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4B819A-1AFF-4283-B528-3CEB77FBCB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P589" i="1"/>
  <c r="BO589" i="1"/>
  <c r="BN589" i="1"/>
  <c r="BM589" i="1"/>
  <c r="Z589" i="1"/>
  <c r="Y589" i="1"/>
  <c r="P589" i="1"/>
  <c r="X587" i="1"/>
  <c r="X586" i="1"/>
  <c r="BO585" i="1"/>
  <c r="BM585" i="1"/>
  <c r="Y585" i="1"/>
  <c r="P585" i="1"/>
  <c r="BO584" i="1"/>
  <c r="BM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P534" i="1"/>
  <c r="BO533" i="1"/>
  <c r="BM533" i="1"/>
  <c r="Y533" i="1"/>
  <c r="BP532" i="1"/>
  <c r="BO532" i="1"/>
  <c r="BN532" i="1"/>
  <c r="BM532" i="1"/>
  <c r="Z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P504" i="1" s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Y405" i="1" s="1"/>
  <c r="P404" i="1"/>
  <c r="X401" i="1"/>
  <c r="X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O391" i="1"/>
  <c r="BM391" i="1"/>
  <c r="Y391" i="1"/>
  <c r="BP391" i="1" s="1"/>
  <c r="BO390" i="1"/>
  <c r="BM390" i="1"/>
  <c r="Y390" i="1"/>
  <c r="Y395" i="1" s="1"/>
  <c r="X388" i="1"/>
  <c r="X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Y372" i="1" s="1"/>
  <c r="P367" i="1"/>
  <c r="X365" i="1"/>
  <c r="X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9" i="1" s="1"/>
  <c r="P346" i="1"/>
  <c r="X344" i="1"/>
  <c r="X343" i="1"/>
  <c r="BO342" i="1"/>
  <c r="BM342" i="1"/>
  <c r="Y342" i="1"/>
  <c r="T680" i="1" s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680" i="1" s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Y103" i="1" s="1"/>
  <c r="P99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BP90" i="1" s="1"/>
  <c r="P90" i="1"/>
  <c r="X88" i="1"/>
  <c r="X87" i="1"/>
  <c r="BO86" i="1"/>
  <c r="BM86" i="1"/>
  <c r="Y86" i="1"/>
  <c r="P86" i="1"/>
  <c r="BO85" i="1"/>
  <c r="BM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D680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C680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670" i="1" s="1"/>
  <c r="X23" i="1"/>
  <c r="BO22" i="1"/>
  <c r="X672" i="1" s="1"/>
  <c r="BM22" i="1"/>
  <c r="Y22" i="1"/>
  <c r="B680" i="1" s="1"/>
  <c r="P22" i="1"/>
  <c r="H10" i="1"/>
  <c r="A9" i="1"/>
  <c r="F10" i="1" s="1"/>
  <c r="D7" i="1"/>
  <c r="Q6" i="1"/>
  <c r="P2" i="1"/>
  <c r="AB680" i="1" l="1"/>
  <c r="Y542" i="1"/>
  <c r="BP541" i="1"/>
  <c r="BN541" i="1"/>
  <c r="Z541" i="1"/>
  <c r="Z542" i="1" s="1"/>
  <c r="BP547" i="1"/>
  <c r="BN547" i="1"/>
  <c r="Z547" i="1"/>
  <c r="BP556" i="1"/>
  <c r="BN556" i="1"/>
  <c r="Z556" i="1"/>
  <c r="BP566" i="1"/>
  <c r="BN566" i="1"/>
  <c r="Z566" i="1"/>
  <c r="BP580" i="1"/>
  <c r="BN580" i="1"/>
  <c r="Z580" i="1"/>
  <c r="Y598" i="1"/>
  <c r="Y597" i="1"/>
  <c r="BP595" i="1"/>
  <c r="BN595" i="1"/>
  <c r="Z595" i="1"/>
  <c r="BP609" i="1"/>
  <c r="BN609" i="1"/>
  <c r="Z609" i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X671" i="1"/>
  <c r="X673" i="1" s="1"/>
  <c r="X674" i="1"/>
  <c r="Z50" i="1"/>
  <c r="BN50" i="1"/>
  <c r="Z65" i="1"/>
  <c r="BN65" i="1"/>
  <c r="Z77" i="1"/>
  <c r="BN77" i="1"/>
  <c r="Z90" i="1"/>
  <c r="BN90" i="1"/>
  <c r="Z107" i="1"/>
  <c r="BN107" i="1"/>
  <c r="Y119" i="1"/>
  <c r="Z131" i="1"/>
  <c r="BN131" i="1"/>
  <c r="Z141" i="1"/>
  <c r="BN141" i="1"/>
  <c r="Z159" i="1"/>
  <c r="BN159" i="1"/>
  <c r="Z182" i="1"/>
  <c r="BN182" i="1"/>
  <c r="Z200" i="1"/>
  <c r="BN200" i="1"/>
  <c r="Z217" i="1"/>
  <c r="BN217" i="1"/>
  <c r="Z229" i="1"/>
  <c r="BN229" i="1"/>
  <c r="Z241" i="1"/>
  <c r="BN241" i="1"/>
  <c r="Z242" i="1"/>
  <c r="BN242" i="1"/>
  <c r="Z257" i="1"/>
  <c r="BN257" i="1"/>
  <c r="L680" i="1"/>
  <c r="Z268" i="1"/>
  <c r="BN268" i="1"/>
  <c r="Z283" i="1"/>
  <c r="BN283" i="1"/>
  <c r="Z306" i="1"/>
  <c r="BN306" i="1"/>
  <c r="Z347" i="1"/>
  <c r="BN347" i="1"/>
  <c r="Y364" i="1"/>
  <c r="Z362" i="1"/>
  <c r="BN362" i="1"/>
  <c r="Z376" i="1"/>
  <c r="BN376" i="1"/>
  <c r="Z399" i="1"/>
  <c r="BN399" i="1"/>
  <c r="Z421" i="1"/>
  <c r="BN421" i="1"/>
  <c r="Z450" i="1"/>
  <c r="BN450" i="1"/>
  <c r="Z482" i="1"/>
  <c r="BN482" i="1"/>
  <c r="Z487" i="1"/>
  <c r="BN487" i="1"/>
  <c r="Z490" i="1"/>
  <c r="BN490" i="1"/>
  <c r="Z495" i="1"/>
  <c r="BN495" i="1"/>
  <c r="Z504" i="1"/>
  <c r="BN504" i="1"/>
  <c r="BP533" i="1"/>
  <c r="BN533" i="1"/>
  <c r="Z533" i="1"/>
  <c r="BP555" i="1"/>
  <c r="BN555" i="1"/>
  <c r="Z555" i="1"/>
  <c r="BP565" i="1"/>
  <c r="BN565" i="1"/>
  <c r="Z565" i="1"/>
  <c r="BP577" i="1"/>
  <c r="BN577" i="1"/>
  <c r="Z577" i="1"/>
  <c r="BP583" i="1"/>
  <c r="BN583" i="1"/>
  <c r="Z583" i="1"/>
  <c r="BP596" i="1"/>
  <c r="BN596" i="1"/>
  <c r="Z596" i="1"/>
  <c r="BP608" i="1"/>
  <c r="BN608" i="1"/>
  <c r="Z608" i="1"/>
  <c r="BP610" i="1"/>
  <c r="BN610" i="1"/>
  <c r="Z610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Z48" i="1"/>
  <c r="BN48" i="1"/>
  <c r="Z52" i="1"/>
  <c r="BN52" i="1"/>
  <c r="Y58" i="1"/>
  <c r="Z63" i="1"/>
  <c r="BN63" i="1"/>
  <c r="Z67" i="1"/>
  <c r="BN67" i="1"/>
  <c r="Z75" i="1"/>
  <c r="BN75" i="1"/>
  <c r="BP81" i="1"/>
  <c r="BN81" i="1"/>
  <c r="Z81" i="1"/>
  <c r="BP92" i="1"/>
  <c r="BN92" i="1"/>
  <c r="Z92" i="1"/>
  <c r="BP86" i="1"/>
  <c r="BN86" i="1"/>
  <c r="Z86" i="1"/>
  <c r="Y87" i="1"/>
  <c r="Z100" i="1"/>
  <c r="BN100" i="1"/>
  <c r="Z113" i="1"/>
  <c r="BN113" i="1"/>
  <c r="Z125" i="1"/>
  <c r="BN125" i="1"/>
  <c r="Z133" i="1"/>
  <c r="BN133" i="1"/>
  <c r="Y145" i="1"/>
  <c r="Z139" i="1"/>
  <c r="BN139" i="1"/>
  <c r="Z143" i="1"/>
  <c r="BN143" i="1"/>
  <c r="Z155" i="1"/>
  <c r="BN155" i="1"/>
  <c r="Y161" i="1"/>
  <c r="Z165" i="1"/>
  <c r="BN165" i="1"/>
  <c r="Z170" i="1"/>
  <c r="Z171" i="1" s="1"/>
  <c r="BN170" i="1"/>
  <c r="BP170" i="1"/>
  <c r="Z174" i="1"/>
  <c r="BN174" i="1"/>
  <c r="Z178" i="1"/>
  <c r="BN178" i="1"/>
  <c r="Z194" i="1"/>
  <c r="BN194" i="1"/>
  <c r="Z198" i="1"/>
  <c r="BN198" i="1"/>
  <c r="Z205" i="1"/>
  <c r="BN205" i="1"/>
  <c r="Z215" i="1"/>
  <c r="BN215" i="1"/>
  <c r="BP215" i="1"/>
  <c r="Z219" i="1"/>
  <c r="BN219" i="1"/>
  <c r="Z227" i="1"/>
  <c r="BN227" i="1"/>
  <c r="Z231" i="1"/>
  <c r="BN231" i="1"/>
  <c r="Z235" i="1"/>
  <c r="BN235" i="1"/>
  <c r="Y246" i="1"/>
  <c r="Z244" i="1"/>
  <c r="BN244" i="1"/>
  <c r="K680" i="1"/>
  <c r="Z253" i="1"/>
  <c r="BN253" i="1"/>
  <c r="Y477" i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Y510" i="1"/>
  <c r="BP508" i="1"/>
  <c r="BN508" i="1"/>
  <c r="Z508" i="1"/>
  <c r="BP521" i="1"/>
  <c r="BN521" i="1"/>
  <c r="Z521" i="1"/>
  <c r="BP536" i="1"/>
  <c r="BN536" i="1"/>
  <c r="Z536" i="1"/>
  <c r="BP553" i="1"/>
  <c r="BN553" i="1"/>
  <c r="Z553" i="1"/>
  <c r="BP559" i="1"/>
  <c r="BN559" i="1"/>
  <c r="Z559" i="1"/>
  <c r="BP561" i="1"/>
  <c r="BN561" i="1"/>
  <c r="Z561" i="1"/>
  <c r="BP569" i="1"/>
  <c r="BN569" i="1"/>
  <c r="Z569" i="1"/>
  <c r="BP575" i="1"/>
  <c r="BN575" i="1"/>
  <c r="Z575" i="1"/>
  <c r="BP591" i="1"/>
  <c r="BN591" i="1"/>
  <c r="Z591" i="1"/>
  <c r="BP655" i="1"/>
  <c r="BN655" i="1"/>
  <c r="Z655" i="1"/>
  <c r="Y665" i="1"/>
  <c r="Y664" i="1"/>
  <c r="BP663" i="1"/>
  <c r="BN663" i="1"/>
  <c r="Z663" i="1"/>
  <c r="Z664" i="1" s="1"/>
  <c r="Z255" i="1"/>
  <c r="BN255" i="1"/>
  <c r="Z262" i="1"/>
  <c r="BN262" i="1"/>
  <c r="BP262" i="1"/>
  <c r="Z266" i="1"/>
  <c r="BN266" i="1"/>
  <c r="Z270" i="1"/>
  <c r="BN270" i="1"/>
  <c r="Z281" i="1"/>
  <c r="BN281" i="1"/>
  <c r="Z285" i="1"/>
  <c r="BN285" i="1"/>
  <c r="Z299" i="1"/>
  <c r="BN299" i="1"/>
  <c r="Q680" i="1"/>
  <c r="Z308" i="1"/>
  <c r="BN308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N336" i="1"/>
  <c r="BP336" i="1"/>
  <c r="Z351" i="1"/>
  <c r="Z352" i="1" s="1"/>
  <c r="BN351" i="1"/>
  <c r="BP351" i="1"/>
  <c r="Y352" i="1"/>
  <c r="Z356" i="1"/>
  <c r="BN356" i="1"/>
  <c r="BP356" i="1"/>
  <c r="Z360" i="1"/>
  <c r="BN360" i="1"/>
  <c r="Z368" i="1"/>
  <c r="BN368" i="1"/>
  <c r="Z374" i="1"/>
  <c r="BN374" i="1"/>
  <c r="BP374" i="1"/>
  <c r="Z378" i="1"/>
  <c r="BN378" i="1"/>
  <c r="Y387" i="1"/>
  <c r="Z390" i="1"/>
  <c r="BN390" i="1"/>
  <c r="BP390" i="1"/>
  <c r="Z391" i="1"/>
  <c r="BN391" i="1"/>
  <c r="Z397" i="1"/>
  <c r="BN397" i="1"/>
  <c r="BP397" i="1"/>
  <c r="Z404" i="1"/>
  <c r="Z405" i="1" s="1"/>
  <c r="BN404" i="1"/>
  <c r="BP404" i="1"/>
  <c r="Z409" i="1"/>
  <c r="BN409" i="1"/>
  <c r="Z419" i="1"/>
  <c r="BN419" i="1"/>
  <c r="Z423" i="1"/>
  <c r="BN423" i="1"/>
  <c r="Z431" i="1"/>
  <c r="BN431" i="1"/>
  <c r="Z447" i="1"/>
  <c r="BN447" i="1"/>
  <c r="Z452" i="1"/>
  <c r="BN452" i="1"/>
  <c r="Y458" i="1"/>
  <c r="Y466" i="1"/>
  <c r="Z464" i="1"/>
  <c r="BN464" i="1"/>
  <c r="Z469" i="1"/>
  <c r="Z470" i="1" s="1"/>
  <c r="BN469" i="1"/>
  <c r="BP469" i="1"/>
  <c r="Y470" i="1"/>
  <c r="BP485" i="1"/>
  <c r="BN485" i="1"/>
  <c r="Z485" i="1"/>
  <c r="BP493" i="1"/>
  <c r="BN493" i="1"/>
  <c r="Z493" i="1"/>
  <c r="BP498" i="1"/>
  <c r="BN498" i="1"/>
  <c r="Z498" i="1"/>
  <c r="Y523" i="1"/>
  <c r="BP518" i="1"/>
  <c r="BN518" i="1"/>
  <c r="Z518" i="1"/>
  <c r="BP535" i="1"/>
  <c r="BN535" i="1"/>
  <c r="Z535" i="1"/>
  <c r="BP549" i="1"/>
  <c r="BN549" i="1"/>
  <c r="Z549" i="1"/>
  <c r="BP558" i="1"/>
  <c r="BN558" i="1"/>
  <c r="Z558" i="1"/>
  <c r="BP560" i="1"/>
  <c r="BN560" i="1"/>
  <c r="Z560" i="1"/>
  <c r="BP568" i="1"/>
  <c r="BN568" i="1"/>
  <c r="Z568" i="1"/>
  <c r="BP574" i="1"/>
  <c r="BN574" i="1"/>
  <c r="Z574" i="1"/>
  <c r="BP585" i="1"/>
  <c r="BN585" i="1"/>
  <c r="Z585" i="1"/>
  <c r="AF680" i="1"/>
  <c r="Y656" i="1"/>
  <c r="BP654" i="1"/>
  <c r="BN654" i="1"/>
  <c r="Z654" i="1"/>
  <c r="Z656" i="1" s="1"/>
  <c r="Y563" i="1"/>
  <c r="H9" i="1"/>
  <c r="A10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Y79" i="1"/>
  <c r="Y88" i="1"/>
  <c r="Z82" i="1"/>
  <c r="BN82" i="1"/>
  <c r="BP82" i="1"/>
  <c r="Z84" i="1"/>
  <c r="BN84" i="1"/>
  <c r="BP85" i="1"/>
  <c r="BN85" i="1"/>
  <c r="Z85" i="1"/>
  <c r="Y96" i="1"/>
  <c r="BP93" i="1"/>
  <c r="BN93" i="1"/>
  <c r="Z93" i="1"/>
  <c r="BP101" i="1"/>
  <c r="BN101" i="1"/>
  <c r="Z101" i="1"/>
  <c r="E680" i="1"/>
  <c r="Y109" i="1"/>
  <c r="BP106" i="1"/>
  <c r="BN106" i="1"/>
  <c r="Z106" i="1"/>
  <c r="BP114" i="1"/>
  <c r="BN114" i="1"/>
  <c r="Z114" i="1"/>
  <c r="BP117" i="1"/>
  <c r="BN117" i="1"/>
  <c r="Z117" i="1"/>
  <c r="F680" i="1"/>
  <c r="Y127" i="1"/>
  <c r="BP122" i="1"/>
  <c r="BN122" i="1"/>
  <c r="Z122" i="1"/>
  <c r="BP126" i="1"/>
  <c r="BN126" i="1"/>
  <c r="Z126" i="1"/>
  <c r="Y128" i="1"/>
  <c r="Y135" i="1"/>
  <c r="BP130" i="1"/>
  <c r="BN130" i="1"/>
  <c r="Z130" i="1"/>
  <c r="Y134" i="1"/>
  <c r="BP138" i="1"/>
  <c r="BN138" i="1"/>
  <c r="Z138" i="1"/>
  <c r="BP142" i="1"/>
  <c r="BN142" i="1"/>
  <c r="Z142" i="1"/>
  <c r="Y149" i="1"/>
  <c r="BP160" i="1"/>
  <c r="BN160" i="1"/>
  <c r="Z160" i="1"/>
  <c r="Z161" i="1" s="1"/>
  <c r="Y162" i="1"/>
  <c r="Y167" i="1"/>
  <c r="BP164" i="1"/>
  <c r="BN164" i="1"/>
  <c r="Z164" i="1"/>
  <c r="Z166" i="1" s="1"/>
  <c r="Y180" i="1"/>
  <c r="BP177" i="1"/>
  <c r="BN177" i="1"/>
  <c r="Z177" i="1"/>
  <c r="Y184" i="1"/>
  <c r="BP195" i="1"/>
  <c r="BN195" i="1"/>
  <c r="Z195" i="1"/>
  <c r="BP199" i="1"/>
  <c r="BN199" i="1"/>
  <c r="Z199" i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Y24" i="1"/>
  <c r="Z27" i="1"/>
  <c r="BN27" i="1"/>
  <c r="Y53" i="1"/>
  <c r="Y72" i="1"/>
  <c r="Z87" i="1"/>
  <c r="BP91" i="1"/>
  <c r="BN91" i="1"/>
  <c r="Z91" i="1"/>
  <c r="BP95" i="1"/>
  <c r="BN95" i="1"/>
  <c r="Z95" i="1"/>
  <c r="Y97" i="1"/>
  <c r="Y102" i="1"/>
  <c r="BP99" i="1"/>
  <c r="BN99" i="1"/>
  <c r="Z99" i="1"/>
  <c r="Z102" i="1" s="1"/>
  <c r="BP108" i="1"/>
  <c r="BN108" i="1"/>
  <c r="Z108" i="1"/>
  <c r="Y110" i="1"/>
  <c r="Y118" i="1"/>
  <c r="BP112" i="1"/>
  <c r="BN112" i="1"/>
  <c r="Z112" i="1"/>
  <c r="BP116" i="1"/>
  <c r="BN116" i="1"/>
  <c r="Z116" i="1"/>
  <c r="BP124" i="1"/>
  <c r="BN124" i="1"/>
  <c r="Z124" i="1"/>
  <c r="BP132" i="1"/>
  <c r="BN132" i="1"/>
  <c r="Z132" i="1"/>
  <c r="BP140" i="1"/>
  <c r="BN140" i="1"/>
  <c r="Z140" i="1"/>
  <c r="Y144" i="1"/>
  <c r="BP148" i="1"/>
  <c r="BN148" i="1"/>
  <c r="Z148" i="1"/>
  <c r="Z149" i="1" s="1"/>
  <c r="Y150" i="1"/>
  <c r="BP154" i="1"/>
  <c r="BN154" i="1"/>
  <c r="Z154" i="1"/>
  <c r="BP175" i="1"/>
  <c r="BN175" i="1"/>
  <c r="Z175" i="1"/>
  <c r="Z179" i="1" s="1"/>
  <c r="Y179" i="1"/>
  <c r="BP183" i="1"/>
  <c r="BN183" i="1"/>
  <c r="Z183" i="1"/>
  <c r="Z184" i="1" s="1"/>
  <c r="Y185" i="1"/>
  <c r="I680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BP218" i="1"/>
  <c r="BN218" i="1"/>
  <c r="Z218" i="1"/>
  <c r="BP222" i="1"/>
  <c r="BN222" i="1"/>
  <c r="Z222" i="1"/>
  <c r="Y224" i="1"/>
  <c r="Y237" i="1"/>
  <c r="BP226" i="1"/>
  <c r="BN226" i="1"/>
  <c r="Z226" i="1"/>
  <c r="Y238" i="1"/>
  <c r="BP230" i="1"/>
  <c r="BN230" i="1"/>
  <c r="Z230" i="1"/>
  <c r="Y247" i="1"/>
  <c r="Y258" i="1"/>
  <c r="Y271" i="1"/>
  <c r="Y290" i="1"/>
  <c r="Y295" i="1"/>
  <c r="Y302" i="1"/>
  <c r="Y311" i="1"/>
  <c r="Y339" i="1"/>
  <c r="Y344" i="1"/>
  <c r="Y348" i="1"/>
  <c r="Y365" i="1"/>
  <c r="Y371" i="1"/>
  <c r="Y381" i="1"/>
  <c r="Y388" i="1"/>
  <c r="Y394" i="1"/>
  <c r="Y400" i="1"/>
  <c r="BP410" i="1"/>
  <c r="BN410" i="1"/>
  <c r="Z410" i="1"/>
  <c r="Y412" i="1"/>
  <c r="W680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BP448" i="1"/>
  <c r="BN448" i="1"/>
  <c r="Z448" i="1"/>
  <c r="BP465" i="1"/>
  <c r="BN465" i="1"/>
  <c r="Z465" i="1"/>
  <c r="Y467" i="1"/>
  <c r="Y500" i="1"/>
  <c r="BP479" i="1"/>
  <c r="BN479" i="1"/>
  <c r="Z479" i="1"/>
  <c r="Y680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05" i="1"/>
  <c r="BP550" i="1"/>
  <c r="BN550" i="1"/>
  <c r="Z550" i="1"/>
  <c r="BP554" i="1"/>
  <c r="BN554" i="1"/>
  <c r="Z554" i="1"/>
  <c r="Y562" i="1"/>
  <c r="BP567" i="1"/>
  <c r="BN567" i="1"/>
  <c r="Z567" i="1"/>
  <c r="Z570" i="1" s="1"/>
  <c r="Y570" i="1"/>
  <c r="U680" i="1"/>
  <c r="G680" i="1"/>
  <c r="Y157" i="1"/>
  <c r="H680" i="1"/>
  <c r="Y172" i="1"/>
  <c r="J680" i="1"/>
  <c r="Y207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Z263" i="1"/>
  <c r="BN263" i="1"/>
  <c r="Z265" i="1"/>
  <c r="BN265" i="1"/>
  <c r="Z267" i="1"/>
  <c r="BN267" i="1"/>
  <c r="Z269" i="1"/>
  <c r="BN269" i="1"/>
  <c r="Y272" i="1"/>
  <c r="M680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80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Z357" i="1"/>
  <c r="BN357" i="1"/>
  <c r="Z359" i="1"/>
  <c r="BN359" i="1"/>
  <c r="Z361" i="1"/>
  <c r="BN361" i="1"/>
  <c r="Z363" i="1"/>
  <c r="BN363" i="1"/>
  <c r="Z367" i="1"/>
  <c r="BN367" i="1"/>
  <c r="BP367" i="1"/>
  <c r="Z369" i="1"/>
  <c r="BN369" i="1"/>
  <c r="Z375" i="1"/>
  <c r="BN375" i="1"/>
  <c r="Z377" i="1"/>
  <c r="BN377" i="1"/>
  <c r="Z379" i="1"/>
  <c r="BN379" i="1"/>
  <c r="Z383" i="1"/>
  <c r="BN383" i="1"/>
  <c r="BP383" i="1"/>
  <c r="Z385" i="1"/>
  <c r="BN385" i="1"/>
  <c r="Z386" i="1"/>
  <c r="BN386" i="1"/>
  <c r="Z392" i="1"/>
  <c r="BN392" i="1"/>
  <c r="Z398" i="1"/>
  <c r="Z400" i="1" s="1"/>
  <c r="BN398" i="1"/>
  <c r="V680" i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BP451" i="1"/>
  <c r="BN451" i="1"/>
  <c r="Z451" i="1"/>
  <c r="BP520" i="1"/>
  <c r="BN520" i="1"/>
  <c r="Z520" i="1"/>
  <c r="BP534" i="1"/>
  <c r="BN534" i="1"/>
  <c r="Z534" i="1"/>
  <c r="BP576" i="1"/>
  <c r="BN576" i="1"/>
  <c r="Z576" i="1"/>
  <c r="BP579" i="1"/>
  <c r="BN579" i="1"/>
  <c r="Z579" i="1"/>
  <c r="BP582" i="1"/>
  <c r="BN582" i="1"/>
  <c r="Z582" i="1"/>
  <c r="Y586" i="1"/>
  <c r="BP590" i="1"/>
  <c r="BN590" i="1"/>
  <c r="Z590" i="1"/>
  <c r="Y592" i="1"/>
  <c r="AC680" i="1"/>
  <c r="X680" i="1"/>
  <c r="Y454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80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AA680" i="1"/>
  <c r="Y538" i="1"/>
  <c r="BP531" i="1"/>
  <c r="BN531" i="1"/>
  <c r="Z531" i="1"/>
  <c r="Z537" i="1" s="1"/>
  <c r="Y537" i="1"/>
  <c r="BP548" i="1"/>
  <c r="BN548" i="1"/>
  <c r="Z548" i="1"/>
  <c r="BP552" i="1"/>
  <c r="BN552" i="1"/>
  <c r="Z552" i="1"/>
  <c r="BP557" i="1"/>
  <c r="BN557" i="1"/>
  <c r="Z557" i="1"/>
  <c r="Y571" i="1"/>
  <c r="Y587" i="1"/>
  <c r="BP573" i="1"/>
  <c r="BN573" i="1"/>
  <c r="Z573" i="1"/>
  <c r="BP578" i="1"/>
  <c r="BN578" i="1"/>
  <c r="Z578" i="1"/>
  <c r="BP581" i="1"/>
  <c r="BN581" i="1"/>
  <c r="Z581" i="1"/>
  <c r="BP584" i="1"/>
  <c r="BN584" i="1"/>
  <c r="Z584" i="1"/>
  <c r="Y593" i="1"/>
  <c r="AD680" i="1"/>
  <c r="Y603" i="1"/>
  <c r="BP602" i="1"/>
  <c r="BN602" i="1"/>
  <c r="Z602" i="1"/>
  <c r="Z603" i="1" s="1"/>
  <c r="Y604" i="1"/>
  <c r="BP612" i="1"/>
  <c r="BN612" i="1"/>
  <c r="Z612" i="1"/>
  <c r="BP614" i="1"/>
  <c r="BN614" i="1"/>
  <c r="Z614" i="1"/>
  <c r="Y616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Y651" i="1"/>
  <c r="BP648" i="1"/>
  <c r="BN648" i="1"/>
  <c r="Z648" i="1"/>
  <c r="Y543" i="1"/>
  <c r="Y615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57" i="1"/>
  <c r="Z622" i="1" l="1"/>
  <c r="Z597" i="1"/>
  <c r="Z615" i="1"/>
  <c r="Z562" i="1"/>
  <c r="Z592" i="1"/>
  <c r="Z453" i="1"/>
  <c r="Z394" i="1"/>
  <c r="Z156" i="1"/>
  <c r="Z96" i="1"/>
  <c r="Z643" i="1"/>
  <c r="Z523" i="1"/>
  <c r="Z387" i="1"/>
  <c r="Z380" i="1"/>
  <c r="Z289" i="1"/>
  <c r="Z271" i="1"/>
  <c r="Z258" i="1"/>
  <c r="Z78" i="1"/>
  <c r="Z71" i="1"/>
  <c r="Z364" i="1"/>
  <c r="Z144" i="1"/>
  <c r="Z650" i="1"/>
  <c r="Z632" i="1"/>
  <c r="Z371" i="1"/>
  <c r="Z311" i="1"/>
  <c r="Z301" i="1"/>
  <c r="Z246" i="1"/>
  <c r="Z500" i="1"/>
  <c r="Z237" i="1"/>
  <c r="Z223" i="1"/>
  <c r="Z109" i="1"/>
  <c r="Y674" i="1"/>
  <c r="Y671" i="1"/>
  <c r="Z586" i="1"/>
  <c r="Z437" i="1"/>
  <c r="Z427" i="1"/>
  <c r="Z201" i="1"/>
  <c r="Z118" i="1"/>
  <c r="Y670" i="1"/>
  <c r="Z134" i="1"/>
  <c r="Z127" i="1"/>
  <c r="Z53" i="1"/>
  <c r="Z34" i="1"/>
  <c r="Z675" i="1" s="1"/>
  <c r="Y672" i="1"/>
  <c r="Y673" i="1" l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<sst xmlns="http://schemas.openxmlformats.org/spreadsheetml/2006/main" count="3192" uniqueCount="1101">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</sst>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9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63" sqref="AA63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1138" t="s">
        <v>0</v>
      </c>
      <c r="E1" s="844"/>
      <c r="F1" s="844"/>
      <c r="G1" s="12" t="s">
        <v>1</v>
      </c>
      <c r="H1" s="1138" t="s">
        <v>2</v>
      </c>
      <c r="I1" s="844"/>
      <c r="J1" s="844"/>
      <c r="K1" s="844"/>
      <c r="L1" s="844"/>
      <c r="M1" s="844"/>
      <c r="N1" s="844"/>
      <c r="O1" s="844"/>
      <c r="P1" s="844"/>
      <c r="Q1" s="844"/>
      <c r="R1" s="1209" t="s">
        <v>3</v>
      </c>
      <c r="S1" s="844"/>
      <c r="T1" s="8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1109" t="s">
        <v>8</v>
      </c>
      <c r="B5" s="799"/>
      <c r="C5" s="800"/>
      <c r="D5" s="964"/>
      <c r="E5" s="966"/>
      <c r="F5" s="886" t="s">
        <v>9</v>
      </c>
      <c r="G5" s="800"/>
      <c r="H5" s="964" t="s">
        <v>1100</v>
      </c>
      <c r="I5" s="965"/>
      <c r="J5" s="965"/>
      <c r="K5" s="965"/>
      <c r="L5" s="965"/>
      <c r="M5" s="966"/>
      <c r="N5" s="58"/>
      <c r="P5" s="24" t="s">
        <v>10</v>
      </c>
      <c r="Q5" s="850">
        <v>45668</v>
      </c>
      <c r="R5" s="851"/>
      <c r="T5" s="1053" t="s">
        <v>11</v>
      </c>
      <c r="U5" s="1054"/>
      <c r="V5" s="1056" t="s">
        <v>12</v>
      </c>
      <c r="W5" s="851"/>
      <c r="AB5" s="51"/>
      <c r="AC5" s="51"/>
      <c r="AD5" s="51"/>
      <c r="AE5" s="51"/>
    </row>
    <row r="6" spans="1:32" s="781" customFormat="1" ht="24" customHeight="1" x14ac:dyDescent="0.2">
      <c r="A6" s="1109" t="s">
        <v>13</v>
      </c>
      <c r="B6" s="799"/>
      <c r="C6" s="800"/>
      <c r="D6" s="968" t="s">
        <v>14</v>
      </c>
      <c r="E6" s="969"/>
      <c r="F6" s="969"/>
      <c r="G6" s="969"/>
      <c r="H6" s="969"/>
      <c r="I6" s="969"/>
      <c r="J6" s="969"/>
      <c r="K6" s="969"/>
      <c r="L6" s="969"/>
      <c r="M6" s="851"/>
      <c r="N6" s="59"/>
      <c r="P6" s="24" t="s">
        <v>15</v>
      </c>
      <c r="Q6" s="838" t="str">
        <f>IF(Q5=0," ",CHOOSE(WEEKDAY(Q5,2),"Понедельник","Вторник","Среда","Четверг","Пятница","Суббота","Воскресенье"))</f>
        <v>Суббота</v>
      </c>
      <c r="R6" s="813"/>
      <c r="T6" s="1066" t="s">
        <v>16</v>
      </c>
      <c r="U6" s="1054"/>
      <c r="V6" s="977" t="s">
        <v>17</v>
      </c>
      <c r="W6" s="978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1184" t="str">
        <f>IFERROR(VLOOKUP(DeliveryAddress,Table,3,0),1)</f>
        <v>1</v>
      </c>
      <c r="E7" s="1185"/>
      <c r="F7" s="1185"/>
      <c r="G7" s="1185"/>
      <c r="H7" s="1185"/>
      <c r="I7" s="1185"/>
      <c r="J7" s="1185"/>
      <c r="K7" s="1185"/>
      <c r="L7" s="1185"/>
      <c r="M7" s="1010"/>
      <c r="N7" s="60"/>
      <c r="P7" s="24"/>
      <c r="Q7" s="42"/>
      <c r="R7" s="42"/>
      <c r="T7" s="797"/>
      <c r="U7" s="1054"/>
      <c r="V7" s="979"/>
      <c r="W7" s="980"/>
      <c r="AB7" s="51"/>
      <c r="AC7" s="51"/>
      <c r="AD7" s="51"/>
      <c r="AE7" s="51"/>
    </row>
    <row r="8" spans="1:32" s="781" customFormat="1" ht="25.5" customHeight="1" x14ac:dyDescent="0.2">
      <c r="A8" s="823" t="s">
        <v>18</v>
      </c>
      <c r="B8" s="794"/>
      <c r="C8" s="795"/>
      <c r="D8" s="1168" t="s">
        <v>19</v>
      </c>
      <c r="E8" s="1169"/>
      <c r="F8" s="1169"/>
      <c r="G8" s="1169"/>
      <c r="H8" s="1169"/>
      <c r="I8" s="1169"/>
      <c r="J8" s="1169"/>
      <c r="K8" s="1169"/>
      <c r="L8" s="1169"/>
      <c r="M8" s="1170"/>
      <c r="N8" s="61"/>
      <c r="P8" s="24" t="s">
        <v>20</v>
      </c>
      <c r="Q8" s="1009">
        <v>0.41666666666666669</v>
      </c>
      <c r="R8" s="1010"/>
      <c r="T8" s="797"/>
      <c r="U8" s="1054"/>
      <c r="V8" s="979"/>
      <c r="W8" s="980"/>
      <c r="AB8" s="51"/>
      <c r="AC8" s="51"/>
      <c r="AD8" s="51"/>
      <c r="AE8" s="51"/>
    </row>
    <row r="9" spans="1:32" s="781" customFormat="1" ht="39.950000000000003" customHeight="1" x14ac:dyDescent="0.2">
      <c r="A9" s="8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04"/>
      <c r="E9" s="905"/>
      <c r="F9" s="8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1020" t="str">
        <f>IF(AND($A$9="Тип доверенности/получателя при получении в адресе перегруза:",$D$9="Разовая доверенность"),"Введите ФИО","")</f>
        <v/>
      </c>
      <c r="I9" s="905"/>
      <c r="J9" s="10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5"/>
      <c r="L9" s="905"/>
      <c r="M9" s="905"/>
      <c r="N9" s="779"/>
      <c r="P9" s="26" t="s">
        <v>21</v>
      </c>
      <c r="Q9" s="1116"/>
      <c r="R9" s="892"/>
      <c r="T9" s="797"/>
      <c r="U9" s="1054"/>
      <c r="V9" s="981"/>
      <c r="W9" s="98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8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04"/>
      <c r="E10" s="905"/>
      <c r="F10" s="8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996" t="str">
        <f>IFERROR(VLOOKUP($D$10,Proxy,2,FALSE),"")</f>
        <v/>
      </c>
      <c r="I10" s="797"/>
      <c r="J10" s="797"/>
      <c r="K10" s="797"/>
      <c r="L10" s="797"/>
      <c r="M10" s="797"/>
      <c r="N10" s="780"/>
      <c r="P10" s="26" t="s">
        <v>22</v>
      </c>
      <c r="Q10" s="1067"/>
      <c r="R10" s="1068"/>
      <c r="U10" s="24" t="s">
        <v>23</v>
      </c>
      <c r="V10" s="1164" t="s">
        <v>24</v>
      </c>
      <c r="W10" s="978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77"/>
      <c r="R11" s="851"/>
      <c r="U11" s="24" t="s">
        <v>27</v>
      </c>
      <c r="V11" s="891" t="s">
        <v>28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1004" t="s">
        <v>29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30</v>
      </c>
      <c r="Q12" s="1125"/>
      <c r="R12" s="1010"/>
      <c r="S12" s="23"/>
      <c r="U12" s="24"/>
      <c r="V12" s="844"/>
      <c r="W12" s="797"/>
      <c r="AB12" s="51"/>
      <c r="AC12" s="51"/>
      <c r="AD12" s="51"/>
      <c r="AE12" s="51"/>
    </row>
    <row r="13" spans="1:32" s="781" customFormat="1" ht="23.25" customHeight="1" x14ac:dyDescent="0.2">
      <c r="A13" s="1004" t="s">
        <v>31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32</v>
      </c>
      <c r="Q13" s="89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1004" t="s">
        <v>33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994" t="s">
        <v>34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1091" t="s">
        <v>35</v>
      </c>
      <c r="Q15" s="844"/>
      <c r="R15" s="844"/>
      <c r="S15" s="844"/>
      <c r="T15" s="8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2"/>
      <c r="Q16" s="1092"/>
      <c r="R16" s="1092"/>
      <c r="S16" s="1092"/>
      <c r="T16" s="10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8" t="s">
        <v>36</v>
      </c>
      <c r="B17" s="808" t="s">
        <v>37</v>
      </c>
      <c r="C17" s="1114" t="s">
        <v>38</v>
      </c>
      <c r="D17" s="808" t="s">
        <v>39</v>
      </c>
      <c r="E17" s="809"/>
      <c r="F17" s="808" t="s">
        <v>40</v>
      </c>
      <c r="G17" s="808" t="s">
        <v>41</v>
      </c>
      <c r="H17" s="808" t="s">
        <v>42</v>
      </c>
      <c r="I17" s="808" t="s">
        <v>43</v>
      </c>
      <c r="J17" s="808" t="s">
        <v>44</v>
      </c>
      <c r="K17" s="808" t="s">
        <v>45</v>
      </c>
      <c r="L17" s="808" t="s">
        <v>46</v>
      </c>
      <c r="M17" s="808" t="s">
        <v>47</v>
      </c>
      <c r="N17" s="808" t="s">
        <v>48</v>
      </c>
      <c r="O17" s="808" t="s">
        <v>49</v>
      </c>
      <c r="P17" s="808" t="s">
        <v>50</v>
      </c>
      <c r="Q17" s="1142"/>
      <c r="R17" s="1142"/>
      <c r="S17" s="1142"/>
      <c r="T17" s="809"/>
      <c r="U17" s="822" t="s">
        <v>51</v>
      </c>
      <c r="V17" s="800"/>
      <c r="W17" s="808" t="s">
        <v>52</v>
      </c>
      <c r="X17" s="808" t="s">
        <v>53</v>
      </c>
      <c r="Y17" s="820" t="s">
        <v>54</v>
      </c>
      <c r="Z17" s="1006" t="s">
        <v>55</v>
      </c>
      <c r="AA17" s="879" t="s">
        <v>56</v>
      </c>
      <c r="AB17" s="879" t="s">
        <v>57</v>
      </c>
      <c r="AC17" s="879" t="s">
        <v>58</v>
      </c>
      <c r="AD17" s="879" t="s">
        <v>59</v>
      </c>
      <c r="AE17" s="880"/>
      <c r="AF17" s="881"/>
      <c r="AG17" s="66"/>
      <c r="BD17" s="65" t="s">
        <v>60</v>
      </c>
    </row>
    <row r="18" spans="1:68" ht="14.25" customHeight="1" x14ac:dyDescent="0.2">
      <c r="A18" s="816"/>
      <c r="B18" s="816"/>
      <c r="C18" s="816"/>
      <c r="D18" s="810"/>
      <c r="E18" s="811"/>
      <c r="F18" s="816"/>
      <c r="G18" s="816"/>
      <c r="H18" s="816"/>
      <c r="I18" s="816"/>
      <c r="J18" s="816"/>
      <c r="K18" s="816"/>
      <c r="L18" s="816"/>
      <c r="M18" s="816"/>
      <c r="N18" s="816"/>
      <c r="O18" s="816"/>
      <c r="P18" s="810"/>
      <c r="Q18" s="1143"/>
      <c r="R18" s="1143"/>
      <c r="S18" s="1143"/>
      <c r="T18" s="811"/>
      <c r="U18" s="67" t="s">
        <v>61</v>
      </c>
      <c r="V18" s="67" t="s">
        <v>62</v>
      </c>
      <c r="W18" s="816"/>
      <c r="X18" s="816"/>
      <c r="Y18" s="821"/>
      <c r="Z18" s="1007"/>
      <c r="AA18" s="963"/>
      <c r="AB18" s="963"/>
      <c r="AC18" s="963"/>
      <c r="AD18" s="882"/>
      <c r="AE18" s="883"/>
      <c r="AF18" s="884"/>
      <c r="AG18" s="66"/>
      <c r="BD18" s="65"/>
    </row>
    <row r="19" spans="1:68" ht="27.75" hidden="1" customHeight="1" x14ac:dyDescent="0.2">
      <c r="A19" s="828" t="s">
        <v>63</v>
      </c>
      <c r="B19" s="829"/>
      <c r="C19" s="829"/>
      <c r="D19" s="829"/>
      <c r="E19" s="829"/>
      <c r="F19" s="829"/>
      <c r="G19" s="829"/>
      <c r="H19" s="829"/>
      <c r="I19" s="829"/>
      <c r="J19" s="829"/>
      <c r="K19" s="829"/>
      <c r="L19" s="829"/>
      <c r="M19" s="829"/>
      <c r="N19" s="829"/>
      <c r="O19" s="829"/>
      <c r="P19" s="829"/>
      <c r="Q19" s="829"/>
      <c r="R19" s="829"/>
      <c r="S19" s="829"/>
      <c r="T19" s="829"/>
      <c r="U19" s="829"/>
      <c r="V19" s="829"/>
      <c r="W19" s="829"/>
      <c r="X19" s="829"/>
      <c r="Y19" s="829"/>
      <c r="Z19" s="829"/>
      <c r="AA19" s="48"/>
      <c r="AB19" s="48"/>
      <c r="AC19" s="48"/>
    </row>
    <row r="20" spans="1:68" ht="16.5" hidden="1" customHeight="1" x14ac:dyDescent="0.25">
      <c r="A20" s="842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82"/>
      <c r="AB20" s="782"/>
      <c r="AC20" s="782"/>
    </row>
    <row r="21" spans="1:68" ht="14.25" hidden="1" customHeight="1" x14ac:dyDescent="0.25">
      <c r="A21" s="796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12">
        <v>4680115885004</v>
      </c>
      <c r="E22" s="813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4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05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05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796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12">
        <v>4607091383881</v>
      </c>
      <c r="E26" s="813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12">
        <v>4680115885912</v>
      </c>
      <c r="E27" s="813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12">
        <v>4607091388237</v>
      </c>
      <c r="E28" s="813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2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12">
        <v>4680115886230</v>
      </c>
      <c r="E29" s="813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9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12">
        <v>4680115886278</v>
      </c>
      <c r="E30" s="813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04" t="s">
        <v>90</v>
      </c>
      <c r="Q30" s="802"/>
      <c r="R30" s="802"/>
      <c r="S30" s="802"/>
      <c r="T30" s="80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12">
        <v>4680115886247</v>
      </c>
      <c r="E31" s="813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72" t="s">
        <v>94</v>
      </c>
      <c r="Q31" s="802"/>
      <c r="R31" s="802"/>
      <c r="S31" s="802"/>
      <c r="T31" s="80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12">
        <v>4680115885905</v>
      </c>
      <c r="E32" s="813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12">
        <v>4607091388244</v>
      </c>
      <c r="E33" s="813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4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05"/>
      <c r="P34" s="793" t="s">
        <v>71</v>
      </c>
      <c r="Q34" s="794"/>
      <c r="R34" s="794"/>
      <c r="S34" s="794"/>
      <c r="T34" s="794"/>
      <c r="U34" s="794"/>
      <c r="V34" s="795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797"/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805"/>
      <c r="P35" s="793" t="s">
        <v>71</v>
      </c>
      <c r="Q35" s="794"/>
      <c r="R35" s="794"/>
      <c r="S35" s="794"/>
      <c r="T35" s="794"/>
      <c r="U35" s="794"/>
      <c r="V35" s="795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796" t="s">
        <v>102</v>
      </c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797"/>
      <c r="P36" s="797"/>
      <c r="Q36" s="797"/>
      <c r="R36" s="797"/>
      <c r="S36" s="797"/>
      <c r="T36" s="797"/>
      <c r="U36" s="797"/>
      <c r="V36" s="797"/>
      <c r="W36" s="797"/>
      <c r="X36" s="797"/>
      <c r="Y36" s="797"/>
      <c r="Z36" s="797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12">
        <v>4607091388503</v>
      </c>
      <c r="E37" s="813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9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4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05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805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796" t="s">
        <v>108</v>
      </c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797"/>
      <c r="P40" s="797"/>
      <c r="Q40" s="797"/>
      <c r="R40" s="797"/>
      <c r="S40" s="797"/>
      <c r="T40" s="797"/>
      <c r="U40" s="797"/>
      <c r="V40" s="797"/>
      <c r="W40" s="797"/>
      <c r="X40" s="797"/>
      <c r="Y40" s="797"/>
      <c r="Z40" s="797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12">
        <v>4607091389111</v>
      </c>
      <c r="E41" s="813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4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05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797"/>
      <c r="B43" s="797"/>
      <c r="C43" s="797"/>
      <c r="D43" s="797"/>
      <c r="E43" s="797"/>
      <c r="F43" s="797"/>
      <c r="G43" s="797"/>
      <c r="H43" s="797"/>
      <c r="I43" s="797"/>
      <c r="J43" s="797"/>
      <c r="K43" s="797"/>
      <c r="L43" s="797"/>
      <c r="M43" s="797"/>
      <c r="N43" s="797"/>
      <c r="O43" s="805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828" t="s">
        <v>111</v>
      </c>
      <c r="B44" s="829"/>
      <c r="C44" s="829"/>
      <c r="D44" s="829"/>
      <c r="E44" s="829"/>
      <c r="F44" s="829"/>
      <c r="G44" s="829"/>
      <c r="H44" s="829"/>
      <c r="I44" s="829"/>
      <c r="J44" s="829"/>
      <c r="K44" s="829"/>
      <c r="L44" s="829"/>
      <c r="M44" s="829"/>
      <c r="N44" s="829"/>
      <c r="O44" s="829"/>
      <c r="P44" s="829"/>
      <c r="Q44" s="829"/>
      <c r="R44" s="829"/>
      <c r="S44" s="829"/>
      <c r="T44" s="829"/>
      <c r="U44" s="829"/>
      <c r="V44" s="829"/>
      <c r="W44" s="829"/>
      <c r="X44" s="829"/>
      <c r="Y44" s="829"/>
      <c r="Z44" s="829"/>
      <c r="AA44" s="48"/>
      <c r="AB44" s="48"/>
      <c r="AC44" s="48"/>
    </row>
    <row r="45" spans="1:68" ht="16.5" hidden="1" customHeight="1" x14ac:dyDescent="0.25">
      <c r="A45" s="842" t="s">
        <v>112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82"/>
      <c r="AB45" s="782"/>
      <c r="AC45" s="782"/>
    </row>
    <row r="46" spans="1:68" ht="14.25" hidden="1" customHeight="1" x14ac:dyDescent="0.25">
      <c r="A46" s="796" t="s">
        <v>113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812">
        <v>4607091385670</v>
      </c>
      <c r="E47" s="813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113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2"/>
      <c r="R47" s="802"/>
      <c r="S47" s="802"/>
      <c r="T47" s="80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12">
        <v>4607091385670</v>
      </c>
      <c r="E48" s="813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2"/>
      <c r="R48" s="802"/>
      <c r="S48" s="802"/>
      <c r="T48" s="80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12">
        <v>4680115883956</v>
      </c>
      <c r="E49" s="813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8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812">
        <v>4607091385687</v>
      </c>
      <c r="E50" s="813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115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2"/>
      <c r="R50" s="802"/>
      <c r="S50" s="802"/>
      <c r="T50" s="80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12">
        <v>4680115882539</v>
      </c>
      <c r="E51" s="813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2"/>
      <c r="R51" s="802"/>
      <c r="S51" s="802"/>
      <c r="T51" s="80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12">
        <v>4680115883949</v>
      </c>
      <c r="E52" s="813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112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4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05"/>
      <c r="P53" s="793" t="s">
        <v>71</v>
      </c>
      <c r="Q53" s="794"/>
      <c r="R53" s="794"/>
      <c r="S53" s="794"/>
      <c r="T53" s="794"/>
      <c r="U53" s="794"/>
      <c r="V53" s="795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hidden="1" x14ac:dyDescent="0.2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805"/>
      <c r="P54" s="793" t="s">
        <v>71</v>
      </c>
      <c r="Q54" s="794"/>
      <c r="R54" s="794"/>
      <c r="S54" s="794"/>
      <c r="T54" s="794"/>
      <c r="U54" s="794"/>
      <c r="V54" s="795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hidden="1" customHeight="1" x14ac:dyDescent="0.25">
      <c r="A55" s="796" t="s">
        <v>73</v>
      </c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797"/>
      <c r="P55" s="797"/>
      <c r="Q55" s="797"/>
      <c r="R55" s="797"/>
      <c r="S55" s="797"/>
      <c r="T55" s="797"/>
      <c r="U55" s="797"/>
      <c r="V55" s="797"/>
      <c r="W55" s="797"/>
      <c r="X55" s="797"/>
      <c r="Y55" s="797"/>
      <c r="Z55" s="797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12">
        <v>4680115885233</v>
      </c>
      <c r="E56" s="813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1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12">
        <v>4680115884915</v>
      </c>
      <c r="E57" s="813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8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4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05"/>
      <c r="P58" s="793" t="s">
        <v>71</v>
      </c>
      <c r="Q58" s="794"/>
      <c r="R58" s="794"/>
      <c r="S58" s="794"/>
      <c r="T58" s="794"/>
      <c r="U58" s="794"/>
      <c r="V58" s="795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797"/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805"/>
      <c r="P59" s="793" t="s">
        <v>71</v>
      </c>
      <c r="Q59" s="794"/>
      <c r="R59" s="794"/>
      <c r="S59" s="794"/>
      <c r="T59" s="794"/>
      <c r="U59" s="794"/>
      <c r="V59" s="795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42" t="s">
        <v>139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82"/>
      <c r="AB60" s="782"/>
      <c r="AC60" s="782"/>
    </row>
    <row r="61" spans="1:68" ht="14.25" hidden="1" customHeight="1" x14ac:dyDescent="0.25">
      <c r="A61" s="796" t="s">
        <v>113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12">
        <v>4680115885882</v>
      </c>
      <c r="E62" s="813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9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12">
        <v>4680115881426</v>
      </c>
      <c r="E63" s="813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114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87">
        <v>86.4</v>
      </c>
      <c r="Y63" s="788">
        <f t="shared" si="11"/>
        <v>86.4</v>
      </c>
      <c r="Z63" s="36">
        <f>IFERROR(IF(Y63=0,"",ROUNDUP(Y63/H63,0)*0.02175),"")</f>
        <v>0.17399999999999999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90.24</v>
      </c>
      <c r="BN63" s="64">
        <f t="shared" si="13"/>
        <v>90.24</v>
      </c>
      <c r="BO63" s="64">
        <f t="shared" si="14"/>
        <v>0.14285714285714285</v>
      </c>
      <c r="BP63" s="64">
        <f t="shared" si="15"/>
        <v>0.14285714285714285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812">
        <v>4680115881426</v>
      </c>
      <c r="E64" s="813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12">
        <v>4680115880283</v>
      </c>
      <c r="E65" s="813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80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12">
        <v>4680115882720</v>
      </c>
      <c r="E66" s="813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09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12">
        <v>4680115881525</v>
      </c>
      <c r="E67" s="813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88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812">
        <v>4607091382952</v>
      </c>
      <c r="E68" s="813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118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802"/>
      <c r="R68" s="802"/>
      <c r="S68" s="802"/>
      <c r="T68" s="80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812">
        <v>4680115885899</v>
      </c>
      <c r="E69" s="813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812">
        <v>4680115881419</v>
      </c>
      <c r="E70" s="813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8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02"/>
      <c r="R70" s="802"/>
      <c r="S70" s="802"/>
      <c r="T70" s="80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4"/>
      <c r="B71" s="797"/>
      <c r="C71" s="797"/>
      <c r="D71" s="797"/>
      <c r="E71" s="797"/>
      <c r="F71" s="797"/>
      <c r="G71" s="797"/>
      <c r="H71" s="797"/>
      <c r="I71" s="797"/>
      <c r="J71" s="797"/>
      <c r="K71" s="797"/>
      <c r="L71" s="797"/>
      <c r="M71" s="797"/>
      <c r="N71" s="797"/>
      <c r="O71" s="805"/>
      <c r="P71" s="793" t="s">
        <v>71</v>
      </c>
      <c r="Q71" s="794"/>
      <c r="R71" s="794"/>
      <c r="S71" s="794"/>
      <c r="T71" s="794"/>
      <c r="U71" s="794"/>
      <c r="V71" s="795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8</v>
      </c>
      <c r="Y71" s="789">
        <f>IFERROR(Y62/H62,"0")+IFERROR(Y63/H63,"0")+IFERROR(Y64/H64,"0")+IFERROR(Y65/H65,"0")+IFERROR(Y66/H66,"0")+IFERROR(Y67/H67,"0")+IFERROR(Y68/H68,"0")+IFERROR(Y69/H69,"0")+IFERROR(Y70/H70,"0")</f>
        <v>8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0.17399999999999999</v>
      </c>
      <c r="AA71" s="790"/>
      <c r="AB71" s="790"/>
      <c r="AC71" s="790"/>
    </row>
    <row r="72" spans="1:68" x14ac:dyDescent="0.2">
      <c r="A72" s="797"/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805"/>
      <c r="P72" s="793" t="s">
        <v>71</v>
      </c>
      <c r="Q72" s="794"/>
      <c r="R72" s="794"/>
      <c r="S72" s="794"/>
      <c r="T72" s="794"/>
      <c r="U72" s="794"/>
      <c r="V72" s="795"/>
      <c r="W72" s="37" t="s">
        <v>69</v>
      </c>
      <c r="X72" s="789">
        <f>IFERROR(SUM(X62:X70),"0")</f>
        <v>86.4</v>
      </c>
      <c r="Y72" s="789">
        <f>IFERROR(SUM(Y62:Y70),"0")</f>
        <v>86.4</v>
      </c>
      <c r="Z72" s="37"/>
      <c r="AA72" s="790"/>
      <c r="AB72" s="790"/>
      <c r="AC72" s="790"/>
    </row>
    <row r="73" spans="1:68" ht="14.25" hidden="1" customHeight="1" x14ac:dyDescent="0.25">
      <c r="A73" s="796" t="s">
        <v>168</v>
      </c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7"/>
      <c r="P73" s="797"/>
      <c r="Q73" s="797"/>
      <c r="R73" s="797"/>
      <c r="S73" s="797"/>
      <c r="T73" s="797"/>
      <c r="U73" s="797"/>
      <c r="V73" s="797"/>
      <c r="W73" s="797"/>
      <c r="X73" s="797"/>
      <c r="Y73" s="797"/>
      <c r="Z73" s="797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812">
        <v>4680115881440</v>
      </c>
      <c r="E74" s="813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10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812">
        <v>4680115882751</v>
      </c>
      <c r="E75" s="813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8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812">
        <v>4680115885950</v>
      </c>
      <c r="E76" s="813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105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812">
        <v>4680115881433</v>
      </c>
      <c r="E77" s="813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02"/>
      <c r="R77" s="802"/>
      <c r="S77" s="802"/>
      <c r="T77" s="80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4"/>
      <c r="B78" s="797"/>
      <c r="C78" s="797"/>
      <c r="D78" s="797"/>
      <c r="E78" s="797"/>
      <c r="F78" s="797"/>
      <c r="G78" s="797"/>
      <c r="H78" s="797"/>
      <c r="I78" s="797"/>
      <c r="J78" s="797"/>
      <c r="K78" s="797"/>
      <c r="L78" s="797"/>
      <c r="M78" s="797"/>
      <c r="N78" s="797"/>
      <c r="O78" s="805"/>
      <c r="P78" s="793" t="s">
        <v>71</v>
      </c>
      <c r="Q78" s="794"/>
      <c r="R78" s="794"/>
      <c r="S78" s="794"/>
      <c r="T78" s="794"/>
      <c r="U78" s="794"/>
      <c r="V78" s="795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797"/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805"/>
      <c r="P79" s="793" t="s">
        <v>71</v>
      </c>
      <c r="Q79" s="794"/>
      <c r="R79" s="794"/>
      <c r="S79" s="794"/>
      <c r="T79" s="794"/>
      <c r="U79" s="794"/>
      <c r="V79" s="795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hidden="1" customHeight="1" x14ac:dyDescent="0.25">
      <c r="A80" s="796" t="s">
        <v>64</v>
      </c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7"/>
      <c r="P80" s="797"/>
      <c r="Q80" s="797"/>
      <c r="R80" s="797"/>
      <c r="S80" s="797"/>
      <c r="T80" s="797"/>
      <c r="U80" s="797"/>
      <c r="V80" s="797"/>
      <c r="W80" s="797"/>
      <c r="X80" s="797"/>
      <c r="Y80" s="797"/>
      <c r="Z80" s="797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812">
        <v>4680115885066</v>
      </c>
      <c r="E81" s="813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812">
        <v>4680115885042</v>
      </c>
      <c r="E82" s="813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812">
        <v>4680115885080</v>
      </c>
      <c r="E83" s="813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8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812">
        <v>4680115885073</v>
      </c>
      <c r="E84" s="813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9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812">
        <v>4680115885059</v>
      </c>
      <c r="E85" s="813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812">
        <v>4680115885097</v>
      </c>
      <c r="E86" s="813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2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02"/>
      <c r="R86" s="802"/>
      <c r="S86" s="802"/>
      <c r="T86" s="80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4"/>
      <c r="B87" s="797"/>
      <c r="C87" s="797"/>
      <c r="D87" s="797"/>
      <c r="E87" s="797"/>
      <c r="F87" s="797"/>
      <c r="G87" s="797"/>
      <c r="H87" s="797"/>
      <c r="I87" s="797"/>
      <c r="J87" s="797"/>
      <c r="K87" s="797"/>
      <c r="L87" s="797"/>
      <c r="M87" s="797"/>
      <c r="N87" s="797"/>
      <c r="O87" s="805"/>
      <c r="P87" s="793" t="s">
        <v>71</v>
      </c>
      <c r="Q87" s="794"/>
      <c r="R87" s="794"/>
      <c r="S87" s="794"/>
      <c r="T87" s="794"/>
      <c r="U87" s="794"/>
      <c r="V87" s="795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797"/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805"/>
      <c r="P88" s="793" t="s">
        <v>71</v>
      </c>
      <c r="Q88" s="794"/>
      <c r="R88" s="794"/>
      <c r="S88" s="794"/>
      <c r="T88" s="794"/>
      <c r="U88" s="794"/>
      <c r="V88" s="795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796" t="s">
        <v>73</v>
      </c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7"/>
      <c r="P89" s="797"/>
      <c r="Q89" s="797"/>
      <c r="R89" s="797"/>
      <c r="S89" s="797"/>
      <c r="T89" s="797"/>
      <c r="U89" s="797"/>
      <c r="V89" s="797"/>
      <c r="W89" s="797"/>
      <c r="X89" s="797"/>
      <c r="Y89" s="797"/>
      <c r="Z89" s="797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812">
        <v>4680115881891</v>
      </c>
      <c r="E90" s="813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8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812">
        <v>4680115885769</v>
      </c>
      <c r="E91" s="813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812">
        <v>4680115884410</v>
      </c>
      <c r="E92" s="813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11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812">
        <v>4680115884311</v>
      </c>
      <c r="E93" s="813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91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812">
        <v>4680115885929</v>
      </c>
      <c r="E94" s="813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12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812">
        <v>4680115884403</v>
      </c>
      <c r="E95" s="813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11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02"/>
      <c r="R95" s="802"/>
      <c r="S95" s="802"/>
      <c r="T95" s="80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4"/>
      <c r="B96" s="797"/>
      <c r="C96" s="797"/>
      <c r="D96" s="797"/>
      <c r="E96" s="797"/>
      <c r="F96" s="797"/>
      <c r="G96" s="797"/>
      <c r="H96" s="797"/>
      <c r="I96" s="797"/>
      <c r="J96" s="797"/>
      <c r="K96" s="797"/>
      <c r="L96" s="797"/>
      <c r="M96" s="797"/>
      <c r="N96" s="797"/>
      <c r="O96" s="805"/>
      <c r="P96" s="793" t="s">
        <v>71</v>
      </c>
      <c r="Q96" s="794"/>
      <c r="R96" s="794"/>
      <c r="S96" s="794"/>
      <c r="T96" s="794"/>
      <c r="U96" s="794"/>
      <c r="V96" s="795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797"/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805"/>
      <c r="P97" s="793" t="s">
        <v>71</v>
      </c>
      <c r="Q97" s="794"/>
      <c r="R97" s="794"/>
      <c r="S97" s="794"/>
      <c r="T97" s="794"/>
      <c r="U97" s="794"/>
      <c r="V97" s="795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796" t="s">
        <v>210</v>
      </c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7"/>
      <c r="P98" s="797"/>
      <c r="Q98" s="797"/>
      <c r="R98" s="797"/>
      <c r="S98" s="797"/>
      <c r="T98" s="797"/>
      <c r="U98" s="797"/>
      <c r="V98" s="797"/>
      <c r="W98" s="797"/>
      <c r="X98" s="797"/>
      <c r="Y98" s="797"/>
      <c r="Z98" s="797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812">
        <v>4680115881532</v>
      </c>
      <c r="E99" s="813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1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812">
        <v>4680115881532</v>
      </c>
      <c r="E100" s="813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119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812">
        <v>4680115881464</v>
      </c>
      <c r="E101" s="813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8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02"/>
      <c r="R101" s="802"/>
      <c r="S101" s="802"/>
      <c r="T101" s="80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4"/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805"/>
      <c r="P102" s="793" t="s">
        <v>71</v>
      </c>
      <c r="Q102" s="794"/>
      <c r="R102" s="794"/>
      <c r="S102" s="794"/>
      <c r="T102" s="794"/>
      <c r="U102" s="794"/>
      <c r="V102" s="795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797"/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  <c r="O103" s="805"/>
      <c r="P103" s="793" t="s">
        <v>71</v>
      </c>
      <c r="Q103" s="794"/>
      <c r="R103" s="794"/>
      <c r="S103" s="794"/>
      <c r="T103" s="794"/>
      <c r="U103" s="794"/>
      <c r="V103" s="795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42" t="s">
        <v>218</v>
      </c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7"/>
      <c r="P104" s="797"/>
      <c r="Q104" s="797"/>
      <c r="R104" s="797"/>
      <c r="S104" s="797"/>
      <c r="T104" s="797"/>
      <c r="U104" s="797"/>
      <c r="V104" s="797"/>
      <c r="W104" s="797"/>
      <c r="X104" s="797"/>
      <c r="Y104" s="797"/>
      <c r="Z104" s="797"/>
      <c r="AA104" s="782"/>
      <c r="AB104" s="782"/>
      <c r="AC104" s="782"/>
    </row>
    <row r="105" spans="1:68" ht="14.25" hidden="1" customHeight="1" x14ac:dyDescent="0.25">
      <c r="A105" s="796" t="s">
        <v>113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812">
        <v>4680115881327</v>
      </c>
      <c r="E106" s="813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9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812">
        <v>4680115881518</v>
      </c>
      <c r="E107" s="813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8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812">
        <v>4680115881303</v>
      </c>
      <c r="E108" s="813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02"/>
      <c r="R108" s="802"/>
      <c r="S108" s="802"/>
      <c r="T108" s="80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804"/>
      <c r="B109" s="797"/>
      <c r="C109" s="797"/>
      <c r="D109" s="797"/>
      <c r="E109" s="797"/>
      <c r="F109" s="797"/>
      <c r="G109" s="797"/>
      <c r="H109" s="797"/>
      <c r="I109" s="797"/>
      <c r="J109" s="797"/>
      <c r="K109" s="797"/>
      <c r="L109" s="797"/>
      <c r="M109" s="797"/>
      <c r="N109" s="797"/>
      <c r="O109" s="805"/>
      <c r="P109" s="793" t="s">
        <v>71</v>
      </c>
      <c r="Q109" s="794"/>
      <c r="R109" s="794"/>
      <c r="S109" s="794"/>
      <c r="T109" s="794"/>
      <c r="U109" s="794"/>
      <c r="V109" s="795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797"/>
      <c r="B110" s="797"/>
      <c r="C110" s="797"/>
      <c r="D110" s="797"/>
      <c r="E110" s="797"/>
      <c r="F110" s="797"/>
      <c r="G110" s="797"/>
      <c r="H110" s="797"/>
      <c r="I110" s="797"/>
      <c r="J110" s="797"/>
      <c r="K110" s="797"/>
      <c r="L110" s="797"/>
      <c r="M110" s="797"/>
      <c r="N110" s="797"/>
      <c r="O110" s="805"/>
      <c r="P110" s="793" t="s">
        <v>71</v>
      </c>
      <c r="Q110" s="794"/>
      <c r="R110" s="794"/>
      <c r="S110" s="794"/>
      <c r="T110" s="794"/>
      <c r="U110" s="794"/>
      <c r="V110" s="795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hidden="1" customHeight="1" x14ac:dyDescent="0.25">
      <c r="A111" s="796" t="s">
        <v>73</v>
      </c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7"/>
      <c r="P111" s="797"/>
      <c r="Q111" s="797"/>
      <c r="R111" s="797"/>
      <c r="S111" s="797"/>
      <c r="T111" s="797"/>
      <c r="U111" s="797"/>
      <c r="V111" s="797"/>
      <c r="W111" s="797"/>
      <c r="X111" s="797"/>
      <c r="Y111" s="797"/>
      <c r="Z111" s="797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812">
        <v>4607091386967</v>
      </c>
      <c r="E112" s="813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93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87">
        <v>64.8</v>
      </c>
      <c r="Y112" s="788">
        <f t="shared" ref="Y112:Y117" si="26">IFERROR(IF(X112="",0,CEILING((X112/$H112),1)*$H112),"")</f>
        <v>64.8</v>
      </c>
      <c r="Z112" s="36">
        <f>IFERROR(IF(Y112=0,"",ROUNDUP(Y112/H112,0)*0.02175),"")</f>
        <v>0.17399999999999999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69.311999999999998</v>
      </c>
      <c r="BN112" s="64">
        <f t="shared" ref="BN112:BN117" si="28">IFERROR(Y112*I112/H112,"0")</f>
        <v>69.311999999999998</v>
      </c>
      <c r="BO112" s="64">
        <f t="shared" ref="BO112:BO117" si="29">IFERROR(1/J112*(X112/H112),"0")</f>
        <v>0.14285714285714285</v>
      </c>
      <c r="BP112" s="64">
        <f t="shared" ref="BP112:BP117" si="30">IFERROR(1/J112*(Y112/H112),"0")</f>
        <v>0.14285714285714285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812">
        <v>4607091386967</v>
      </c>
      <c r="E113" s="813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812">
        <v>4607091385731</v>
      </c>
      <c r="E114" s="813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93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02"/>
      <c r="R114" s="802"/>
      <c r="S114" s="802"/>
      <c r="T114" s="80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812">
        <v>4680115880894</v>
      </c>
      <c r="E115" s="813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02"/>
      <c r="R115" s="802"/>
      <c r="S115" s="802"/>
      <c r="T115" s="80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812">
        <v>4680115880214</v>
      </c>
      <c r="E116" s="813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118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812">
        <v>4680115880214</v>
      </c>
      <c r="E117" s="813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1121" t="s">
        <v>239</v>
      </c>
      <c r="Q117" s="802"/>
      <c r="R117" s="802"/>
      <c r="S117" s="802"/>
      <c r="T117" s="80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4"/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805"/>
      <c r="P118" s="793" t="s">
        <v>71</v>
      </c>
      <c r="Q118" s="794"/>
      <c r="R118" s="794"/>
      <c r="S118" s="794"/>
      <c r="T118" s="794"/>
      <c r="U118" s="794"/>
      <c r="V118" s="795"/>
      <c r="W118" s="37" t="s">
        <v>72</v>
      </c>
      <c r="X118" s="789">
        <f>IFERROR(X112/H112,"0")+IFERROR(X113/H113,"0")+IFERROR(X114/H114,"0")+IFERROR(X115/H115,"0")+IFERROR(X116/H116,"0")+IFERROR(X117/H117,"0")</f>
        <v>8</v>
      </c>
      <c r="Y118" s="789">
        <f>IFERROR(Y112/H112,"0")+IFERROR(Y113/H113,"0")+IFERROR(Y114/H114,"0")+IFERROR(Y115/H115,"0")+IFERROR(Y116/H116,"0")+IFERROR(Y117/H117,"0")</f>
        <v>8</v>
      </c>
      <c r="Z118" s="789">
        <f>IFERROR(IF(Z112="",0,Z112),"0")+IFERROR(IF(Z113="",0,Z113),"0")+IFERROR(IF(Z114="",0,Z114),"0")+IFERROR(IF(Z115="",0,Z115),"0")+IFERROR(IF(Z116="",0,Z116),"0")+IFERROR(IF(Z117="",0,Z117),"0")</f>
        <v>0.17399999999999999</v>
      </c>
      <c r="AA118" s="790"/>
      <c r="AB118" s="790"/>
      <c r="AC118" s="790"/>
    </row>
    <row r="119" spans="1:68" x14ac:dyDescent="0.2">
      <c r="A119" s="797"/>
      <c r="B119" s="797"/>
      <c r="C119" s="797"/>
      <c r="D119" s="797"/>
      <c r="E119" s="797"/>
      <c r="F119" s="797"/>
      <c r="G119" s="797"/>
      <c r="H119" s="797"/>
      <c r="I119" s="797"/>
      <c r="J119" s="797"/>
      <c r="K119" s="797"/>
      <c r="L119" s="797"/>
      <c r="M119" s="797"/>
      <c r="N119" s="797"/>
      <c r="O119" s="805"/>
      <c r="P119" s="793" t="s">
        <v>71</v>
      </c>
      <c r="Q119" s="794"/>
      <c r="R119" s="794"/>
      <c r="S119" s="794"/>
      <c r="T119" s="794"/>
      <c r="U119" s="794"/>
      <c r="V119" s="795"/>
      <c r="W119" s="37" t="s">
        <v>69</v>
      </c>
      <c r="X119" s="789">
        <f>IFERROR(SUM(X112:X117),"0")</f>
        <v>64.8</v>
      </c>
      <c r="Y119" s="789">
        <f>IFERROR(SUM(Y112:Y117),"0")</f>
        <v>64.8</v>
      </c>
      <c r="Z119" s="37"/>
      <c r="AA119" s="790"/>
      <c r="AB119" s="790"/>
      <c r="AC119" s="790"/>
    </row>
    <row r="120" spans="1:68" ht="16.5" hidden="1" customHeight="1" x14ac:dyDescent="0.25">
      <c r="A120" s="842" t="s">
        <v>240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782"/>
      <c r="AB120" s="782"/>
      <c r="AC120" s="782"/>
    </row>
    <row r="121" spans="1:68" ht="14.25" hidden="1" customHeight="1" x14ac:dyDescent="0.25">
      <c r="A121" s="796" t="s">
        <v>113</v>
      </c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7"/>
      <c r="P121" s="797"/>
      <c r="Q121" s="797"/>
      <c r="R121" s="797"/>
      <c r="S121" s="797"/>
      <c r="T121" s="797"/>
      <c r="U121" s="797"/>
      <c r="V121" s="797"/>
      <c r="W121" s="797"/>
      <c r="X121" s="797"/>
      <c r="Y121" s="797"/>
      <c r="Z121" s="797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812">
        <v>4680115882133</v>
      </c>
      <c r="E122" s="813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812">
        <v>4680115882133</v>
      </c>
      <c r="E123" s="813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86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802"/>
      <c r="R123" s="802"/>
      <c r="S123" s="802"/>
      <c r="T123" s="80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812">
        <v>4680115880269</v>
      </c>
      <c r="E124" s="813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812">
        <v>4680115880429</v>
      </c>
      <c r="E125" s="813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93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812">
        <v>4680115881457</v>
      </c>
      <c r="E126" s="813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02"/>
      <c r="R126" s="802"/>
      <c r="S126" s="802"/>
      <c r="T126" s="80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4"/>
      <c r="B127" s="797"/>
      <c r="C127" s="797"/>
      <c r="D127" s="797"/>
      <c r="E127" s="797"/>
      <c r="F127" s="797"/>
      <c r="G127" s="797"/>
      <c r="H127" s="797"/>
      <c r="I127" s="797"/>
      <c r="J127" s="797"/>
      <c r="K127" s="797"/>
      <c r="L127" s="797"/>
      <c r="M127" s="797"/>
      <c r="N127" s="797"/>
      <c r="O127" s="805"/>
      <c r="P127" s="793" t="s">
        <v>71</v>
      </c>
      <c r="Q127" s="794"/>
      <c r="R127" s="794"/>
      <c r="S127" s="794"/>
      <c r="T127" s="794"/>
      <c r="U127" s="794"/>
      <c r="V127" s="795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797"/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805"/>
      <c r="P128" s="793" t="s">
        <v>71</v>
      </c>
      <c r="Q128" s="794"/>
      <c r="R128" s="794"/>
      <c r="S128" s="794"/>
      <c r="T128" s="794"/>
      <c r="U128" s="794"/>
      <c r="V128" s="795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hidden="1" customHeight="1" x14ac:dyDescent="0.25">
      <c r="A129" s="796" t="s">
        <v>168</v>
      </c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797"/>
      <c r="P129" s="797"/>
      <c r="Q129" s="797"/>
      <c r="R129" s="797"/>
      <c r="S129" s="797"/>
      <c r="T129" s="797"/>
      <c r="U129" s="797"/>
      <c r="V129" s="797"/>
      <c r="W129" s="797"/>
      <c r="X129" s="797"/>
      <c r="Y129" s="797"/>
      <c r="Z129" s="797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812">
        <v>4680115881488</v>
      </c>
      <c r="E130" s="813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94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812">
        <v>4680115882775</v>
      </c>
      <c r="E131" s="813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120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812">
        <v>4680115882775</v>
      </c>
      <c r="E132" s="813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118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812">
        <v>4680115880658</v>
      </c>
      <c r="E133" s="813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9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02"/>
      <c r="R133" s="802"/>
      <c r="S133" s="802"/>
      <c r="T133" s="80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4"/>
      <c r="B134" s="797"/>
      <c r="C134" s="797"/>
      <c r="D134" s="797"/>
      <c r="E134" s="797"/>
      <c r="F134" s="797"/>
      <c r="G134" s="797"/>
      <c r="H134" s="797"/>
      <c r="I134" s="797"/>
      <c r="J134" s="797"/>
      <c r="K134" s="797"/>
      <c r="L134" s="797"/>
      <c r="M134" s="797"/>
      <c r="N134" s="797"/>
      <c r="O134" s="805"/>
      <c r="P134" s="793" t="s">
        <v>71</v>
      </c>
      <c r="Q134" s="794"/>
      <c r="R134" s="794"/>
      <c r="S134" s="794"/>
      <c r="T134" s="794"/>
      <c r="U134" s="794"/>
      <c r="V134" s="795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797"/>
      <c r="B135" s="797"/>
      <c r="C135" s="797"/>
      <c r="D135" s="797"/>
      <c r="E135" s="797"/>
      <c r="F135" s="797"/>
      <c r="G135" s="797"/>
      <c r="H135" s="797"/>
      <c r="I135" s="797"/>
      <c r="J135" s="797"/>
      <c r="K135" s="797"/>
      <c r="L135" s="797"/>
      <c r="M135" s="797"/>
      <c r="N135" s="797"/>
      <c r="O135" s="805"/>
      <c r="P135" s="793" t="s">
        <v>71</v>
      </c>
      <c r="Q135" s="794"/>
      <c r="R135" s="794"/>
      <c r="S135" s="794"/>
      <c r="T135" s="794"/>
      <c r="U135" s="794"/>
      <c r="V135" s="795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796" t="s">
        <v>73</v>
      </c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797"/>
      <c r="P136" s="797"/>
      <c r="Q136" s="797"/>
      <c r="R136" s="797"/>
      <c r="S136" s="797"/>
      <c r="T136" s="797"/>
      <c r="U136" s="797"/>
      <c r="V136" s="797"/>
      <c r="W136" s="797"/>
      <c r="X136" s="797"/>
      <c r="Y136" s="797"/>
      <c r="Z136" s="797"/>
      <c r="AA136" s="783"/>
      <c r="AB136" s="783"/>
      <c r="AC136" s="78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812">
        <v>4607091385168</v>
      </c>
      <c r="E137" s="813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10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812">
        <v>4607091385168</v>
      </c>
      <c r="E138" s="813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812">
        <v>4680115884540</v>
      </c>
      <c r="E139" s="813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93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812">
        <v>4607091383256</v>
      </c>
      <c r="E140" s="813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6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02"/>
      <c r="R140" s="802"/>
      <c r="S140" s="802"/>
      <c r="T140" s="80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812">
        <v>4607091385748</v>
      </c>
      <c r="E141" s="813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02"/>
      <c r="R141" s="802"/>
      <c r="S141" s="802"/>
      <c r="T141" s="80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812">
        <v>4680115884533</v>
      </c>
      <c r="E142" s="813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11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812">
        <v>4680115882645</v>
      </c>
      <c r="E143" s="813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02"/>
      <c r="R143" s="802"/>
      <c r="S143" s="802"/>
      <c r="T143" s="80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idden="1" x14ac:dyDescent="0.2">
      <c r="A144" s="804"/>
      <c r="B144" s="797"/>
      <c r="C144" s="797"/>
      <c r="D144" s="797"/>
      <c r="E144" s="797"/>
      <c r="F144" s="797"/>
      <c r="G144" s="797"/>
      <c r="H144" s="797"/>
      <c r="I144" s="797"/>
      <c r="J144" s="797"/>
      <c r="K144" s="797"/>
      <c r="L144" s="797"/>
      <c r="M144" s="797"/>
      <c r="N144" s="797"/>
      <c r="O144" s="805"/>
      <c r="P144" s="793" t="s">
        <v>71</v>
      </c>
      <c r="Q144" s="794"/>
      <c r="R144" s="794"/>
      <c r="S144" s="794"/>
      <c r="T144" s="794"/>
      <c r="U144" s="794"/>
      <c r="V144" s="795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hidden="1" x14ac:dyDescent="0.2">
      <c r="A145" s="797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05"/>
      <c r="P145" s="793" t="s">
        <v>71</v>
      </c>
      <c r="Q145" s="794"/>
      <c r="R145" s="794"/>
      <c r="S145" s="794"/>
      <c r="T145" s="794"/>
      <c r="U145" s="794"/>
      <c r="V145" s="795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hidden="1" customHeight="1" x14ac:dyDescent="0.25">
      <c r="A146" s="796" t="s">
        <v>210</v>
      </c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797"/>
      <c r="P146" s="797"/>
      <c r="Q146" s="797"/>
      <c r="R146" s="797"/>
      <c r="S146" s="797"/>
      <c r="T146" s="797"/>
      <c r="U146" s="797"/>
      <c r="V146" s="797"/>
      <c r="W146" s="797"/>
      <c r="X146" s="797"/>
      <c r="Y146" s="797"/>
      <c r="Z146" s="797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812">
        <v>4680115882652</v>
      </c>
      <c r="E147" s="813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1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812">
        <v>4680115880238</v>
      </c>
      <c r="E148" s="813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11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02"/>
      <c r="R148" s="802"/>
      <c r="S148" s="802"/>
      <c r="T148" s="80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4"/>
      <c r="B149" s="797"/>
      <c r="C149" s="797"/>
      <c r="D149" s="797"/>
      <c r="E149" s="797"/>
      <c r="F149" s="797"/>
      <c r="G149" s="797"/>
      <c r="H149" s="797"/>
      <c r="I149" s="797"/>
      <c r="J149" s="797"/>
      <c r="K149" s="797"/>
      <c r="L149" s="797"/>
      <c r="M149" s="797"/>
      <c r="N149" s="797"/>
      <c r="O149" s="805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797"/>
      <c r="B150" s="797"/>
      <c r="C150" s="797"/>
      <c r="D150" s="797"/>
      <c r="E150" s="797"/>
      <c r="F150" s="797"/>
      <c r="G150" s="797"/>
      <c r="H150" s="797"/>
      <c r="I150" s="797"/>
      <c r="J150" s="797"/>
      <c r="K150" s="797"/>
      <c r="L150" s="797"/>
      <c r="M150" s="797"/>
      <c r="N150" s="797"/>
      <c r="O150" s="805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42" t="s">
        <v>284</v>
      </c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797"/>
      <c r="P151" s="797"/>
      <c r="Q151" s="797"/>
      <c r="R151" s="797"/>
      <c r="S151" s="797"/>
      <c r="T151" s="797"/>
      <c r="U151" s="797"/>
      <c r="V151" s="797"/>
      <c r="W151" s="797"/>
      <c r="X151" s="797"/>
      <c r="Y151" s="797"/>
      <c r="Z151" s="797"/>
      <c r="AA151" s="782"/>
      <c r="AB151" s="782"/>
      <c r="AC151" s="782"/>
    </row>
    <row r="152" spans="1:68" ht="14.25" hidden="1" customHeight="1" x14ac:dyDescent="0.25">
      <c r="A152" s="796" t="s">
        <v>113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812">
        <v>4680115885561</v>
      </c>
      <c r="E153" s="813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44" t="s">
        <v>288</v>
      </c>
      <c r="Q153" s="802"/>
      <c r="R153" s="802"/>
      <c r="S153" s="802"/>
      <c r="T153" s="80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812">
        <v>4680115882577</v>
      </c>
      <c r="E154" s="813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2"/>
      <c r="R154" s="802"/>
      <c r="S154" s="802"/>
      <c r="T154" s="80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812">
        <v>4680115882577</v>
      </c>
      <c r="E155" s="813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12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02"/>
      <c r="R155" s="802"/>
      <c r="S155" s="802"/>
      <c r="T155" s="80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4"/>
      <c r="B156" s="797"/>
      <c r="C156" s="797"/>
      <c r="D156" s="797"/>
      <c r="E156" s="797"/>
      <c r="F156" s="797"/>
      <c r="G156" s="797"/>
      <c r="H156" s="797"/>
      <c r="I156" s="797"/>
      <c r="J156" s="797"/>
      <c r="K156" s="797"/>
      <c r="L156" s="797"/>
      <c r="M156" s="797"/>
      <c r="N156" s="797"/>
      <c r="O156" s="805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797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05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796" t="s">
        <v>64</v>
      </c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797"/>
      <c r="P158" s="797"/>
      <c r="Q158" s="797"/>
      <c r="R158" s="797"/>
      <c r="S158" s="797"/>
      <c r="T158" s="797"/>
      <c r="U158" s="797"/>
      <c r="V158" s="797"/>
      <c r="W158" s="797"/>
      <c r="X158" s="797"/>
      <c r="Y158" s="797"/>
      <c r="Z158" s="797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812">
        <v>4680115883444</v>
      </c>
      <c r="E159" s="813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812">
        <v>4680115883444</v>
      </c>
      <c r="E160" s="813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11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02"/>
      <c r="R160" s="802"/>
      <c r="S160" s="802"/>
      <c r="T160" s="80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4"/>
      <c r="B161" s="797"/>
      <c r="C161" s="797"/>
      <c r="D161" s="797"/>
      <c r="E161" s="797"/>
      <c r="F161" s="797"/>
      <c r="G161" s="797"/>
      <c r="H161" s="797"/>
      <c r="I161" s="797"/>
      <c r="J161" s="797"/>
      <c r="K161" s="797"/>
      <c r="L161" s="797"/>
      <c r="M161" s="797"/>
      <c r="N161" s="797"/>
      <c r="O161" s="805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797"/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805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796" t="s">
        <v>73</v>
      </c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797"/>
      <c r="P163" s="797"/>
      <c r="Q163" s="797"/>
      <c r="R163" s="797"/>
      <c r="S163" s="797"/>
      <c r="T163" s="797"/>
      <c r="U163" s="797"/>
      <c r="V163" s="797"/>
      <c r="W163" s="797"/>
      <c r="X163" s="797"/>
      <c r="Y163" s="797"/>
      <c r="Z163" s="797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812">
        <v>4680115882584</v>
      </c>
      <c r="E164" s="813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9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812">
        <v>4680115882584</v>
      </c>
      <c r="E165" s="813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4"/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805"/>
      <c r="P166" s="793" t="s">
        <v>71</v>
      </c>
      <c r="Q166" s="794"/>
      <c r="R166" s="794"/>
      <c r="S166" s="794"/>
      <c r="T166" s="794"/>
      <c r="U166" s="794"/>
      <c r="V166" s="795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797"/>
      <c r="B167" s="797"/>
      <c r="C167" s="797"/>
      <c r="D167" s="797"/>
      <c r="E167" s="797"/>
      <c r="F167" s="797"/>
      <c r="G167" s="797"/>
      <c r="H167" s="797"/>
      <c r="I167" s="797"/>
      <c r="J167" s="797"/>
      <c r="K167" s="797"/>
      <c r="L167" s="797"/>
      <c r="M167" s="797"/>
      <c r="N167" s="797"/>
      <c r="O167" s="805"/>
      <c r="P167" s="793" t="s">
        <v>71</v>
      </c>
      <c r="Q167" s="794"/>
      <c r="R167" s="794"/>
      <c r="S167" s="794"/>
      <c r="T167" s="794"/>
      <c r="U167" s="794"/>
      <c r="V167" s="795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42" t="s">
        <v>111</v>
      </c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7"/>
      <c r="P168" s="797"/>
      <c r="Q168" s="797"/>
      <c r="R168" s="797"/>
      <c r="S168" s="797"/>
      <c r="T168" s="797"/>
      <c r="U168" s="797"/>
      <c r="V168" s="797"/>
      <c r="W168" s="797"/>
      <c r="X168" s="797"/>
      <c r="Y168" s="797"/>
      <c r="Z168" s="797"/>
      <c r="AA168" s="782"/>
      <c r="AB168" s="782"/>
      <c r="AC168" s="782"/>
    </row>
    <row r="169" spans="1:68" ht="14.25" hidden="1" customHeight="1" x14ac:dyDescent="0.25">
      <c r="A169" s="796" t="s">
        <v>113</v>
      </c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797"/>
      <c r="P169" s="797"/>
      <c r="Q169" s="797"/>
      <c r="R169" s="797"/>
      <c r="S169" s="797"/>
      <c r="T169" s="797"/>
      <c r="U169" s="797"/>
      <c r="V169" s="797"/>
      <c r="W169" s="797"/>
      <c r="X169" s="797"/>
      <c r="Y169" s="797"/>
      <c r="Z169" s="797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812">
        <v>4607091384604</v>
      </c>
      <c r="E170" s="813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12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4"/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805"/>
      <c r="P171" s="793" t="s">
        <v>71</v>
      </c>
      <c r="Q171" s="794"/>
      <c r="R171" s="794"/>
      <c r="S171" s="794"/>
      <c r="T171" s="794"/>
      <c r="U171" s="794"/>
      <c r="V171" s="795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797"/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805"/>
      <c r="P172" s="793" t="s">
        <v>71</v>
      </c>
      <c r="Q172" s="794"/>
      <c r="R172" s="794"/>
      <c r="S172" s="794"/>
      <c r="T172" s="794"/>
      <c r="U172" s="794"/>
      <c r="V172" s="795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796" t="s">
        <v>64</v>
      </c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7"/>
      <c r="P173" s="797"/>
      <c r="Q173" s="797"/>
      <c r="R173" s="797"/>
      <c r="S173" s="797"/>
      <c r="T173" s="797"/>
      <c r="U173" s="797"/>
      <c r="V173" s="797"/>
      <c r="W173" s="797"/>
      <c r="X173" s="797"/>
      <c r="Y173" s="797"/>
      <c r="Z173" s="797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812">
        <v>4607091387667</v>
      </c>
      <c r="E174" s="813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812">
        <v>4607091387636</v>
      </c>
      <c r="E175" s="813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812">
        <v>4607091382426</v>
      </c>
      <c r="E176" s="813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812">
        <v>4607091386547</v>
      </c>
      <c r="E177" s="813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812">
        <v>4607091382464</v>
      </c>
      <c r="E178" s="813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4"/>
      <c r="B179" s="797"/>
      <c r="C179" s="797"/>
      <c r="D179" s="797"/>
      <c r="E179" s="797"/>
      <c r="F179" s="797"/>
      <c r="G179" s="797"/>
      <c r="H179" s="797"/>
      <c r="I179" s="797"/>
      <c r="J179" s="797"/>
      <c r="K179" s="797"/>
      <c r="L179" s="797"/>
      <c r="M179" s="797"/>
      <c r="N179" s="797"/>
      <c r="O179" s="805"/>
      <c r="P179" s="793" t="s">
        <v>71</v>
      </c>
      <c r="Q179" s="794"/>
      <c r="R179" s="794"/>
      <c r="S179" s="794"/>
      <c r="T179" s="794"/>
      <c r="U179" s="794"/>
      <c r="V179" s="795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797"/>
      <c r="B180" s="797"/>
      <c r="C180" s="797"/>
      <c r="D180" s="797"/>
      <c r="E180" s="797"/>
      <c r="F180" s="797"/>
      <c r="G180" s="797"/>
      <c r="H180" s="797"/>
      <c r="I180" s="797"/>
      <c r="J180" s="797"/>
      <c r="K180" s="797"/>
      <c r="L180" s="797"/>
      <c r="M180" s="797"/>
      <c r="N180" s="797"/>
      <c r="O180" s="805"/>
      <c r="P180" s="793" t="s">
        <v>71</v>
      </c>
      <c r="Q180" s="794"/>
      <c r="R180" s="794"/>
      <c r="S180" s="794"/>
      <c r="T180" s="794"/>
      <c r="U180" s="794"/>
      <c r="V180" s="795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796" t="s">
        <v>73</v>
      </c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7"/>
      <c r="P181" s="797"/>
      <c r="Q181" s="797"/>
      <c r="R181" s="797"/>
      <c r="S181" s="797"/>
      <c r="T181" s="797"/>
      <c r="U181" s="797"/>
      <c r="V181" s="797"/>
      <c r="W181" s="797"/>
      <c r="X181" s="797"/>
      <c r="Y181" s="797"/>
      <c r="Z181" s="797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812">
        <v>4607091386264</v>
      </c>
      <c r="E182" s="813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12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812">
        <v>4607091385427</v>
      </c>
      <c r="E183" s="813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9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4"/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805"/>
      <c r="P184" s="793" t="s">
        <v>71</v>
      </c>
      <c r="Q184" s="794"/>
      <c r="R184" s="794"/>
      <c r="S184" s="794"/>
      <c r="T184" s="794"/>
      <c r="U184" s="794"/>
      <c r="V184" s="795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797"/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805"/>
      <c r="P185" s="793" t="s">
        <v>71</v>
      </c>
      <c r="Q185" s="794"/>
      <c r="R185" s="794"/>
      <c r="S185" s="794"/>
      <c r="T185" s="794"/>
      <c r="U185" s="794"/>
      <c r="V185" s="795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828" t="s">
        <v>323</v>
      </c>
      <c r="B186" s="829"/>
      <c r="C186" s="829"/>
      <c r="D186" s="829"/>
      <c r="E186" s="829"/>
      <c r="F186" s="829"/>
      <c r="G186" s="829"/>
      <c r="H186" s="829"/>
      <c r="I186" s="829"/>
      <c r="J186" s="829"/>
      <c r="K186" s="829"/>
      <c r="L186" s="829"/>
      <c r="M186" s="829"/>
      <c r="N186" s="829"/>
      <c r="O186" s="829"/>
      <c r="P186" s="829"/>
      <c r="Q186" s="829"/>
      <c r="R186" s="829"/>
      <c r="S186" s="829"/>
      <c r="T186" s="829"/>
      <c r="U186" s="829"/>
      <c r="V186" s="829"/>
      <c r="W186" s="829"/>
      <c r="X186" s="829"/>
      <c r="Y186" s="829"/>
      <c r="Z186" s="829"/>
      <c r="AA186" s="48"/>
      <c r="AB186" s="48"/>
      <c r="AC186" s="48"/>
    </row>
    <row r="187" spans="1:68" ht="16.5" hidden="1" customHeight="1" x14ac:dyDescent="0.25">
      <c r="A187" s="842" t="s">
        <v>324</v>
      </c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7"/>
      <c r="P187" s="797"/>
      <c r="Q187" s="797"/>
      <c r="R187" s="797"/>
      <c r="S187" s="797"/>
      <c r="T187" s="797"/>
      <c r="U187" s="797"/>
      <c r="V187" s="797"/>
      <c r="W187" s="797"/>
      <c r="X187" s="797"/>
      <c r="Y187" s="797"/>
      <c r="Z187" s="797"/>
      <c r="AA187" s="782"/>
      <c r="AB187" s="782"/>
      <c r="AC187" s="782"/>
    </row>
    <row r="188" spans="1:68" ht="14.25" hidden="1" customHeight="1" x14ac:dyDescent="0.25">
      <c r="A188" s="796" t="s">
        <v>168</v>
      </c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7"/>
      <c r="P188" s="797"/>
      <c r="Q188" s="797"/>
      <c r="R188" s="797"/>
      <c r="S188" s="797"/>
      <c r="T188" s="797"/>
      <c r="U188" s="797"/>
      <c r="V188" s="797"/>
      <c r="W188" s="797"/>
      <c r="X188" s="797"/>
      <c r="Y188" s="797"/>
      <c r="Z188" s="797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812">
        <v>4680115886223</v>
      </c>
      <c r="E189" s="813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4"/>
      <c r="B190" s="797"/>
      <c r="C190" s="797"/>
      <c r="D190" s="797"/>
      <c r="E190" s="797"/>
      <c r="F190" s="797"/>
      <c r="G190" s="797"/>
      <c r="H190" s="797"/>
      <c r="I190" s="797"/>
      <c r="J190" s="797"/>
      <c r="K190" s="797"/>
      <c r="L190" s="797"/>
      <c r="M190" s="797"/>
      <c r="N190" s="797"/>
      <c r="O190" s="805"/>
      <c r="P190" s="793" t="s">
        <v>71</v>
      </c>
      <c r="Q190" s="794"/>
      <c r="R190" s="794"/>
      <c r="S190" s="794"/>
      <c r="T190" s="794"/>
      <c r="U190" s="794"/>
      <c r="V190" s="795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797"/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805"/>
      <c r="P191" s="793" t="s">
        <v>71</v>
      </c>
      <c r="Q191" s="794"/>
      <c r="R191" s="794"/>
      <c r="S191" s="794"/>
      <c r="T191" s="794"/>
      <c r="U191" s="794"/>
      <c r="V191" s="795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796" t="s">
        <v>64</v>
      </c>
      <c r="B192" s="797"/>
      <c r="C192" s="797"/>
      <c r="D192" s="797"/>
      <c r="E192" s="797"/>
      <c r="F192" s="797"/>
      <c r="G192" s="797"/>
      <c r="H192" s="797"/>
      <c r="I192" s="797"/>
      <c r="J192" s="797"/>
      <c r="K192" s="797"/>
      <c r="L192" s="797"/>
      <c r="M192" s="797"/>
      <c r="N192" s="797"/>
      <c r="O192" s="797"/>
      <c r="P192" s="797"/>
      <c r="Q192" s="797"/>
      <c r="R192" s="797"/>
      <c r="S192" s="797"/>
      <c r="T192" s="797"/>
      <c r="U192" s="797"/>
      <c r="V192" s="797"/>
      <c r="W192" s="797"/>
      <c r="X192" s="797"/>
      <c r="Y192" s="797"/>
      <c r="Z192" s="797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812">
        <v>4680115880993</v>
      </c>
      <c r="E193" s="813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9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812">
        <v>4680115881761</v>
      </c>
      <c r="E194" s="813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812">
        <v>4680115881563</v>
      </c>
      <c r="E195" s="813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1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812">
        <v>4680115880986</v>
      </c>
      <c r="E196" s="813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9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812">
        <v>4680115881785</v>
      </c>
      <c r="E197" s="813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1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812">
        <v>4680115881679</v>
      </c>
      <c r="E198" s="813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87">
        <v>37.799999999999997</v>
      </c>
      <c r="Y198" s="788">
        <f t="shared" si="36"/>
        <v>37.800000000000004</v>
      </c>
      <c r="Z198" s="36">
        <f>IFERROR(IF(Y198=0,"",ROUNDUP(Y198/H198,0)*0.00502),"")</f>
        <v>9.0359999999999996E-2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39.599999999999994</v>
      </c>
      <c r="BN198" s="64">
        <f t="shared" si="38"/>
        <v>39.6</v>
      </c>
      <c r="BO198" s="64">
        <f t="shared" si="39"/>
        <v>7.6923076923076913E-2</v>
      </c>
      <c r="BP198" s="64">
        <f t="shared" si="40"/>
        <v>7.6923076923076927E-2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812">
        <v>4680115880191</v>
      </c>
      <c r="E199" s="813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812">
        <v>4680115883963</v>
      </c>
      <c r="E200" s="813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4"/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805"/>
      <c r="P201" s="793" t="s">
        <v>71</v>
      </c>
      <c r="Q201" s="794"/>
      <c r="R201" s="794"/>
      <c r="S201" s="794"/>
      <c r="T201" s="794"/>
      <c r="U201" s="794"/>
      <c r="V201" s="795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17.999999999999996</v>
      </c>
      <c r="Y201" s="789">
        <f>IFERROR(Y193/H193,"0")+IFERROR(Y194/H194,"0")+IFERROR(Y195/H195,"0")+IFERROR(Y196/H196,"0")+IFERROR(Y197/H197,"0")+IFERROR(Y198/H198,"0")+IFERROR(Y199/H199,"0")+IFERROR(Y200/H200,"0")</f>
        <v>18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9.0359999999999996E-2</v>
      </c>
      <c r="AA201" s="790"/>
      <c r="AB201" s="790"/>
      <c r="AC201" s="790"/>
    </row>
    <row r="202" spans="1:68" x14ac:dyDescent="0.2">
      <c r="A202" s="797"/>
      <c r="B202" s="797"/>
      <c r="C202" s="797"/>
      <c r="D202" s="797"/>
      <c r="E202" s="797"/>
      <c r="F202" s="797"/>
      <c r="G202" s="797"/>
      <c r="H202" s="797"/>
      <c r="I202" s="797"/>
      <c r="J202" s="797"/>
      <c r="K202" s="797"/>
      <c r="L202" s="797"/>
      <c r="M202" s="797"/>
      <c r="N202" s="797"/>
      <c r="O202" s="805"/>
      <c r="P202" s="793" t="s">
        <v>71</v>
      </c>
      <c r="Q202" s="794"/>
      <c r="R202" s="794"/>
      <c r="S202" s="794"/>
      <c r="T202" s="794"/>
      <c r="U202" s="794"/>
      <c r="V202" s="795"/>
      <c r="W202" s="37" t="s">
        <v>69</v>
      </c>
      <c r="X202" s="789">
        <f>IFERROR(SUM(X193:X200),"0")</f>
        <v>37.799999999999997</v>
      </c>
      <c r="Y202" s="789">
        <f>IFERROR(SUM(Y193:Y200),"0")</f>
        <v>37.800000000000004</v>
      </c>
      <c r="Z202" s="37"/>
      <c r="AA202" s="790"/>
      <c r="AB202" s="790"/>
      <c r="AC202" s="790"/>
    </row>
    <row r="203" spans="1:68" ht="16.5" hidden="1" customHeight="1" x14ac:dyDescent="0.25">
      <c r="A203" s="842" t="s">
        <v>348</v>
      </c>
      <c r="B203" s="797"/>
      <c r="C203" s="797"/>
      <c r="D203" s="797"/>
      <c r="E203" s="797"/>
      <c r="F203" s="797"/>
      <c r="G203" s="797"/>
      <c r="H203" s="797"/>
      <c r="I203" s="797"/>
      <c r="J203" s="797"/>
      <c r="K203" s="797"/>
      <c r="L203" s="797"/>
      <c r="M203" s="797"/>
      <c r="N203" s="797"/>
      <c r="O203" s="797"/>
      <c r="P203" s="797"/>
      <c r="Q203" s="797"/>
      <c r="R203" s="797"/>
      <c r="S203" s="797"/>
      <c r="T203" s="797"/>
      <c r="U203" s="797"/>
      <c r="V203" s="797"/>
      <c r="W203" s="797"/>
      <c r="X203" s="797"/>
      <c r="Y203" s="797"/>
      <c r="Z203" s="797"/>
      <c r="AA203" s="782"/>
      <c r="AB203" s="782"/>
      <c r="AC203" s="782"/>
    </row>
    <row r="204" spans="1:68" ht="14.25" hidden="1" customHeight="1" x14ac:dyDescent="0.25">
      <c r="A204" s="796" t="s">
        <v>113</v>
      </c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7"/>
      <c r="P204" s="797"/>
      <c r="Q204" s="797"/>
      <c r="R204" s="797"/>
      <c r="S204" s="797"/>
      <c r="T204" s="797"/>
      <c r="U204" s="797"/>
      <c r="V204" s="797"/>
      <c r="W204" s="797"/>
      <c r="X204" s="797"/>
      <c r="Y204" s="797"/>
      <c r="Z204" s="797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812">
        <v>4680115881402</v>
      </c>
      <c r="E205" s="813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11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812">
        <v>4680115881396</v>
      </c>
      <c r="E206" s="813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4"/>
      <c r="B207" s="797"/>
      <c r="C207" s="797"/>
      <c r="D207" s="797"/>
      <c r="E207" s="797"/>
      <c r="F207" s="797"/>
      <c r="G207" s="797"/>
      <c r="H207" s="797"/>
      <c r="I207" s="797"/>
      <c r="J207" s="797"/>
      <c r="K207" s="797"/>
      <c r="L207" s="797"/>
      <c r="M207" s="797"/>
      <c r="N207" s="797"/>
      <c r="O207" s="805"/>
      <c r="P207" s="793" t="s">
        <v>71</v>
      </c>
      <c r="Q207" s="794"/>
      <c r="R207" s="794"/>
      <c r="S207" s="794"/>
      <c r="T207" s="794"/>
      <c r="U207" s="794"/>
      <c r="V207" s="795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797"/>
      <c r="B208" s="797"/>
      <c r="C208" s="797"/>
      <c r="D208" s="797"/>
      <c r="E208" s="797"/>
      <c r="F208" s="797"/>
      <c r="G208" s="797"/>
      <c r="H208" s="797"/>
      <c r="I208" s="797"/>
      <c r="J208" s="797"/>
      <c r="K208" s="797"/>
      <c r="L208" s="797"/>
      <c r="M208" s="797"/>
      <c r="N208" s="797"/>
      <c r="O208" s="805"/>
      <c r="P208" s="793" t="s">
        <v>71</v>
      </c>
      <c r="Q208" s="794"/>
      <c r="R208" s="794"/>
      <c r="S208" s="794"/>
      <c r="T208" s="794"/>
      <c r="U208" s="794"/>
      <c r="V208" s="795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796" t="s">
        <v>168</v>
      </c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797"/>
      <c r="P209" s="797"/>
      <c r="Q209" s="797"/>
      <c r="R209" s="797"/>
      <c r="S209" s="797"/>
      <c r="T209" s="797"/>
      <c r="U209" s="797"/>
      <c r="V209" s="797"/>
      <c r="W209" s="797"/>
      <c r="X209" s="797"/>
      <c r="Y209" s="797"/>
      <c r="Z209" s="797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812">
        <v>4680115882935</v>
      </c>
      <c r="E210" s="813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10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812">
        <v>4680115880764</v>
      </c>
      <c r="E211" s="813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4"/>
      <c r="B212" s="797"/>
      <c r="C212" s="797"/>
      <c r="D212" s="797"/>
      <c r="E212" s="797"/>
      <c r="F212" s="797"/>
      <c r="G212" s="797"/>
      <c r="H212" s="797"/>
      <c r="I212" s="797"/>
      <c r="J212" s="797"/>
      <c r="K212" s="797"/>
      <c r="L212" s="797"/>
      <c r="M212" s="797"/>
      <c r="N212" s="797"/>
      <c r="O212" s="805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797"/>
      <c r="B213" s="797"/>
      <c r="C213" s="797"/>
      <c r="D213" s="797"/>
      <c r="E213" s="797"/>
      <c r="F213" s="797"/>
      <c r="G213" s="797"/>
      <c r="H213" s="797"/>
      <c r="I213" s="797"/>
      <c r="J213" s="797"/>
      <c r="K213" s="797"/>
      <c r="L213" s="797"/>
      <c r="M213" s="797"/>
      <c r="N213" s="797"/>
      <c r="O213" s="805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796" t="s">
        <v>64</v>
      </c>
      <c r="B214" s="797"/>
      <c r="C214" s="797"/>
      <c r="D214" s="797"/>
      <c r="E214" s="797"/>
      <c r="F214" s="797"/>
      <c r="G214" s="797"/>
      <c r="H214" s="797"/>
      <c r="I214" s="797"/>
      <c r="J214" s="797"/>
      <c r="K214" s="797"/>
      <c r="L214" s="797"/>
      <c r="M214" s="797"/>
      <c r="N214" s="797"/>
      <c r="O214" s="797"/>
      <c r="P214" s="797"/>
      <c r="Q214" s="797"/>
      <c r="R214" s="797"/>
      <c r="S214" s="797"/>
      <c r="T214" s="797"/>
      <c r="U214" s="797"/>
      <c r="V214" s="797"/>
      <c r="W214" s="797"/>
      <c r="X214" s="797"/>
      <c r="Y214" s="797"/>
      <c r="Z214" s="797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812">
        <v>4680115882683</v>
      </c>
      <c r="E215" s="813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812">
        <v>4680115882690</v>
      </c>
      <c r="E216" s="813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812">
        <v>4680115882669</v>
      </c>
      <c r="E217" s="813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812">
        <v>4680115882676</v>
      </c>
      <c r="E218" s="813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812">
        <v>4680115884014</v>
      </c>
      <c r="E219" s="813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812">
        <v>4680115884007</v>
      </c>
      <c r="E220" s="813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812">
        <v>4680115884038</v>
      </c>
      <c r="E221" s="813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812">
        <v>4680115884021</v>
      </c>
      <c r="E222" s="813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4"/>
      <c r="B223" s="797"/>
      <c r="C223" s="797"/>
      <c r="D223" s="797"/>
      <c r="E223" s="797"/>
      <c r="F223" s="797"/>
      <c r="G223" s="797"/>
      <c r="H223" s="797"/>
      <c r="I223" s="797"/>
      <c r="J223" s="797"/>
      <c r="K223" s="797"/>
      <c r="L223" s="797"/>
      <c r="M223" s="797"/>
      <c r="N223" s="797"/>
      <c r="O223" s="805"/>
      <c r="P223" s="793" t="s">
        <v>71</v>
      </c>
      <c r="Q223" s="794"/>
      <c r="R223" s="794"/>
      <c r="S223" s="794"/>
      <c r="T223" s="794"/>
      <c r="U223" s="794"/>
      <c r="V223" s="795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797"/>
      <c r="B224" s="797"/>
      <c r="C224" s="797"/>
      <c r="D224" s="797"/>
      <c r="E224" s="797"/>
      <c r="F224" s="797"/>
      <c r="G224" s="797"/>
      <c r="H224" s="797"/>
      <c r="I224" s="797"/>
      <c r="J224" s="797"/>
      <c r="K224" s="797"/>
      <c r="L224" s="797"/>
      <c r="M224" s="797"/>
      <c r="N224" s="797"/>
      <c r="O224" s="805"/>
      <c r="P224" s="793" t="s">
        <v>71</v>
      </c>
      <c r="Q224" s="794"/>
      <c r="R224" s="794"/>
      <c r="S224" s="794"/>
      <c r="T224" s="794"/>
      <c r="U224" s="794"/>
      <c r="V224" s="795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hidden="1" customHeight="1" x14ac:dyDescent="0.25">
      <c r="A225" s="796" t="s">
        <v>73</v>
      </c>
      <c r="B225" s="797"/>
      <c r="C225" s="797"/>
      <c r="D225" s="797"/>
      <c r="E225" s="797"/>
      <c r="F225" s="797"/>
      <c r="G225" s="797"/>
      <c r="H225" s="797"/>
      <c r="I225" s="797"/>
      <c r="J225" s="797"/>
      <c r="K225" s="797"/>
      <c r="L225" s="797"/>
      <c r="M225" s="797"/>
      <c r="N225" s="797"/>
      <c r="O225" s="797"/>
      <c r="P225" s="797"/>
      <c r="Q225" s="797"/>
      <c r="R225" s="797"/>
      <c r="S225" s="797"/>
      <c r="T225" s="797"/>
      <c r="U225" s="797"/>
      <c r="V225" s="797"/>
      <c r="W225" s="797"/>
      <c r="X225" s="797"/>
      <c r="Y225" s="797"/>
      <c r="Z225" s="797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812">
        <v>4680115881594</v>
      </c>
      <c r="E226" s="813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9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812">
        <v>4680115880962</v>
      </c>
      <c r="E227" s="813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812">
        <v>4680115881617</v>
      </c>
      <c r="E228" s="813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8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812">
        <v>4680115880573</v>
      </c>
      <c r="E229" s="813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87">
        <v>69.599999999999994</v>
      </c>
      <c r="Y229" s="788">
        <f t="shared" si="46"/>
        <v>69.599999999999994</v>
      </c>
      <c r="Z229" s="36">
        <f>IFERROR(IF(Y229=0,"",ROUNDUP(Y229/H229,0)*0.02175),"")</f>
        <v>0.17399999999999999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74.111999999999995</v>
      </c>
      <c r="BN229" s="64">
        <f t="shared" si="48"/>
        <v>74.111999999999995</v>
      </c>
      <c r="BO229" s="64">
        <f t="shared" si="49"/>
        <v>0.14285714285714285</v>
      </c>
      <c r="BP229" s="64">
        <f t="shared" si="50"/>
        <v>0.14285714285714285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812">
        <v>4680115882195</v>
      </c>
      <c r="E230" s="813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1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812">
        <v>4680115882607</v>
      </c>
      <c r="E231" s="813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12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812">
        <v>4680115880092</v>
      </c>
      <c r="E232" s="813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1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812">
        <v>4680115880221</v>
      </c>
      <c r="E233" s="813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9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812">
        <v>4680115882942</v>
      </c>
      <c r="E234" s="813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2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812">
        <v>4680115880504</v>
      </c>
      <c r="E235" s="813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812">
        <v>4680115882164</v>
      </c>
      <c r="E236" s="813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4"/>
      <c r="B237" s="797"/>
      <c r="C237" s="797"/>
      <c r="D237" s="797"/>
      <c r="E237" s="797"/>
      <c r="F237" s="797"/>
      <c r="G237" s="797"/>
      <c r="H237" s="797"/>
      <c r="I237" s="797"/>
      <c r="J237" s="797"/>
      <c r="K237" s="797"/>
      <c r="L237" s="797"/>
      <c r="M237" s="797"/>
      <c r="N237" s="797"/>
      <c r="O237" s="805"/>
      <c r="P237" s="793" t="s">
        <v>71</v>
      </c>
      <c r="Q237" s="794"/>
      <c r="R237" s="794"/>
      <c r="S237" s="794"/>
      <c r="T237" s="794"/>
      <c r="U237" s="794"/>
      <c r="V237" s="795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0.17399999999999999</v>
      </c>
      <c r="AA237" s="790"/>
      <c r="AB237" s="790"/>
      <c r="AC237" s="790"/>
    </row>
    <row r="238" spans="1:68" x14ac:dyDescent="0.2">
      <c r="A238" s="797"/>
      <c r="B238" s="797"/>
      <c r="C238" s="797"/>
      <c r="D238" s="797"/>
      <c r="E238" s="797"/>
      <c r="F238" s="797"/>
      <c r="G238" s="797"/>
      <c r="H238" s="797"/>
      <c r="I238" s="797"/>
      <c r="J238" s="797"/>
      <c r="K238" s="797"/>
      <c r="L238" s="797"/>
      <c r="M238" s="797"/>
      <c r="N238" s="797"/>
      <c r="O238" s="805"/>
      <c r="P238" s="793" t="s">
        <v>71</v>
      </c>
      <c r="Q238" s="794"/>
      <c r="R238" s="794"/>
      <c r="S238" s="794"/>
      <c r="T238" s="794"/>
      <c r="U238" s="794"/>
      <c r="V238" s="795"/>
      <c r="W238" s="37" t="s">
        <v>69</v>
      </c>
      <c r="X238" s="789">
        <f>IFERROR(SUM(X226:X236),"0")</f>
        <v>69.599999999999994</v>
      </c>
      <c r="Y238" s="789">
        <f>IFERROR(SUM(Y226:Y236),"0")</f>
        <v>69.599999999999994</v>
      </c>
      <c r="Z238" s="37"/>
      <c r="AA238" s="790"/>
      <c r="AB238" s="790"/>
      <c r="AC238" s="790"/>
    </row>
    <row r="239" spans="1:68" ht="14.25" hidden="1" customHeight="1" x14ac:dyDescent="0.25">
      <c r="A239" s="796" t="s">
        <v>210</v>
      </c>
      <c r="B239" s="797"/>
      <c r="C239" s="797"/>
      <c r="D239" s="797"/>
      <c r="E239" s="797"/>
      <c r="F239" s="797"/>
      <c r="G239" s="797"/>
      <c r="H239" s="797"/>
      <c r="I239" s="797"/>
      <c r="J239" s="797"/>
      <c r="K239" s="797"/>
      <c r="L239" s="797"/>
      <c r="M239" s="797"/>
      <c r="N239" s="797"/>
      <c r="O239" s="797"/>
      <c r="P239" s="797"/>
      <c r="Q239" s="797"/>
      <c r="R239" s="797"/>
      <c r="S239" s="797"/>
      <c r="T239" s="797"/>
      <c r="U239" s="797"/>
      <c r="V239" s="797"/>
      <c r="W239" s="797"/>
      <c r="X239" s="797"/>
      <c r="Y239" s="797"/>
      <c r="Z239" s="797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812">
        <v>4680115882874</v>
      </c>
      <c r="E240" s="813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113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812">
        <v>4680115882874</v>
      </c>
      <c r="E241" s="813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94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812">
        <v>4680115882874</v>
      </c>
      <c r="E242" s="813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1166" t="s">
        <v>415</v>
      </c>
      <c r="Q242" s="802"/>
      <c r="R242" s="802"/>
      <c r="S242" s="802"/>
      <c r="T242" s="80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812">
        <v>4680115884434</v>
      </c>
      <c r="E243" s="813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812">
        <v>4680115880818</v>
      </c>
      <c r="E244" s="813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3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812">
        <v>4680115880801</v>
      </c>
      <c r="E245" s="813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8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4"/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805"/>
      <c r="P246" s="793" t="s">
        <v>71</v>
      </c>
      <c r="Q246" s="794"/>
      <c r="R246" s="794"/>
      <c r="S246" s="794"/>
      <c r="T246" s="794"/>
      <c r="U246" s="794"/>
      <c r="V246" s="795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797"/>
      <c r="B247" s="797"/>
      <c r="C247" s="797"/>
      <c r="D247" s="797"/>
      <c r="E247" s="797"/>
      <c r="F247" s="797"/>
      <c r="G247" s="797"/>
      <c r="H247" s="797"/>
      <c r="I247" s="797"/>
      <c r="J247" s="797"/>
      <c r="K247" s="797"/>
      <c r="L247" s="797"/>
      <c r="M247" s="797"/>
      <c r="N247" s="797"/>
      <c r="O247" s="805"/>
      <c r="P247" s="793" t="s">
        <v>71</v>
      </c>
      <c r="Q247" s="794"/>
      <c r="R247" s="794"/>
      <c r="S247" s="794"/>
      <c r="T247" s="794"/>
      <c r="U247" s="794"/>
      <c r="V247" s="795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hidden="1" customHeight="1" x14ac:dyDescent="0.25">
      <c r="A248" s="842" t="s">
        <v>426</v>
      </c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7"/>
      <c r="P248" s="797"/>
      <c r="Q248" s="797"/>
      <c r="R248" s="797"/>
      <c r="S248" s="797"/>
      <c r="T248" s="797"/>
      <c r="U248" s="797"/>
      <c r="V248" s="797"/>
      <c r="W248" s="797"/>
      <c r="X248" s="797"/>
      <c r="Y248" s="797"/>
      <c r="Z248" s="797"/>
      <c r="AA248" s="782"/>
      <c r="AB248" s="782"/>
      <c r="AC248" s="782"/>
    </row>
    <row r="249" spans="1:68" ht="14.25" hidden="1" customHeight="1" x14ac:dyDescent="0.25">
      <c r="A249" s="796" t="s">
        <v>113</v>
      </c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797"/>
      <c r="P249" s="797"/>
      <c r="Q249" s="797"/>
      <c r="R249" s="797"/>
      <c r="S249" s="797"/>
      <c r="T249" s="797"/>
      <c r="U249" s="797"/>
      <c r="V249" s="797"/>
      <c r="W249" s="797"/>
      <c r="X249" s="797"/>
      <c r="Y249" s="797"/>
      <c r="Z249" s="797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812">
        <v>4680115884274</v>
      </c>
      <c r="E250" s="813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11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812">
        <v>4680115884274</v>
      </c>
      <c r="E251" s="813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0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812">
        <v>4680115884298</v>
      </c>
      <c r="E252" s="813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20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812">
        <v>4680115884250</v>
      </c>
      <c r="E253" s="813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8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812">
        <v>4680115884250</v>
      </c>
      <c r="E254" s="813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812">
        <v>4680115884281</v>
      </c>
      <c r="E255" s="813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11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812">
        <v>4680115884199</v>
      </c>
      <c r="E256" s="813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96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812">
        <v>4680115884267</v>
      </c>
      <c r="E257" s="813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9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4"/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805"/>
      <c r="P258" s="793" t="s">
        <v>71</v>
      </c>
      <c r="Q258" s="794"/>
      <c r="R258" s="794"/>
      <c r="S258" s="794"/>
      <c r="T258" s="794"/>
      <c r="U258" s="794"/>
      <c r="V258" s="795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797"/>
      <c r="B259" s="797"/>
      <c r="C259" s="797"/>
      <c r="D259" s="797"/>
      <c r="E259" s="797"/>
      <c r="F259" s="797"/>
      <c r="G259" s="797"/>
      <c r="H259" s="797"/>
      <c r="I259" s="797"/>
      <c r="J259" s="797"/>
      <c r="K259" s="797"/>
      <c r="L259" s="797"/>
      <c r="M259" s="797"/>
      <c r="N259" s="797"/>
      <c r="O259" s="805"/>
      <c r="P259" s="793" t="s">
        <v>71</v>
      </c>
      <c r="Q259" s="794"/>
      <c r="R259" s="794"/>
      <c r="S259" s="794"/>
      <c r="T259" s="794"/>
      <c r="U259" s="794"/>
      <c r="V259" s="795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42" t="s">
        <v>445</v>
      </c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7"/>
      <c r="P260" s="797"/>
      <c r="Q260" s="797"/>
      <c r="R260" s="797"/>
      <c r="S260" s="797"/>
      <c r="T260" s="797"/>
      <c r="U260" s="797"/>
      <c r="V260" s="797"/>
      <c r="W260" s="797"/>
      <c r="X260" s="797"/>
      <c r="Y260" s="797"/>
      <c r="Z260" s="797"/>
      <c r="AA260" s="782"/>
      <c r="AB260" s="782"/>
      <c r="AC260" s="782"/>
    </row>
    <row r="261" spans="1:68" ht="14.25" hidden="1" customHeight="1" x14ac:dyDescent="0.25">
      <c r="A261" s="796" t="s">
        <v>113</v>
      </c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7"/>
      <c r="P261" s="797"/>
      <c r="Q261" s="797"/>
      <c r="R261" s="797"/>
      <c r="S261" s="797"/>
      <c r="T261" s="797"/>
      <c r="U261" s="797"/>
      <c r="V261" s="797"/>
      <c r="W261" s="797"/>
      <c r="X261" s="797"/>
      <c r="Y261" s="797"/>
      <c r="Z261" s="797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812">
        <v>4680115884137</v>
      </c>
      <c r="E262" s="813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812">
        <v>4680115884137</v>
      </c>
      <c r="E263" s="813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8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812">
        <v>4680115884236</v>
      </c>
      <c r="E264" s="813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11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812">
        <v>4680115884175</v>
      </c>
      <c r="E265" s="813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11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812">
        <v>4680115884175</v>
      </c>
      <c r="E266" s="813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11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812">
        <v>4680115884144</v>
      </c>
      <c r="E267" s="813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812">
        <v>4680115885288</v>
      </c>
      <c r="E268" s="813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119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812">
        <v>4680115884182</v>
      </c>
      <c r="E269" s="813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9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812">
        <v>4680115884205</v>
      </c>
      <c r="E270" s="813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9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4"/>
      <c r="B271" s="797"/>
      <c r="C271" s="797"/>
      <c r="D271" s="797"/>
      <c r="E271" s="797"/>
      <c r="F271" s="797"/>
      <c r="G271" s="797"/>
      <c r="H271" s="797"/>
      <c r="I271" s="797"/>
      <c r="J271" s="797"/>
      <c r="K271" s="797"/>
      <c r="L271" s="797"/>
      <c r="M271" s="797"/>
      <c r="N271" s="797"/>
      <c r="O271" s="805"/>
      <c r="P271" s="793" t="s">
        <v>71</v>
      </c>
      <c r="Q271" s="794"/>
      <c r="R271" s="794"/>
      <c r="S271" s="794"/>
      <c r="T271" s="794"/>
      <c r="U271" s="794"/>
      <c r="V271" s="795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797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05"/>
      <c r="P272" s="793" t="s">
        <v>71</v>
      </c>
      <c r="Q272" s="794"/>
      <c r="R272" s="794"/>
      <c r="S272" s="794"/>
      <c r="T272" s="794"/>
      <c r="U272" s="794"/>
      <c r="V272" s="795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796" t="s">
        <v>168</v>
      </c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797"/>
      <c r="P273" s="797"/>
      <c r="Q273" s="797"/>
      <c r="R273" s="797"/>
      <c r="S273" s="797"/>
      <c r="T273" s="797"/>
      <c r="U273" s="797"/>
      <c r="V273" s="797"/>
      <c r="W273" s="797"/>
      <c r="X273" s="797"/>
      <c r="Y273" s="797"/>
      <c r="Z273" s="797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812">
        <v>4680115885721</v>
      </c>
      <c r="E274" s="813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4"/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805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797"/>
      <c r="B276" s="797"/>
      <c r="C276" s="797"/>
      <c r="D276" s="797"/>
      <c r="E276" s="797"/>
      <c r="F276" s="797"/>
      <c r="G276" s="797"/>
      <c r="H276" s="797"/>
      <c r="I276" s="797"/>
      <c r="J276" s="797"/>
      <c r="K276" s="797"/>
      <c r="L276" s="797"/>
      <c r="M276" s="797"/>
      <c r="N276" s="797"/>
      <c r="O276" s="805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42" t="s">
        <v>469</v>
      </c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797"/>
      <c r="P277" s="797"/>
      <c r="Q277" s="797"/>
      <c r="R277" s="797"/>
      <c r="S277" s="797"/>
      <c r="T277" s="797"/>
      <c r="U277" s="797"/>
      <c r="V277" s="797"/>
      <c r="W277" s="797"/>
      <c r="X277" s="797"/>
      <c r="Y277" s="797"/>
      <c r="Z277" s="797"/>
      <c r="AA277" s="782"/>
      <c r="AB277" s="782"/>
      <c r="AC277" s="782"/>
    </row>
    <row r="278" spans="1:68" ht="14.25" hidden="1" customHeight="1" x14ac:dyDescent="0.25">
      <c r="A278" s="796" t="s">
        <v>113</v>
      </c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797"/>
      <c r="P278" s="797"/>
      <c r="Q278" s="797"/>
      <c r="R278" s="797"/>
      <c r="S278" s="797"/>
      <c r="T278" s="797"/>
      <c r="U278" s="797"/>
      <c r="V278" s="797"/>
      <c r="W278" s="797"/>
      <c r="X278" s="797"/>
      <c r="Y278" s="797"/>
      <c r="Z278" s="797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812">
        <v>4607091387452</v>
      </c>
      <c r="E279" s="813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99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2"/>
      <c r="R279" s="802"/>
      <c r="S279" s="802"/>
      <c r="T279" s="80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812">
        <v>4680115885837</v>
      </c>
      <c r="E280" s="813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11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2"/>
      <c r="R280" s="802"/>
      <c r="S280" s="802"/>
      <c r="T280" s="80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812">
        <v>4680115885806</v>
      </c>
      <c r="E281" s="813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113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812">
        <v>4680115885806</v>
      </c>
      <c r="E282" s="813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812">
        <v>4607091385984</v>
      </c>
      <c r="E283" s="813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9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2"/>
      <c r="R283" s="802"/>
      <c r="S283" s="802"/>
      <c r="T283" s="80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812">
        <v>4680115885851</v>
      </c>
      <c r="E284" s="813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11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2"/>
      <c r="R284" s="802"/>
      <c r="S284" s="802"/>
      <c r="T284" s="80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812">
        <v>4607091387469</v>
      </c>
      <c r="E285" s="813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2"/>
      <c r="R285" s="802"/>
      <c r="S285" s="802"/>
      <c r="T285" s="80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812">
        <v>4680115885844</v>
      </c>
      <c r="E286" s="813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11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2"/>
      <c r="R286" s="802"/>
      <c r="S286" s="802"/>
      <c r="T286" s="80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812">
        <v>4607091387438</v>
      </c>
      <c r="E287" s="813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113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2"/>
      <c r="R287" s="802"/>
      <c r="S287" s="802"/>
      <c r="T287" s="80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812">
        <v>4680115885820</v>
      </c>
      <c r="E288" s="813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8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2"/>
      <c r="R288" s="802"/>
      <c r="S288" s="802"/>
      <c r="T288" s="80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4"/>
      <c r="B289" s="797"/>
      <c r="C289" s="797"/>
      <c r="D289" s="797"/>
      <c r="E289" s="797"/>
      <c r="F289" s="797"/>
      <c r="G289" s="797"/>
      <c r="H289" s="797"/>
      <c r="I289" s="797"/>
      <c r="J289" s="797"/>
      <c r="K289" s="797"/>
      <c r="L289" s="797"/>
      <c r="M289" s="797"/>
      <c r="N289" s="797"/>
      <c r="O289" s="805"/>
      <c r="P289" s="793" t="s">
        <v>71</v>
      </c>
      <c r="Q289" s="794"/>
      <c r="R289" s="794"/>
      <c r="S289" s="794"/>
      <c r="T289" s="794"/>
      <c r="U289" s="794"/>
      <c r="V289" s="795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797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05"/>
      <c r="P290" s="793" t="s">
        <v>71</v>
      </c>
      <c r="Q290" s="794"/>
      <c r="R290" s="794"/>
      <c r="S290" s="794"/>
      <c r="T290" s="794"/>
      <c r="U290" s="794"/>
      <c r="V290" s="795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42" t="s">
        <v>498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782"/>
      <c r="AB291" s="782"/>
      <c r="AC291" s="782"/>
    </row>
    <row r="292" spans="1:68" ht="14.25" hidden="1" customHeight="1" x14ac:dyDescent="0.25">
      <c r="A292" s="796" t="s">
        <v>113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812">
        <v>4680115885707</v>
      </c>
      <c r="E293" s="813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8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4"/>
      <c r="B294" s="797"/>
      <c r="C294" s="797"/>
      <c r="D294" s="797"/>
      <c r="E294" s="797"/>
      <c r="F294" s="797"/>
      <c r="G294" s="797"/>
      <c r="H294" s="797"/>
      <c r="I294" s="797"/>
      <c r="J294" s="797"/>
      <c r="K294" s="797"/>
      <c r="L294" s="797"/>
      <c r="M294" s="797"/>
      <c r="N294" s="797"/>
      <c r="O294" s="805"/>
      <c r="P294" s="793" t="s">
        <v>71</v>
      </c>
      <c r="Q294" s="794"/>
      <c r="R294" s="794"/>
      <c r="S294" s="794"/>
      <c r="T294" s="794"/>
      <c r="U294" s="794"/>
      <c r="V294" s="795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797"/>
      <c r="B295" s="797"/>
      <c r="C295" s="797"/>
      <c r="D295" s="797"/>
      <c r="E295" s="797"/>
      <c r="F295" s="797"/>
      <c r="G295" s="797"/>
      <c r="H295" s="797"/>
      <c r="I295" s="797"/>
      <c r="J295" s="797"/>
      <c r="K295" s="797"/>
      <c r="L295" s="797"/>
      <c r="M295" s="797"/>
      <c r="N295" s="797"/>
      <c r="O295" s="805"/>
      <c r="P295" s="793" t="s">
        <v>71</v>
      </c>
      <c r="Q295" s="794"/>
      <c r="R295" s="794"/>
      <c r="S295" s="794"/>
      <c r="T295" s="794"/>
      <c r="U295" s="794"/>
      <c r="V295" s="795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42" t="s">
        <v>501</v>
      </c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797"/>
      <c r="P296" s="797"/>
      <c r="Q296" s="797"/>
      <c r="R296" s="797"/>
      <c r="S296" s="797"/>
      <c r="T296" s="797"/>
      <c r="U296" s="797"/>
      <c r="V296" s="797"/>
      <c r="W296" s="797"/>
      <c r="X296" s="797"/>
      <c r="Y296" s="797"/>
      <c r="Z296" s="797"/>
      <c r="AA296" s="782"/>
      <c r="AB296" s="782"/>
      <c r="AC296" s="782"/>
    </row>
    <row r="297" spans="1:68" ht="14.25" hidden="1" customHeight="1" x14ac:dyDescent="0.25">
      <c r="A297" s="796" t="s">
        <v>113</v>
      </c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7"/>
      <c r="P297" s="797"/>
      <c r="Q297" s="797"/>
      <c r="R297" s="797"/>
      <c r="S297" s="797"/>
      <c r="T297" s="797"/>
      <c r="U297" s="797"/>
      <c r="V297" s="797"/>
      <c r="W297" s="797"/>
      <c r="X297" s="797"/>
      <c r="Y297" s="797"/>
      <c r="Z297" s="797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812">
        <v>4607091383423</v>
      </c>
      <c r="E298" s="813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89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812">
        <v>4680115885691</v>
      </c>
      <c r="E299" s="813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812">
        <v>4680115885660</v>
      </c>
      <c r="E300" s="813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11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4"/>
      <c r="B301" s="797"/>
      <c r="C301" s="797"/>
      <c r="D301" s="797"/>
      <c r="E301" s="797"/>
      <c r="F301" s="797"/>
      <c r="G301" s="797"/>
      <c r="H301" s="797"/>
      <c r="I301" s="797"/>
      <c r="J301" s="797"/>
      <c r="K301" s="797"/>
      <c r="L301" s="797"/>
      <c r="M301" s="797"/>
      <c r="N301" s="797"/>
      <c r="O301" s="805"/>
      <c r="P301" s="793" t="s">
        <v>71</v>
      </c>
      <c r="Q301" s="794"/>
      <c r="R301" s="794"/>
      <c r="S301" s="794"/>
      <c r="T301" s="794"/>
      <c r="U301" s="794"/>
      <c r="V301" s="795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797"/>
      <c r="B302" s="797"/>
      <c r="C302" s="797"/>
      <c r="D302" s="797"/>
      <c r="E302" s="797"/>
      <c r="F302" s="797"/>
      <c r="G302" s="797"/>
      <c r="H302" s="797"/>
      <c r="I302" s="797"/>
      <c r="J302" s="797"/>
      <c r="K302" s="797"/>
      <c r="L302" s="797"/>
      <c r="M302" s="797"/>
      <c r="N302" s="797"/>
      <c r="O302" s="805"/>
      <c r="P302" s="793" t="s">
        <v>71</v>
      </c>
      <c r="Q302" s="794"/>
      <c r="R302" s="794"/>
      <c r="S302" s="794"/>
      <c r="T302" s="794"/>
      <c r="U302" s="794"/>
      <c r="V302" s="795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42" t="s">
        <v>510</v>
      </c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797"/>
      <c r="P303" s="797"/>
      <c r="Q303" s="797"/>
      <c r="R303" s="797"/>
      <c r="S303" s="797"/>
      <c r="T303" s="797"/>
      <c r="U303" s="797"/>
      <c r="V303" s="797"/>
      <c r="W303" s="797"/>
      <c r="X303" s="797"/>
      <c r="Y303" s="797"/>
      <c r="Z303" s="797"/>
      <c r="AA303" s="782"/>
      <c r="AB303" s="782"/>
      <c r="AC303" s="782"/>
    </row>
    <row r="304" spans="1:68" ht="14.25" hidden="1" customHeight="1" x14ac:dyDescent="0.25">
      <c r="A304" s="796" t="s">
        <v>73</v>
      </c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797"/>
      <c r="P304" s="797"/>
      <c r="Q304" s="797"/>
      <c r="R304" s="797"/>
      <c r="S304" s="797"/>
      <c r="T304" s="797"/>
      <c r="U304" s="797"/>
      <c r="V304" s="797"/>
      <c r="W304" s="797"/>
      <c r="X304" s="797"/>
      <c r="Y304" s="797"/>
      <c r="Z304" s="797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812">
        <v>4680115881556</v>
      </c>
      <c r="E305" s="813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10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812">
        <v>4680115881037</v>
      </c>
      <c r="E306" s="813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812">
        <v>4680115886186</v>
      </c>
      <c r="E307" s="813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8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812">
        <v>4680115881228</v>
      </c>
      <c r="E308" s="813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87">
        <v>33.6</v>
      </c>
      <c r="Y308" s="788">
        <f t="shared" si="72"/>
        <v>33.6</v>
      </c>
      <c r="Z308" s="36">
        <f>IFERROR(IF(Y308=0,"",ROUNDUP(Y308/H308,0)*0.00651),"")</f>
        <v>9.1139999999999999E-2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37.128000000000007</v>
      </c>
      <c r="BN308" s="64">
        <f t="shared" si="74"/>
        <v>37.128000000000007</v>
      </c>
      <c r="BO308" s="64">
        <f t="shared" si="75"/>
        <v>7.6923076923076941E-2</v>
      </c>
      <c r="BP308" s="64">
        <f t="shared" si="76"/>
        <v>7.6923076923076941E-2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812">
        <v>4680115881211</v>
      </c>
      <c r="E309" s="813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9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87">
        <v>33.6</v>
      </c>
      <c r="Y309" s="788">
        <f t="shared" si="72"/>
        <v>33.6</v>
      </c>
      <c r="Z309" s="36">
        <f>IFERROR(IF(Y309=0,"",ROUNDUP(Y309/H309,0)*0.00651),"")</f>
        <v>9.1139999999999999E-2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36.120000000000005</v>
      </c>
      <c r="BN309" s="64">
        <f t="shared" si="74"/>
        <v>36.120000000000005</v>
      </c>
      <c r="BO309" s="64">
        <f t="shared" si="75"/>
        <v>7.6923076923076941E-2</v>
      </c>
      <c r="BP309" s="64">
        <f t="shared" si="76"/>
        <v>7.6923076923076941E-2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812">
        <v>4680115881020</v>
      </c>
      <c r="E310" s="813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7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4"/>
      <c r="B311" s="797"/>
      <c r="C311" s="797"/>
      <c r="D311" s="797"/>
      <c r="E311" s="797"/>
      <c r="F311" s="797"/>
      <c r="G311" s="797"/>
      <c r="H311" s="797"/>
      <c r="I311" s="797"/>
      <c r="J311" s="797"/>
      <c r="K311" s="797"/>
      <c r="L311" s="797"/>
      <c r="M311" s="797"/>
      <c r="N311" s="797"/>
      <c r="O311" s="805"/>
      <c r="P311" s="793" t="s">
        <v>71</v>
      </c>
      <c r="Q311" s="794"/>
      <c r="R311" s="794"/>
      <c r="S311" s="794"/>
      <c r="T311" s="794"/>
      <c r="U311" s="794"/>
      <c r="V311" s="795"/>
      <c r="W311" s="37" t="s">
        <v>72</v>
      </c>
      <c r="X311" s="789">
        <f>IFERROR(X305/H305,"0")+IFERROR(X306/H306,"0")+IFERROR(X307/H307,"0")+IFERROR(X308/H308,"0")+IFERROR(X309/H309,"0")+IFERROR(X310/H310,"0")</f>
        <v>28.000000000000004</v>
      </c>
      <c r="Y311" s="789">
        <f>IFERROR(Y305/H305,"0")+IFERROR(Y306/H306,"0")+IFERROR(Y307/H307,"0")+IFERROR(Y308/H308,"0")+IFERROR(Y309/H309,"0")+IFERROR(Y310/H310,"0")</f>
        <v>28.000000000000004</v>
      </c>
      <c r="Z311" s="789">
        <f>IFERROR(IF(Z305="",0,Z305),"0")+IFERROR(IF(Z306="",0,Z306),"0")+IFERROR(IF(Z307="",0,Z307),"0")+IFERROR(IF(Z308="",0,Z308),"0")+IFERROR(IF(Z309="",0,Z309),"0")+IFERROR(IF(Z310="",0,Z310),"0")</f>
        <v>0.18228</v>
      </c>
      <c r="AA311" s="790"/>
      <c r="AB311" s="790"/>
      <c r="AC311" s="790"/>
    </row>
    <row r="312" spans="1:68" x14ac:dyDescent="0.2">
      <c r="A312" s="797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05"/>
      <c r="P312" s="793" t="s">
        <v>71</v>
      </c>
      <c r="Q312" s="794"/>
      <c r="R312" s="794"/>
      <c r="S312" s="794"/>
      <c r="T312" s="794"/>
      <c r="U312" s="794"/>
      <c r="V312" s="795"/>
      <c r="W312" s="37" t="s">
        <v>69</v>
      </c>
      <c r="X312" s="789">
        <f>IFERROR(SUM(X305:X310),"0")</f>
        <v>67.2</v>
      </c>
      <c r="Y312" s="789">
        <f>IFERROR(SUM(Y305:Y310),"0")</f>
        <v>67.2</v>
      </c>
      <c r="Z312" s="37"/>
      <c r="AA312" s="790"/>
      <c r="AB312" s="790"/>
      <c r="AC312" s="790"/>
    </row>
    <row r="313" spans="1:68" ht="16.5" hidden="1" customHeight="1" x14ac:dyDescent="0.25">
      <c r="A313" s="842" t="s">
        <v>526</v>
      </c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797"/>
      <c r="P313" s="797"/>
      <c r="Q313" s="797"/>
      <c r="R313" s="797"/>
      <c r="S313" s="797"/>
      <c r="T313" s="797"/>
      <c r="U313" s="797"/>
      <c r="V313" s="797"/>
      <c r="W313" s="797"/>
      <c r="X313" s="797"/>
      <c r="Y313" s="797"/>
      <c r="Z313" s="797"/>
      <c r="AA313" s="782"/>
      <c r="AB313" s="782"/>
      <c r="AC313" s="782"/>
    </row>
    <row r="314" spans="1:68" ht="14.25" hidden="1" customHeight="1" x14ac:dyDescent="0.25">
      <c r="A314" s="796" t="s">
        <v>113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812">
        <v>4607091389296</v>
      </c>
      <c r="E315" s="813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123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4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05"/>
      <c r="P316" s="793" t="s">
        <v>71</v>
      </c>
      <c r="Q316" s="794"/>
      <c r="R316" s="794"/>
      <c r="S316" s="794"/>
      <c r="T316" s="794"/>
      <c r="U316" s="794"/>
      <c r="V316" s="795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05"/>
      <c r="P317" s="793" t="s">
        <v>71</v>
      </c>
      <c r="Q317" s="794"/>
      <c r="R317" s="794"/>
      <c r="S317" s="794"/>
      <c r="T317" s="794"/>
      <c r="U317" s="794"/>
      <c r="V317" s="795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796" t="s">
        <v>64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812">
        <v>4680115880344</v>
      </c>
      <c r="E319" s="813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4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4"/>
      <c r="B320" s="797"/>
      <c r="C320" s="797"/>
      <c r="D320" s="797"/>
      <c r="E320" s="797"/>
      <c r="F320" s="797"/>
      <c r="G320" s="797"/>
      <c r="H320" s="797"/>
      <c r="I320" s="797"/>
      <c r="J320" s="797"/>
      <c r="K320" s="797"/>
      <c r="L320" s="797"/>
      <c r="M320" s="797"/>
      <c r="N320" s="797"/>
      <c r="O320" s="805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797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05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796" t="s">
        <v>73</v>
      </c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797"/>
      <c r="P322" s="797"/>
      <c r="Q322" s="797"/>
      <c r="R322" s="797"/>
      <c r="S322" s="797"/>
      <c r="T322" s="797"/>
      <c r="U322" s="797"/>
      <c r="V322" s="797"/>
      <c r="W322" s="797"/>
      <c r="X322" s="797"/>
      <c r="Y322" s="797"/>
      <c r="Z322" s="797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812">
        <v>4680115884618</v>
      </c>
      <c r="E323" s="813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4"/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805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797"/>
      <c r="B325" s="797"/>
      <c r="C325" s="797"/>
      <c r="D325" s="797"/>
      <c r="E325" s="797"/>
      <c r="F325" s="797"/>
      <c r="G325" s="797"/>
      <c r="H325" s="797"/>
      <c r="I325" s="797"/>
      <c r="J325" s="797"/>
      <c r="K325" s="797"/>
      <c r="L325" s="797"/>
      <c r="M325" s="797"/>
      <c r="N325" s="797"/>
      <c r="O325" s="805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42" t="s">
        <v>536</v>
      </c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797"/>
      <c r="P326" s="797"/>
      <c r="Q326" s="797"/>
      <c r="R326" s="797"/>
      <c r="S326" s="797"/>
      <c r="T326" s="797"/>
      <c r="U326" s="797"/>
      <c r="V326" s="797"/>
      <c r="W326" s="797"/>
      <c r="X326" s="797"/>
      <c r="Y326" s="797"/>
      <c r="Z326" s="797"/>
      <c r="AA326" s="782"/>
      <c r="AB326" s="782"/>
      <c r="AC326" s="782"/>
    </row>
    <row r="327" spans="1:68" ht="14.25" hidden="1" customHeight="1" x14ac:dyDescent="0.25">
      <c r="A327" s="796" t="s">
        <v>113</v>
      </c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797"/>
      <c r="P327" s="797"/>
      <c r="Q327" s="797"/>
      <c r="R327" s="797"/>
      <c r="S327" s="797"/>
      <c r="T327" s="797"/>
      <c r="U327" s="797"/>
      <c r="V327" s="797"/>
      <c r="W327" s="797"/>
      <c r="X327" s="797"/>
      <c r="Y327" s="797"/>
      <c r="Z327" s="797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812">
        <v>4607091389807</v>
      </c>
      <c r="E328" s="813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116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4"/>
      <c r="B329" s="797"/>
      <c r="C329" s="797"/>
      <c r="D329" s="797"/>
      <c r="E329" s="797"/>
      <c r="F329" s="797"/>
      <c r="G329" s="797"/>
      <c r="H329" s="797"/>
      <c r="I329" s="797"/>
      <c r="J329" s="797"/>
      <c r="K329" s="797"/>
      <c r="L329" s="797"/>
      <c r="M329" s="797"/>
      <c r="N329" s="797"/>
      <c r="O329" s="805"/>
      <c r="P329" s="793" t="s">
        <v>71</v>
      </c>
      <c r="Q329" s="794"/>
      <c r="R329" s="794"/>
      <c r="S329" s="794"/>
      <c r="T329" s="794"/>
      <c r="U329" s="794"/>
      <c r="V329" s="795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797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05"/>
      <c r="P330" s="793" t="s">
        <v>71</v>
      </c>
      <c r="Q330" s="794"/>
      <c r="R330" s="794"/>
      <c r="S330" s="794"/>
      <c r="T330" s="794"/>
      <c r="U330" s="794"/>
      <c r="V330" s="795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796" t="s">
        <v>64</v>
      </c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797"/>
      <c r="P331" s="797"/>
      <c r="Q331" s="797"/>
      <c r="R331" s="797"/>
      <c r="S331" s="797"/>
      <c r="T331" s="797"/>
      <c r="U331" s="797"/>
      <c r="V331" s="797"/>
      <c r="W331" s="797"/>
      <c r="X331" s="797"/>
      <c r="Y331" s="797"/>
      <c r="Z331" s="797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812">
        <v>4680115880481</v>
      </c>
      <c r="E332" s="813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4"/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805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797"/>
      <c r="B334" s="797"/>
      <c r="C334" s="797"/>
      <c r="D334" s="797"/>
      <c r="E334" s="797"/>
      <c r="F334" s="797"/>
      <c r="G334" s="797"/>
      <c r="H334" s="797"/>
      <c r="I334" s="797"/>
      <c r="J334" s="797"/>
      <c r="K334" s="797"/>
      <c r="L334" s="797"/>
      <c r="M334" s="797"/>
      <c r="N334" s="797"/>
      <c r="O334" s="805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796" t="s">
        <v>73</v>
      </c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797"/>
      <c r="P335" s="797"/>
      <c r="Q335" s="797"/>
      <c r="R335" s="797"/>
      <c r="S335" s="797"/>
      <c r="T335" s="797"/>
      <c r="U335" s="797"/>
      <c r="V335" s="797"/>
      <c r="W335" s="797"/>
      <c r="X335" s="797"/>
      <c r="Y335" s="797"/>
      <c r="Z335" s="797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812">
        <v>4680115880412</v>
      </c>
      <c r="E336" s="813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90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812">
        <v>4680115880511</v>
      </c>
      <c r="E337" s="813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11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4"/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805"/>
      <c r="P338" s="793" t="s">
        <v>71</v>
      </c>
      <c r="Q338" s="794"/>
      <c r="R338" s="794"/>
      <c r="S338" s="794"/>
      <c r="T338" s="794"/>
      <c r="U338" s="794"/>
      <c r="V338" s="795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797"/>
      <c r="B339" s="797"/>
      <c r="C339" s="797"/>
      <c r="D339" s="797"/>
      <c r="E339" s="797"/>
      <c r="F339" s="797"/>
      <c r="G339" s="797"/>
      <c r="H339" s="797"/>
      <c r="I339" s="797"/>
      <c r="J339" s="797"/>
      <c r="K339" s="797"/>
      <c r="L339" s="797"/>
      <c r="M339" s="797"/>
      <c r="N339" s="797"/>
      <c r="O339" s="805"/>
      <c r="P339" s="793" t="s">
        <v>71</v>
      </c>
      <c r="Q339" s="794"/>
      <c r="R339" s="794"/>
      <c r="S339" s="794"/>
      <c r="T339" s="794"/>
      <c r="U339" s="794"/>
      <c r="V339" s="795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42" t="s">
        <v>549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782"/>
      <c r="AB340" s="782"/>
      <c r="AC340" s="782"/>
    </row>
    <row r="341" spans="1:68" ht="14.25" hidden="1" customHeight="1" x14ac:dyDescent="0.25">
      <c r="A341" s="796" t="s">
        <v>113</v>
      </c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797"/>
      <c r="P341" s="797"/>
      <c r="Q341" s="797"/>
      <c r="R341" s="797"/>
      <c r="S341" s="797"/>
      <c r="T341" s="797"/>
      <c r="U341" s="797"/>
      <c r="V341" s="797"/>
      <c r="W341" s="797"/>
      <c r="X341" s="797"/>
      <c r="Y341" s="797"/>
      <c r="Z341" s="797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812">
        <v>4680115882973</v>
      </c>
      <c r="E342" s="813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83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4"/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805"/>
      <c r="P343" s="793" t="s">
        <v>71</v>
      </c>
      <c r="Q343" s="794"/>
      <c r="R343" s="794"/>
      <c r="S343" s="794"/>
      <c r="T343" s="794"/>
      <c r="U343" s="794"/>
      <c r="V343" s="795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797"/>
      <c r="B344" s="797"/>
      <c r="C344" s="797"/>
      <c r="D344" s="797"/>
      <c r="E344" s="797"/>
      <c r="F344" s="797"/>
      <c r="G344" s="797"/>
      <c r="H344" s="797"/>
      <c r="I344" s="797"/>
      <c r="J344" s="797"/>
      <c r="K344" s="797"/>
      <c r="L344" s="797"/>
      <c r="M344" s="797"/>
      <c r="N344" s="797"/>
      <c r="O344" s="805"/>
      <c r="P344" s="793" t="s">
        <v>71</v>
      </c>
      <c r="Q344" s="794"/>
      <c r="R344" s="794"/>
      <c r="S344" s="794"/>
      <c r="T344" s="794"/>
      <c r="U344" s="794"/>
      <c r="V344" s="795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796" t="s">
        <v>64</v>
      </c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797"/>
      <c r="P345" s="797"/>
      <c r="Q345" s="797"/>
      <c r="R345" s="797"/>
      <c r="S345" s="797"/>
      <c r="T345" s="797"/>
      <c r="U345" s="797"/>
      <c r="V345" s="797"/>
      <c r="W345" s="797"/>
      <c r="X345" s="797"/>
      <c r="Y345" s="797"/>
      <c r="Z345" s="797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812">
        <v>4607091389845</v>
      </c>
      <c r="E346" s="813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95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812">
        <v>4680115882881</v>
      </c>
      <c r="E347" s="813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9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4"/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805"/>
      <c r="P348" s="793" t="s">
        <v>71</v>
      </c>
      <c r="Q348" s="794"/>
      <c r="R348" s="794"/>
      <c r="S348" s="794"/>
      <c r="T348" s="794"/>
      <c r="U348" s="794"/>
      <c r="V348" s="795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797"/>
      <c r="B349" s="797"/>
      <c r="C349" s="797"/>
      <c r="D349" s="797"/>
      <c r="E349" s="797"/>
      <c r="F349" s="797"/>
      <c r="G349" s="797"/>
      <c r="H349" s="797"/>
      <c r="I349" s="797"/>
      <c r="J349" s="797"/>
      <c r="K349" s="797"/>
      <c r="L349" s="797"/>
      <c r="M349" s="797"/>
      <c r="N349" s="797"/>
      <c r="O349" s="805"/>
      <c r="P349" s="793" t="s">
        <v>71</v>
      </c>
      <c r="Q349" s="794"/>
      <c r="R349" s="794"/>
      <c r="S349" s="794"/>
      <c r="T349" s="794"/>
      <c r="U349" s="794"/>
      <c r="V349" s="795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796" t="s">
        <v>73</v>
      </c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797"/>
      <c r="P350" s="797"/>
      <c r="Q350" s="797"/>
      <c r="R350" s="797"/>
      <c r="S350" s="797"/>
      <c r="T350" s="797"/>
      <c r="U350" s="797"/>
      <c r="V350" s="797"/>
      <c r="W350" s="797"/>
      <c r="X350" s="797"/>
      <c r="Y350" s="797"/>
      <c r="Z350" s="797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812">
        <v>4680115883390</v>
      </c>
      <c r="E351" s="813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17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4"/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805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797"/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805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42" t="s">
        <v>560</v>
      </c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797"/>
      <c r="P354" s="797"/>
      <c r="Q354" s="797"/>
      <c r="R354" s="797"/>
      <c r="S354" s="797"/>
      <c r="T354" s="797"/>
      <c r="U354" s="797"/>
      <c r="V354" s="797"/>
      <c r="W354" s="797"/>
      <c r="X354" s="797"/>
      <c r="Y354" s="797"/>
      <c r="Z354" s="797"/>
      <c r="AA354" s="782"/>
      <c r="AB354" s="782"/>
      <c r="AC354" s="782"/>
    </row>
    <row r="355" spans="1:68" ht="14.25" hidden="1" customHeight="1" x14ac:dyDescent="0.25">
      <c r="A355" s="796" t="s">
        <v>113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812">
        <v>4680115885615</v>
      </c>
      <c r="E356" s="813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812">
        <v>4680115885554</v>
      </c>
      <c r="E357" s="813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83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812">
        <v>4680115885554</v>
      </c>
      <c r="E358" s="813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11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812">
        <v>4680115885646</v>
      </c>
      <c r="E359" s="813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9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812">
        <v>4680115885622</v>
      </c>
      <c r="E360" s="813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8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812">
        <v>4680115881938</v>
      </c>
      <c r="E361" s="813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812">
        <v>4607091386011</v>
      </c>
      <c r="E362" s="813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90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2"/>
      <c r="R362" s="802"/>
      <c r="S362" s="802"/>
      <c r="T362" s="80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812">
        <v>4680115885608</v>
      </c>
      <c r="E363" s="813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8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2"/>
      <c r="R363" s="802"/>
      <c r="S363" s="802"/>
      <c r="T363" s="80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4"/>
      <c r="B364" s="797"/>
      <c r="C364" s="797"/>
      <c r="D364" s="797"/>
      <c r="E364" s="797"/>
      <c r="F364" s="797"/>
      <c r="G364" s="797"/>
      <c r="H364" s="797"/>
      <c r="I364" s="797"/>
      <c r="J364" s="797"/>
      <c r="K364" s="797"/>
      <c r="L364" s="797"/>
      <c r="M364" s="797"/>
      <c r="N364" s="797"/>
      <c r="O364" s="805"/>
      <c r="P364" s="793" t="s">
        <v>71</v>
      </c>
      <c r="Q364" s="794"/>
      <c r="R364" s="794"/>
      <c r="S364" s="794"/>
      <c r="T364" s="794"/>
      <c r="U364" s="794"/>
      <c r="V364" s="795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797"/>
      <c r="B365" s="797"/>
      <c r="C365" s="797"/>
      <c r="D365" s="797"/>
      <c r="E365" s="797"/>
      <c r="F365" s="797"/>
      <c r="G365" s="797"/>
      <c r="H365" s="797"/>
      <c r="I365" s="797"/>
      <c r="J365" s="797"/>
      <c r="K365" s="797"/>
      <c r="L365" s="797"/>
      <c r="M365" s="797"/>
      <c r="N365" s="797"/>
      <c r="O365" s="805"/>
      <c r="P365" s="793" t="s">
        <v>71</v>
      </c>
      <c r="Q365" s="794"/>
      <c r="R365" s="794"/>
      <c r="S365" s="794"/>
      <c r="T365" s="794"/>
      <c r="U365" s="794"/>
      <c r="V365" s="795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796" t="s">
        <v>64</v>
      </c>
      <c r="B366" s="797"/>
      <c r="C366" s="797"/>
      <c r="D366" s="797"/>
      <c r="E366" s="797"/>
      <c r="F366" s="797"/>
      <c r="G366" s="797"/>
      <c r="H366" s="797"/>
      <c r="I366" s="797"/>
      <c r="J366" s="797"/>
      <c r="K366" s="797"/>
      <c r="L366" s="797"/>
      <c r="M366" s="797"/>
      <c r="N366" s="797"/>
      <c r="O366" s="797"/>
      <c r="P366" s="797"/>
      <c r="Q366" s="797"/>
      <c r="R366" s="797"/>
      <c r="S366" s="797"/>
      <c r="T366" s="797"/>
      <c r="U366" s="797"/>
      <c r="V366" s="797"/>
      <c r="W366" s="797"/>
      <c r="X366" s="797"/>
      <c r="Y366" s="797"/>
      <c r="Z366" s="797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812">
        <v>4607091387193</v>
      </c>
      <c r="E367" s="813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8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812">
        <v>4607091387230</v>
      </c>
      <c r="E368" s="813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8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812">
        <v>4607091387292</v>
      </c>
      <c r="E369" s="813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8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812">
        <v>4607091387285</v>
      </c>
      <c r="E370" s="813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8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4"/>
      <c r="B371" s="797"/>
      <c r="C371" s="797"/>
      <c r="D371" s="797"/>
      <c r="E371" s="797"/>
      <c r="F371" s="797"/>
      <c r="G371" s="797"/>
      <c r="H371" s="797"/>
      <c r="I371" s="797"/>
      <c r="J371" s="797"/>
      <c r="K371" s="797"/>
      <c r="L371" s="797"/>
      <c r="M371" s="797"/>
      <c r="N371" s="797"/>
      <c r="O371" s="805"/>
      <c r="P371" s="793" t="s">
        <v>71</v>
      </c>
      <c r="Q371" s="794"/>
      <c r="R371" s="794"/>
      <c r="S371" s="794"/>
      <c r="T371" s="794"/>
      <c r="U371" s="794"/>
      <c r="V371" s="795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797"/>
      <c r="B372" s="797"/>
      <c r="C372" s="797"/>
      <c r="D372" s="797"/>
      <c r="E372" s="797"/>
      <c r="F372" s="797"/>
      <c r="G372" s="797"/>
      <c r="H372" s="797"/>
      <c r="I372" s="797"/>
      <c r="J372" s="797"/>
      <c r="K372" s="797"/>
      <c r="L372" s="797"/>
      <c r="M372" s="797"/>
      <c r="N372" s="797"/>
      <c r="O372" s="805"/>
      <c r="P372" s="793" t="s">
        <v>71</v>
      </c>
      <c r="Q372" s="794"/>
      <c r="R372" s="794"/>
      <c r="S372" s="794"/>
      <c r="T372" s="794"/>
      <c r="U372" s="794"/>
      <c r="V372" s="795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796" t="s">
        <v>73</v>
      </c>
      <c r="B373" s="797"/>
      <c r="C373" s="797"/>
      <c r="D373" s="797"/>
      <c r="E373" s="797"/>
      <c r="F373" s="797"/>
      <c r="G373" s="797"/>
      <c r="H373" s="797"/>
      <c r="I373" s="797"/>
      <c r="J373" s="797"/>
      <c r="K373" s="797"/>
      <c r="L373" s="797"/>
      <c r="M373" s="797"/>
      <c r="N373" s="797"/>
      <c r="O373" s="797"/>
      <c r="P373" s="797"/>
      <c r="Q373" s="797"/>
      <c r="R373" s="797"/>
      <c r="S373" s="797"/>
      <c r="T373" s="797"/>
      <c r="U373" s="797"/>
      <c r="V373" s="797"/>
      <c r="W373" s="797"/>
      <c r="X373" s="797"/>
      <c r="Y373" s="797"/>
      <c r="Z373" s="797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812">
        <v>4607091387766</v>
      </c>
      <c r="E374" s="813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812">
        <v>4607091387957</v>
      </c>
      <c r="E375" s="813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812">
        <v>4607091387964</v>
      </c>
      <c r="E376" s="813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11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812">
        <v>4680115884588</v>
      </c>
      <c r="E377" s="813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812">
        <v>4607091387537</v>
      </c>
      <c r="E378" s="813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1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812">
        <v>4607091387513</v>
      </c>
      <c r="E379" s="813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12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4"/>
      <c r="B380" s="797"/>
      <c r="C380" s="797"/>
      <c r="D380" s="797"/>
      <c r="E380" s="797"/>
      <c r="F380" s="797"/>
      <c r="G380" s="797"/>
      <c r="H380" s="797"/>
      <c r="I380" s="797"/>
      <c r="J380" s="797"/>
      <c r="K380" s="797"/>
      <c r="L380" s="797"/>
      <c r="M380" s="797"/>
      <c r="N380" s="797"/>
      <c r="O380" s="805"/>
      <c r="P380" s="793" t="s">
        <v>71</v>
      </c>
      <c r="Q380" s="794"/>
      <c r="R380" s="794"/>
      <c r="S380" s="794"/>
      <c r="T380" s="794"/>
      <c r="U380" s="794"/>
      <c r="V380" s="795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797"/>
      <c r="B381" s="797"/>
      <c r="C381" s="797"/>
      <c r="D381" s="797"/>
      <c r="E381" s="797"/>
      <c r="F381" s="797"/>
      <c r="G381" s="797"/>
      <c r="H381" s="797"/>
      <c r="I381" s="797"/>
      <c r="J381" s="797"/>
      <c r="K381" s="797"/>
      <c r="L381" s="797"/>
      <c r="M381" s="797"/>
      <c r="N381" s="797"/>
      <c r="O381" s="805"/>
      <c r="P381" s="793" t="s">
        <v>71</v>
      </c>
      <c r="Q381" s="794"/>
      <c r="R381" s="794"/>
      <c r="S381" s="794"/>
      <c r="T381" s="794"/>
      <c r="U381" s="794"/>
      <c r="V381" s="795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796" t="s">
        <v>210</v>
      </c>
      <c r="B382" s="797"/>
      <c r="C382" s="797"/>
      <c r="D382" s="797"/>
      <c r="E382" s="797"/>
      <c r="F382" s="797"/>
      <c r="G382" s="797"/>
      <c r="H382" s="797"/>
      <c r="I382" s="797"/>
      <c r="J382" s="797"/>
      <c r="K382" s="797"/>
      <c r="L382" s="797"/>
      <c r="M382" s="797"/>
      <c r="N382" s="797"/>
      <c r="O382" s="797"/>
      <c r="P382" s="797"/>
      <c r="Q382" s="797"/>
      <c r="R382" s="797"/>
      <c r="S382" s="797"/>
      <c r="T382" s="797"/>
      <c r="U382" s="797"/>
      <c r="V382" s="797"/>
      <c r="W382" s="797"/>
      <c r="X382" s="797"/>
      <c r="Y382" s="797"/>
      <c r="Z382" s="797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812">
        <v>4607091380880</v>
      </c>
      <c r="E383" s="813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84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812">
        <v>4607091384482</v>
      </c>
      <c r="E384" s="813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11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812">
        <v>4607091380897</v>
      </c>
      <c r="E385" s="813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2"/>
      <c r="R385" s="802"/>
      <c r="S385" s="802"/>
      <c r="T385" s="80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812">
        <v>4607091380897</v>
      </c>
      <c r="E386" s="813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1212" t="s">
        <v>622</v>
      </c>
      <c r="Q386" s="802"/>
      <c r="R386" s="802"/>
      <c r="S386" s="802"/>
      <c r="T386" s="80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4"/>
      <c r="B387" s="797"/>
      <c r="C387" s="797"/>
      <c r="D387" s="797"/>
      <c r="E387" s="797"/>
      <c r="F387" s="797"/>
      <c r="G387" s="797"/>
      <c r="H387" s="797"/>
      <c r="I387" s="797"/>
      <c r="J387" s="797"/>
      <c r="K387" s="797"/>
      <c r="L387" s="797"/>
      <c r="M387" s="797"/>
      <c r="N387" s="797"/>
      <c r="O387" s="805"/>
      <c r="P387" s="793" t="s">
        <v>71</v>
      </c>
      <c r="Q387" s="794"/>
      <c r="R387" s="794"/>
      <c r="S387" s="794"/>
      <c r="T387" s="794"/>
      <c r="U387" s="794"/>
      <c r="V387" s="795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hidden="1" x14ac:dyDescent="0.2">
      <c r="A388" s="797"/>
      <c r="B388" s="797"/>
      <c r="C388" s="797"/>
      <c r="D388" s="797"/>
      <c r="E388" s="797"/>
      <c r="F388" s="797"/>
      <c r="G388" s="797"/>
      <c r="H388" s="797"/>
      <c r="I388" s="797"/>
      <c r="J388" s="797"/>
      <c r="K388" s="797"/>
      <c r="L388" s="797"/>
      <c r="M388" s="797"/>
      <c r="N388" s="797"/>
      <c r="O388" s="805"/>
      <c r="P388" s="793" t="s">
        <v>71</v>
      </c>
      <c r="Q388" s="794"/>
      <c r="R388" s="794"/>
      <c r="S388" s="794"/>
      <c r="T388" s="794"/>
      <c r="U388" s="794"/>
      <c r="V388" s="795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hidden="1" customHeight="1" x14ac:dyDescent="0.25">
      <c r="A389" s="796" t="s">
        <v>102</v>
      </c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797"/>
      <c r="P389" s="797"/>
      <c r="Q389" s="797"/>
      <c r="R389" s="797"/>
      <c r="S389" s="797"/>
      <c r="T389" s="797"/>
      <c r="U389" s="797"/>
      <c r="V389" s="797"/>
      <c r="W389" s="797"/>
      <c r="X389" s="797"/>
      <c r="Y389" s="797"/>
      <c r="Z389" s="797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812">
        <v>4607091388374</v>
      </c>
      <c r="E390" s="813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0" t="s">
        <v>626</v>
      </c>
      <c r="Q390" s="802"/>
      <c r="R390" s="802"/>
      <c r="S390" s="802"/>
      <c r="T390" s="80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812">
        <v>4607091388381</v>
      </c>
      <c r="E391" s="813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1238" t="s">
        <v>630</v>
      </c>
      <c r="Q391" s="802"/>
      <c r="R391" s="802"/>
      <c r="S391" s="802"/>
      <c r="T391" s="80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812">
        <v>4607091383102</v>
      </c>
      <c r="E392" s="813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121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812">
        <v>4607091388404</v>
      </c>
      <c r="E393" s="813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4"/>
      <c r="B394" s="797"/>
      <c r="C394" s="797"/>
      <c r="D394" s="797"/>
      <c r="E394" s="797"/>
      <c r="F394" s="797"/>
      <c r="G394" s="797"/>
      <c r="H394" s="797"/>
      <c r="I394" s="797"/>
      <c r="J394" s="797"/>
      <c r="K394" s="797"/>
      <c r="L394" s="797"/>
      <c r="M394" s="797"/>
      <c r="N394" s="797"/>
      <c r="O394" s="805"/>
      <c r="P394" s="793" t="s">
        <v>71</v>
      </c>
      <c r="Q394" s="794"/>
      <c r="R394" s="794"/>
      <c r="S394" s="794"/>
      <c r="T394" s="794"/>
      <c r="U394" s="794"/>
      <c r="V394" s="795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797"/>
      <c r="B395" s="797"/>
      <c r="C395" s="797"/>
      <c r="D395" s="797"/>
      <c r="E395" s="797"/>
      <c r="F395" s="797"/>
      <c r="G395" s="797"/>
      <c r="H395" s="797"/>
      <c r="I395" s="797"/>
      <c r="J395" s="797"/>
      <c r="K395" s="797"/>
      <c r="L395" s="797"/>
      <c r="M395" s="797"/>
      <c r="N395" s="797"/>
      <c r="O395" s="805"/>
      <c r="P395" s="793" t="s">
        <v>71</v>
      </c>
      <c r="Q395" s="794"/>
      <c r="R395" s="794"/>
      <c r="S395" s="794"/>
      <c r="T395" s="794"/>
      <c r="U395" s="794"/>
      <c r="V395" s="795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796" t="s">
        <v>636</v>
      </c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797"/>
      <c r="P396" s="797"/>
      <c r="Q396" s="797"/>
      <c r="R396" s="797"/>
      <c r="S396" s="797"/>
      <c r="T396" s="797"/>
      <c r="U396" s="797"/>
      <c r="V396" s="797"/>
      <c r="W396" s="797"/>
      <c r="X396" s="797"/>
      <c r="Y396" s="797"/>
      <c r="Z396" s="797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812">
        <v>4680115881808</v>
      </c>
      <c r="E397" s="813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10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812">
        <v>4680115881822</v>
      </c>
      <c r="E398" s="813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9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812">
        <v>4680115880016</v>
      </c>
      <c r="E399" s="813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9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4"/>
      <c r="B400" s="797"/>
      <c r="C400" s="797"/>
      <c r="D400" s="797"/>
      <c r="E400" s="797"/>
      <c r="F400" s="797"/>
      <c r="G400" s="797"/>
      <c r="H400" s="797"/>
      <c r="I400" s="797"/>
      <c r="J400" s="797"/>
      <c r="K400" s="797"/>
      <c r="L400" s="797"/>
      <c r="M400" s="797"/>
      <c r="N400" s="797"/>
      <c r="O400" s="805"/>
      <c r="P400" s="793" t="s">
        <v>71</v>
      </c>
      <c r="Q400" s="794"/>
      <c r="R400" s="794"/>
      <c r="S400" s="794"/>
      <c r="T400" s="794"/>
      <c r="U400" s="794"/>
      <c r="V400" s="795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797"/>
      <c r="B401" s="797"/>
      <c r="C401" s="797"/>
      <c r="D401" s="797"/>
      <c r="E401" s="797"/>
      <c r="F401" s="797"/>
      <c r="G401" s="797"/>
      <c r="H401" s="797"/>
      <c r="I401" s="797"/>
      <c r="J401" s="797"/>
      <c r="K401" s="797"/>
      <c r="L401" s="797"/>
      <c r="M401" s="797"/>
      <c r="N401" s="797"/>
      <c r="O401" s="805"/>
      <c r="P401" s="793" t="s">
        <v>71</v>
      </c>
      <c r="Q401" s="794"/>
      <c r="R401" s="794"/>
      <c r="S401" s="794"/>
      <c r="T401" s="794"/>
      <c r="U401" s="794"/>
      <c r="V401" s="795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42" t="s">
        <v>645</v>
      </c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797"/>
      <c r="P402" s="797"/>
      <c r="Q402" s="797"/>
      <c r="R402" s="797"/>
      <c r="S402" s="797"/>
      <c r="T402" s="797"/>
      <c r="U402" s="797"/>
      <c r="V402" s="797"/>
      <c r="W402" s="797"/>
      <c r="X402" s="797"/>
      <c r="Y402" s="797"/>
      <c r="Z402" s="797"/>
      <c r="AA402" s="782"/>
      <c r="AB402" s="782"/>
      <c r="AC402" s="782"/>
    </row>
    <row r="403" spans="1:68" ht="14.25" hidden="1" customHeight="1" x14ac:dyDescent="0.25">
      <c r="A403" s="796" t="s">
        <v>64</v>
      </c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797"/>
      <c r="P403" s="797"/>
      <c r="Q403" s="797"/>
      <c r="R403" s="797"/>
      <c r="S403" s="797"/>
      <c r="T403" s="797"/>
      <c r="U403" s="797"/>
      <c r="V403" s="797"/>
      <c r="W403" s="797"/>
      <c r="X403" s="797"/>
      <c r="Y403" s="797"/>
      <c r="Z403" s="797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812">
        <v>4607091383836</v>
      </c>
      <c r="E404" s="813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12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4"/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805"/>
      <c r="P405" s="793" t="s">
        <v>71</v>
      </c>
      <c r="Q405" s="794"/>
      <c r="R405" s="794"/>
      <c r="S405" s="794"/>
      <c r="T405" s="794"/>
      <c r="U405" s="794"/>
      <c r="V405" s="795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797"/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805"/>
      <c r="P406" s="793" t="s">
        <v>71</v>
      </c>
      <c r="Q406" s="794"/>
      <c r="R406" s="794"/>
      <c r="S406" s="794"/>
      <c r="T406" s="794"/>
      <c r="U406" s="794"/>
      <c r="V406" s="795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796" t="s">
        <v>73</v>
      </c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797"/>
      <c r="P407" s="797"/>
      <c r="Q407" s="797"/>
      <c r="R407" s="797"/>
      <c r="S407" s="797"/>
      <c r="T407" s="797"/>
      <c r="U407" s="797"/>
      <c r="V407" s="797"/>
      <c r="W407" s="797"/>
      <c r="X407" s="797"/>
      <c r="Y407" s="797"/>
      <c r="Z407" s="797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812">
        <v>4607091387919</v>
      </c>
      <c r="E408" s="813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8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87">
        <v>64.8</v>
      </c>
      <c r="Y408" s="788">
        <f>IFERROR(IF(X408="",0,CEILING((X408/$H408),1)*$H408),"")</f>
        <v>64.8</v>
      </c>
      <c r="Z408" s="36">
        <f>IFERROR(IF(Y408=0,"",ROUNDUP(Y408/H408,0)*0.02175),"")</f>
        <v>0.17399999999999999</v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69.311999999999998</v>
      </c>
      <c r="BN408" s="64">
        <f>IFERROR(Y408*I408/H408,"0")</f>
        <v>69.311999999999998</v>
      </c>
      <c r="BO408" s="64">
        <f>IFERROR(1/J408*(X408/H408),"0")</f>
        <v>0.14285714285714285</v>
      </c>
      <c r="BP408" s="64">
        <f>IFERROR(1/J408*(Y408/H408),"0")</f>
        <v>0.14285714285714285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812">
        <v>4680115883604</v>
      </c>
      <c r="E409" s="813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9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812">
        <v>4680115883567</v>
      </c>
      <c r="E410" s="813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4"/>
      <c r="B411" s="797"/>
      <c r="C411" s="797"/>
      <c r="D411" s="797"/>
      <c r="E411" s="797"/>
      <c r="F411" s="797"/>
      <c r="G411" s="797"/>
      <c r="H411" s="797"/>
      <c r="I411" s="797"/>
      <c r="J411" s="797"/>
      <c r="K411" s="797"/>
      <c r="L411" s="797"/>
      <c r="M411" s="797"/>
      <c r="N411" s="797"/>
      <c r="O411" s="805"/>
      <c r="P411" s="793" t="s">
        <v>71</v>
      </c>
      <c r="Q411" s="794"/>
      <c r="R411" s="794"/>
      <c r="S411" s="794"/>
      <c r="T411" s="794"/>
      <c r="U411" s="794"/>
      <c r="V411" s="795"/>
      <c r="W411" s="37" t="s">
        <v>72</v>
      </c>
      <c r="X411" s="789">
        <f>IFERROR(X408/H408,"0")+IFERROR(X409/H409,"0")+IFERROR(X410/H410,"0")</f>
        <v>8</v>
      </c>
      <c r="Y411" s="789">
        <f>IFERROR(Y408/H408,"0")+IFERROR(Y409/H409,"0")+IFERROR(Y410/H410,"0")</f>
        <v>8</v>
      </c>
      <c r="Z411" s="789">
        <f>IFERROR(IF(Z408="",0,Z408),"0")+IFERROR(IF(Z409="",0,Z409),"0")+IFERROR(IF(Z410="",0,Z410),"0")</f>
        <v>0.17399999999999999</v>
      </c>
      <c r="AA411" s="790"/>
      <c r="AB411" s="790"/>
      <c r="AC411" s="790"/>
    </row>
    <row r="412" spans="1:68" x14ac:dyDescent="0.2">
      <c r="A412" s="797"/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805"/>
      <c r="P412" s="793" t="s">
        <v>71</v>
      </c>
      <c r="Q412" s="794"/>
      <c r="R412" s="794"/>
      <c r="S412" s="794"/>
      <c r="T412" s="794"/>
      <c r="U412" s="794"/>
      <c r="V412" s="795"/>
      <c r="W412" s="37" t="s">
        <v>69</v>
      </c>
      <c r="X412" s="789">
        <f>IFERROR(SUM(X408:X410),"0")</f>
        <v>64.8</v>
      </c>
      <c r="Y412" s="789">
        <f>IFERROR(SUM(Y408:Y410),"0")</f>
        <v>64.8</v>
      </c>
      <c r="Z412" s="37"/>
      <c r="AA412" s="790"/>
      <c r="AB412" s="790"/>
      <c r="AC412" s="790"/>
    </row>
    <row r="413" spans="1:68" ht="27.75" hidden="1" customHeight="1" x14ac:dyDescent="0.2">
      <c r="A413" s="828" t="s">
        <v>658</v>
      </c>
      <c r="B413" s="829"/>
      <c r="C413" s="829"/>
      <c r="D413" s="829"/>
      <c r="E413" s="829"/>
      <c r="F413" s="829"/>
      <c r="G413" s="829"/>
      <c r="H413" s="829"/>
      <c r="I413" s="829"/>
      <c r="J413" s="829"/>
      <c r="K413" s="829"/>
      <c r="L413" s="829"/>
      <c r="M413" s="829"/>
      <c r="N413" s="829"/>
      <c r="O413" s="829"/>
      <c r="P413" s="829"/>
      <c r="Q413" s="829"/>
      <c r="R413" s="829"/>
      <c r="S413" s="829"/>
      <c r="T413" s="829"/>
      <c r="U413" s="829"/>
      <c r="V413" s="829"/>
      <c r="W413" s="829"/>
      <c r="X413" s="829"/>
      <c r="Y413" s="829"/>
      <c r="Z413" s="829"/>
      <c r="AA413" s="48"/>
      <c r="AB413" s="48"/>
      <c r="AC413" s="48"/>
    </row>
    <row r="414" spans="1:68" ht="16.5" hidden="1" customHeight="1" x14ac:dyDescent="0.25">
      <c r="A414" s="842" t="s">
        <v>659</v>
      </c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797"/>
      <c r="P414" s="797"/>
      <c r="Q414" s="797"/>
      <c r="R414" s="797"/>
      <c r="S414" s="797"/>
      <c r="T414" s="797"/>
      <c r="U414" s="797"/>
      <c r="V414" s="797"/>
      <c r="W414" s="797"/>
      <c r="X414" s="797"/>
      <c r="Y414" s="797"/>
      <c r="Z414" s="797"/>
      <c r="AA414" s="782"/>
      <c r="AB414" s="782"/>
      <c r="AC414" s="782"/>
    </row>
    <row r="415" spans="1:68" ht="14.25" hidden="1" customHeight="1" x14ac:dyDescent="0.25">
      <c r="A415" s="796" t="s">
        <v>113</v>
      </c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797"/>
      <c r="P415" s="797"/>
      <c r="Q415" s="797"/>
      <c r="R415" s="797"/>
      <c r="S415" s="797"/>
      <c r="T415" s="797"/>
      <c r="U415" s="797"/>
      <c r="V415" s="797"/>
      <c r="W415" s="797"/>
      <c r="X415" s="797"/>
      <c r="Y415" s="797"/>
      <c r="Z415" s="797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812">
        <v>4680115884847</v>
      </c>
      <c r="E416" s="813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11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87">
        <v>120</v>
      </c>
      <c r="Y416" s="788">
        <f t="shared" ref="Y416:Y426" si="87">IFERROR(IF(X416="",0,CEILING((X416/$H416),1)*$H416),"")</f>
        <v>120</v>
      </c>
      <c r="Z416" s="36">
        <f>IFERROR(IF(Y416=0,"",ROUNDUP(Y416/H416,0)*0.02039),"")</f>
        <v>0.16311999999999999</v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123.84</v>
      </c>
      <c r="BN416" s="64">
        <f t="shared" ref="BN416:BN426" si="89">IFERROR(Y416*I416/H416,"0")</f>
        <v>123.84</v>
      </c>
      <c r="BO416" s="64">
        <f t="shared" ref="BO416:BO426" si="90">IFERROR(1/J416*(X416/H416),"0")</f>
        <v>0.16666666666666666</v>
      </c>
      <c r="BP416" s="64">
        <f t="shared" ref="BP416:BP426" si="91">IFERROR(1/J416*(Y416/H416),"0")</f>
        <v>0.16666666666666666</v>
      </c>
    </row>
    <row r="417" spans="1:68" ht="27" hidden="1" customHeight="1" x14ac:dyDescent="0.25">
      <c r="A417" s="54" t="s">
        <v>660</v>
      </c>
      <c r="B417" s="54" t="s">
        <v>663</v>
      </c>
      <c r="C417" s="31">
        <v>4301011869</v>
      </c>
      <c r="D417" s="812">
        <v>4680115884847</v>
      </c>
      <c r="E417" s="813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87">
        <v>0</v>
      </c>
      <c r="Y417" s="78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812">
        <v>4680115884854</v>
      </c>
      <c r="E418" s="813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89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87">
        <v>120</v>
      </c>
      <c r="Y418" s="788">
        <f t="shared" si="87"/>
        <v>120</v>
      </c>
      <c r="Z418" s="36">
        <f>IFERROR(IF(Y418=0,"",ROUNDUP(Y418/H418,0)*0.02039),"")</f>
        <v>0.16311999999999999</v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123.84</v>
      </c>
      <c r="BN418" s="64">
        <f t="shared" si="89"/>
        <v>123.84</v>
      </c>
      <c r="BO418" s="64">
        <f t="shared" si="90"/>
        <v>0.16666666666666666</v>
      </c>
      <c r="BP418" s="64">
        <f t="shared" si="91"/>
        <v>0.16666666666666666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812">
        <v>4680115884854</v>
      </c>
      <c r="E419" s="813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10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812">
        <v>4607091383997</v>
      </c>
      <c r="E420" s="813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9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2"/>
      <c r="R420" s="802"/>
      <c r="S420" s="802"/>
      <c r="T420" s="80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812">
        <v>4680115884830</v>
      </c>
      <c r="E421" s="813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8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812">
        <v>4680115884830</v>
      </c>
      <c r="E422" s="813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11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812">
        <v>4680115882638</v>
      </c>
      <c r="E423" s="813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12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812">
        <v>4680115884922</v>
      </c>
      <c r="E424" s="813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812">
        <v>4680115884878</v>
      </c>
      <c r="E425" s="813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6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812">
        <v>4680115884861</v>
      </c>
      <c r="E426" s="813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11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4"/>
      <c r="B427" s="797"/>
      <c r="C427" s="797"/>
      <c r="D427" s="797"/>
      <c r="E427" s="797"/>
      <c r="F427" s="797"/>
      <c r="G427" s="797"/>
      <c r="H427" s="797"/>
      <c r="I427" s="797"/>
      <c r="J427" s="797"/>
      <c r="K427" s="797"/>
      <c r="L427" s="797"/>
      <c r="M427" s="797"/>
      <c r="N427" s="797"/>
      <c r="O427" s="805"/>
      <c r="P427" s="793" t="s">
        <v>71</v>
      </c>
      <c r="Q427" s="794"/>
      <c r="R427" s="794"/>
      <c r="S427" s="794"/>
      <c r="T427" s="794"/>
      <c r="U427" s="794"/>
      <c r="V427" s="795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16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16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0.32623999999999997</v>
      </c>
      <c r="AA427" s="790"/>
      <c r="AB427" s="790"/>
      <c r="AC427" s="790"/>
    </row>
    <row r="428" spans="1:68" x14ac:dyDescent="0.2">
      <c r="A428" s="797"/>
      <c r="B428" s="797"/>
      <c r="C428" s="797"/>
      <c r="D428" s="797"/>
      <c r="E428" s="797"/>
      <c r="F428" s="797"/>
      <c r="G428" s="797"/>
      <c r="H428" s="797"/>
      <c r="I428" s="797"/>
      <c r="J428" s="797"/>
      <c r="K428" s="797"/>
      <c r="L428" s="797"/>
      <c r="M428" s="797"/>
      <c r="N428" s="797"/>
      <c r="O428" s="805"/>
      <c r="P428" s="793" t="s">
        <v>71</v>
      </c>
      <c r="Q428" s="794"/>
      <c r="R428" s="794"/>
      <c r="S428" s="794"/>
      <c r="T428" s="794"/>
      <c r="U428" s="794"/>
      <c r="V428" s="795"/>
      <c r="W428" s="37" t="s">
        <v>69</v>
      </c>
      <c r="X428" s="789">
        <f>IFERROR(SUM(X416:X426),"0")</f>
        <v>240</v>
      </c>
      <c r="Y428" s="789">
        <f>IFERROR(SUM(Y416:Y426),"0")</f>
        <v>240</v>
      </c>
      <c r="Z428" s="37"/>
      <c r="AA428" s="790"/>
      <c r="AB428" s="790"/>
      <c r="AC428" s="790"/>
    </row>
    <row r="429" spans="1:68" ht="14.25" hidden="1" customHeight="1" x14ac:dyDescent="0.25">
      <c r="A429" s="796" t="s">
        <v>168</v>
      </c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797"/>
      <c r="P429" s="797"/>
      <c r="Q429" s="797"/>
      <c r="R429" s="797"/>
      <c r="S429" s="797"/>
      <c r="T429" s="797"/>
      <c r="U429" s="797"/>
      <c r="V429" s="797"/>
      <c r="W429" s="797"/>
      <c r="X429" s="797"/>
      <c r="Y429" s="797"/>
      <c r="Z429" s="797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12">
        <v>4607091383980</v>
      </c>
      <c r="E430" s="813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87">
        <v>120</v>
      </c>
      <c r="Y430" s="788">
        <f>IFERROR(IF(X430="",0,CEILING((X430/$H430),1)*$H430),"")</f>
        <v>120</v>
      </c>
      <c r="Z430" s="36">
        <f>IFERROR(IF(Y430=0,"",ROUNDUP(Y430/H430,0)*0.02175),"")</f>
        <v>0.17399999999999999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123.84</v>
      </c>
      <c r="BN430" s="64">
        <f>IFERROR(Y430*I430/H430,"0")</f>
        <v>123.84</v>
      </c>
      <c r="BO430" s="64">
        <f>IFERROR(1/J430*(X430/H430),"0")</f>
        <v>0.16666666666666666</v>
      </c>
      <c r="BP430" s="64">
        <f>IFERROR(1/J430*(Y430/H430),"0")</f>
        <v>0.16666666666666666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812">
        <v>4607091384178</v>
      </c>
      <c r="E431" s="813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11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4"/>
      <c r="B432" s="797"/>
      <c r="C432" s="797"/>
      <c r="D432" s="797"/>
      <c r="E432" s="797"/>
      <c r="F432" s="797"/>
      <c r="G432" s="797"/>
      <c r="H432" s="797"/>
      <c r="I432" s="797"/>
      <c r="J432" s="797"/>
      <c r="K432" s="797"/>
      <c r="L432" s="797"/>
      <c r="M432" s="797"/>
      <c r="N432" s="797"/>
      <c r="O432" s="805"/>
      <c r="P432" s="793" t="s">
        <v>71</v>
      </c>
      <c r="Q432" s="794"/>
      <c r="R432" s="794"/>
      <c r="S432" s="794"/>
      <c r="T432" s="794"/>
      <c r="U432" s="794"/>
      <c r="V432" s="795"/>
      <c r="W432" s="37" t="s">
        <v>72</v>
      </c>
      <c r="X432" s="789">
        <f>IFERROR(X430/H430,"0")+IFERROR(X431/H431,"0")</f>
        <v>8</v>
      </c>
      <c r="Y432" s="789">
        <f>IFERROR(Y430/H430,"0")+IFERROR(Y431/H431,"0")</f>
        <v>8</v>
      </c>
      <c r="Z432" s="789">
        <f>IFERROR(IF(Z430="",0,Z430),"0")+IFERROR(IF(Z431="",0,Z431),"0")</f>
        <v>0.17399999999999999</v>
      </c>
      <c r="AA432" s="790"/>
      <c r="AB432" s="790"/>
      <c r="AC432" s="790"/>
    </row>
    <row r="433" spans="1:68" x14ac:dyDescent="0.2">
      <c r="A433" s="797"/>
      <c r="B433" s="797"/>
      <c r="C433" s="797"/>
      <c r="D433" s="797"/>
      <c r="E433" s="797"/>
      <c r="F433" s="797"/>
      <c r="G433" s="797"/>
      <c r="H433" s="797"/>
      <c r="I433" s="797"/>
      <c r="J433" s="797"/>
      <c r="K433" s="797"/>
      <c r="L433" s="797"/>
      <c r="M433" s="797"/>
      <c r="N433" s="797"/>
      <c r="O433" s="805"/>
      <c r="P433" s="793" t="s">
        <v>71</v>
      </c>
      <c r="Q433" s="794"/>
      <c r="R433" s="794"/>
      <c r="S433" s="794"/>
      <c r="T433" s="794"/>
      <c r="U433" s="794"/>
      <c r="V433" s="795"/>
      <c r="W433" s="37" t="s">
        <v>69</v>
      </c>
      <c r="X433" s="789">
        <f>IFERROR(SUM(X430:X431),"0")</f>
        <v>120</v>
      </c>
      <c r="Y433" s="789">
        <f>IFERROR(SUM(Y430:Y431),"0")</f>
        <v>120</v>
      </c>
      <c r="Z433" s="37"/>
      <c r="AA433" s="790"/>
      <c r="AB433" s="790"/>
      <c r="AC433" s="790"/>
    </row>
    <row r="434" spans="1:68" ht="14.25" hidden="1" customHeight="1" x14ac:dyDescent="0.25">
      <c r="A434" s="796" t="s">
        <v>73</v>
      </c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797"/>
      <c r="P434" s="797"/>
      <c r="Q434" s="797"/>
      <c r="R434" s="797"/>
      <c r="S434" s="797"/>
      <c r="T434" s="797"/>
      <c r="U434" s="797"/>
      <c r="V434" s="797"/>
      <c r="W434" s="797"/>
      <c r="X434" s="797"/>
      <c r="Y434" s="797"/>
      <c r="Z434" s="797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812">
        <v>4607091383928</v>
      </c>
      <c r="E435" s="813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856" t="s">
        <v>693</v>
      </c>
      <c r="Q435" s="802"/>
      <c r="R435" s="802"/>
      <c r="S435" s="802"/>
      <c r="T435" s="80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812">
        <v>4607091384260</v>
      </c>
      <c r="E436" s="813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841" t="s">
        <v>697</v>
      </c>
      <c r="Q436" s="802"/>
      <c r="R436" s="802"/>
      <c r="S436" s="802"/>
      <c r="T436" s="80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4"/>
      <c r="B437" s="797"/>
      <c r="C437" s="797"/>
      <c r="D437" s="797"/>
      <c r="E437" s="797"/>
      <c r="F437" s="797"/>
      <c r="G437" s="797"/>
      <c r="H437" s="797"/>
      <c r="I437" s="797"/>
      <c r="J437" s="797"/>
      <c r="K437" s="797"/>
      <c r="L437" s="797"/>
      <c r="M437" s="797"/>
      <c r="N437" s="797"/>
      <c r="O437" s="805"/>
      <c r="P437" s="793" t="s">
        <v>71</v>
      </c>
      <c r="Q437" s="794"/>
      <c r="R437" s="794"/>
      <c r="S437" s="794"/>
      <c r="T437" s="794"/>
      <c r="U437" s="794"/>
      <c r="V437" s="795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797"/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805"/>
      <c r="P438" s="793" t="s">
        <v>71</v>
      </c>
      <c r="Q438" s="794"/>
      <c r="R438" s="794"/>
      <c r="S438" s="794"/>
      <c r="T438" s="794"/>
      <c r="U438" s="794"/>
      <c r="V438" s="795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796" t="s">
        <v>210</v>
      </c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797"/>
      <c r="P439" s="797"/>
      <c r="Q439" s="797"/>
      <c r="R439" s="797"/>
      <c r="S439" s="797"/>
      <c r="T439" s="797"/>
      <c r="U439" s="797"/>
      <c r="V439" s="797"/>
      <c r="W439" s="797"/>
      <c r="X439" s="797"/>
      <c r="Y439" s="797"/>
      <c r="Z439" s="797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812">
        <v>4607091384673</v>
      </c>
      <c r="E440" s="813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2" t="s">
        <v>701</v>
      </c>
      <c r="Q440" s="802"/>
      <c r="R440" s="802"/>
      <c r="S440" s="802"/>
      <c r="T440" s="80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4"/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805"/>
      <c r="P441" s="793" t="s">
        <v>71</v>
      </c>
      <c r="Q441" s="794"/>
      <c r="R441" s="794"/>
      <c r="S441" s="794"/>
      <c r="T441" s="794"/>
      <c r="U441" s="794"/>
      <c r="V441" s="795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797"/>
      <c r="B442" s="797"/>
      <c r="C442" s="797"/>
      <c r="D442" s="797"/>
      <c r="E442" s="797"/>
      <c r="F442" s="797"/>
      <c r="G442" s="797"/>
      <c r="H442" s="797"/>
      <c r="I442" s="797"/>
      <c r="J442" s="797"/>
      <c r="K442" s="797"/>
      <c r="L442" s="797"/>
      <c r="M442" s="797"/>
      <c r="N442" s="797"/>
      <c r="O442" s="805"/>
      <c r="P442" s="793" t="s">
        <v>71</v>
      </c>
      <c r="Q442" s="794"/>
      <c r="R442" s="794"/>
      <c r="S442" s="794"/>
      <c r="T442" s="794"/>
      <c r="U442" s="794"/>
      <c r="V442" s="795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42" t="s">
        <v>703</v>
      </c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797"/>
      <c r="P443" s="797"/>
      <c r="Q443" s="797"/>
      <c r="R443" s="797"/>
      <c r="S443" s="797"/>
      <c r="T443" s="797"/>
      <c r="U443" s="797"/>
      <c r="V443" s="797"/>
      <c r="W443" s="797"/>
      <c r="X443" s="797"/>
      <c r="Y443" s="797"/>
      <c r="Z443" s="797"/>
      <c r="AA443" s="782"/>
      <c r="AB443" s="782"/>
      <c r="AC443" s="782"/>
    </row>
    <row r="444" spans="1:68" ht="14.25" hidden="1" customHeight="1" x14ac:dyDescent="0.25">
      <c r="A444" s="796" t="s">
        <v>113</v>
      </c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797"/>
      <c r="P444" s="797"/>
      <c r="Q444" s="797"/>
      <c r="R444" s="797"/>
      <c r="S444" s="797"/>
      <c r="T444" s="797"/>
      <c r="U444" s="797"/>
      <c r="V444" s="797"/>
      <c r="W444" s="797"/>
      <c r="X444" s="797"/>
      <c r="Y444" s="797"/>
      <c r="Z444" s="797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812">
        <v>4680115881907</v>
      </c>
      <c r="E445" s="813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119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812">
        <v>4680115881907</v>
      </c>
      <c r="E446" s="813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812">
        <v>4680115883925</v>
      </c>
      <c r="E447" s="813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92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812">
        <v>4680115883925</v>
      </c>
      <c r="E448" s="813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812">
        <v>4607091384192</v>
      </c>
      <c r="E449" s="813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8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812">
        <v>4680115884892</v>
      </c>
      <c r="E450" s="813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812">
        <v>4680115884885</v>
      </c>
      <c r="E451" s="813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8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812">
        <v>4680115884908</v>
      </c>
      <c r="E452" s="813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12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4"/>
      <c r="B453" s="797"/>
      <c r="C453" s="797"/>
      <c r="D453" s="797"/>
      <c r="E453" s="797"/>
      <c r="F453" s="797"/>
      <c r="G453" s="797"/>
      <c r="H453" s="797"/>
      <c r="I453" s="797"/>
      <c r="J453" s="797"/>
      <c r="K453" s="797"/>
      <c r="L453" s="797"/>
      <c r="M453" s="797"/>
      <c r="N453" s="797"/>
      <c r="O453" s="805"/>
      <c r="P453" s="793" t="s">
        <v>71</v>
      </c>
      <c r="Q453" s="794"/>
      <c r="R453" s="794"/>
      <c r="S453" s="794"/>
      <c r="T453" s="794"/>
      <c r="U453" s="794"/>
      <c r="V453" s="795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797"/>
      <c r="B454" s="797"/>
      <c r="C454" s="797"/>
      <c r="D454" s="797"/>
      <c r="E454" s="797"/>
      <c r="F454" s="797"/>
      <c r="G454" s="797"/>
      <c r="H454" s="797"/>
      <c r="I454" s="797"/>
      <c r="J454" s="797"/>
      <c r="K454" s="797"/>
      <c r="L454" s="797"/>
      <c r="M454" s="797"/>
      <c r="N454" s="797"/>
      <c r="O454" s="805"/>
      <c r="P454" s="793" t="s">
        <v>71</v>
      </c>
      <c r="Q454" s="794"/>
      <c r="R454" s="794"/>
      <c r="S454" s="794"/>
      <c r="T454" s="794"/>
      <c r="U454" s="794"/>
      <c r="V454" s="795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796" t="s">
        <v>64</v>
      </c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797"/>
      <c r="P455" s="797"/>
      <c r="Q455" s="797"/>
      <c r="R455" s="797"/>
      <c r="S455" s="797"/>
      <c r="T455" s="797"/>
      <c r="U455" s="797"/>
      <c r="V455" s="797"/>
      <c r="W455" s="797"/>
      <c r="X455" s="797"/>
      <c r="Y455" s="797"/>
      <c r="Z455" s="797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812">
        <v>4607091384802</v>
      </c>
      <c r="E456" s="813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812">
        <v>4607091384826</v>
      </c>
      <c r="E457" s="813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12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4"/>
      <c r="B458" s="797"/>
      <c r="C458" s="797"/>
      <c r="D458" s="797"/>
      <c r="E458" s="797"/>
      <c r="F458" s="797"/>
      <c r="G458" s="797"/>
      <c r="H458" s="797"/>
      <c r="I458" s="797"/>
      <c r="J458" s="797"/>
      <c r="K458" s="797"/>
      <c r="L458" s="797"/>
      <c r="M458" s="797"/>
      <c r="N458" s="797"/>
      <c r="O458" s="805"/>
      <c r="P458" s="793" t="s">
        <v>71</v>
      </c>
      <c r="Q458" s="794"/>
      <c r="R458" s="794"/>
      <c r="S458" s="794"/>
      <c r="T458" s="794"/>
      <c r="U458" s="794"/>
      <c r="V458" s="795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797"/>
      <c r="B459" s="797"/>
      <c r="C459" s="797"/>
      <c r="D459" s="797"/>
      <c r="E459" s="797"/>
      <c r="F459" s="797"/>
      <c r="G459" s="797"/>
      <c r="H459" s="797"/>
      <c r="I459" s="797"/>
      <c r="J459" s="797"/>
      <c r="K459" s="797"/>
      <c r="L459" s="797"/>
      <c r="M459" s="797"/>
      <c r="N459" s="797"/>
      <c r="O459" s="805"/>
      <c r="P459" s="793" t="s">
        <v>71</v>
      </c>
      <c r="Q459" s="794"/>
      <c r="R459" s="794"/>
      <c r="S459" s="794"/>
      <c r="T459" s="794"/>
      <c r="U459" s="794"/>
      <c r="V459" s="795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796" t="s">
        <v>73</v>
      </c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797"/>
      <c r="P460" s="797"/>
      <c r="Q460" s="797"/>
      <c r="R460" s="797"/>
      <c r="S460" s="797"/>
      <c r="T460" s="797"/>
      <c r="U460" s="797"/>
      <c r="V460" s="797"/>
      <c r="W460" s="797"/>
      <c r="X460" s="797"/>
      <c r="Y460" s="797"/>
      <c r="Z460" s="797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812">
        <v>4607091384246</v>
      </c>
      <c r="E461" s="813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970" t="s">
        <v>729</v>
      </c>
      <c r="Q461" s="802"/>
      <c r="R461" s="802"/>
      <c r="S461" s="802"/>
      <c r="T461" s="803"/>
      <c r="U461" s="34"/>
      <c r="V461" s="34"/>
      <c r="W461" s="35" t="s">
        <v>69</v>
      </c>
      <c r="X461" s="787">
        <v>144</v>
      </c>
      <c r="Y461" s="788">
        <f>IFERROR(IF(X461="",0,CEILING((X461/$H461),1)*$H461),"")</f>
        <v>144</v>
      </c>
      <c r="Z461" s="36">
        <f>IFERROR(IF(Y461=0,"",ROUNDUP(Y461/H461,0)*0.02175),"")</f>
        <v>0.34799999999999998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153.024</v>
      </c>
      <c r="BN461" s="64">
        <f>IFERROR(Y461*I461/H461,"0")</f>
        <v>153.024</v>
      </c>
      <c r="BO461" s="64">
        <f>IFERROR(1/J461*(X461/H461),"0")</f>
        <v>0.2857142857142857</v>
      </c>
      <c r="BP461" s="64">
        <f>IFERROR(1/J461*(Y461/H461),"0")</f>
        <v>0.2857142857142857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812">
        <v>4680115881976</v>
      </c>
      <c r="E462" s="813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954" t="s">
        <v>733</v>
      </c>
      <c r="Q462" s="802"/>
      <c r="R462" s="802"/>
      <c r="S462" s="802"/>
      <c r="T462" s="80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812">
        <v>4607091384253</v>
      </c>
      <c r="E463" s="813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9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2"/>
      <c r="R463" s="802"/>
      <c r="S463" s="802"/>
      <c r="T463" s="80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812">
        <v>4607091384253</v>
      </c>
      <c r="E464" s="813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11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2"/>
      <c r="R464" s="802"/>
      <c r="S464" s="802"/>
      <c r="T464" s="80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812">
        <v>4680115881969</v>
      </c>
      <c r="E465" s="813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8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4"/>
      <c r="B466" s="797"/>
      <c r="C466" s="797"/>
      <c r="D466" s="797"/>
      <c r="E466" s="797"/>
      <c r="F466" s="797"/>
      <c r="G466" s="797"/>
      <c r="H466" s="797"/>
      <c r="I466" s="797"/>
      <c r="J466" s="797"/>
      <c r="K466" s="797"/>
      <c r="L466" s="797"/>
      <c r="M466" s="797"/>
      <c r="N466" s="797"/>
      <c r="O466" s="805"/>
      <c r="P466" s="793" t="s">
        <v>71</v>
      </c>
      <c r="Q466" s="794"/>
      <c r="R466" s="794"/>
      <c r="S466" s="794"/>
      <c r="T466" s="794"/>
      <c r="U466" s="794"/>
      <c r="V466" s="795"/>
      <c r="W466" s="37" t="s">
        <v>72</v>
      </c>
      <c r="X466" s="789">
        <f>IFERROR(X461/H461,"0")+IFERROR(X462/H462,"0")+IFERROR(X463/H463,"0")+IFERROR(X464/H464,"0")+IFERROR(X465/H465,"0")</f>
        <v>16</v>
      </c>
      <c r="Y466" s="789">
        <f>IFERROR(Y461/H461,"0")+IFERROR(Y462/H462,"0")+IFERROR(Y463/H463,"0")+IFERROR(Y464/H464,"0")+IFERROR(Y465/H465,"0")</f>
        <v>16</v>
      </c>
      <c r="Z466" s="789">
        <f>IFERROR(IF(Z461="",0,Z461),"0")+IFERROR(IF(Z462="",0,Z462),"0")+IFERROR(IF(Z463="",0,Z463),"0")+IFERROR(IF(Z464="",0,Z464),"0")+IFERROR(IF(Z465="",0,Z465),"0")</f>
        <v>0.34799999999999998</v>
      </c>
      <c r="AA466" s="790"/>
      <c r="AB466" s="790"/>
      <c r="AC466" s="790"/>
    </row>
    <row r="467" spans="1:68" x14ac:dyDescent="0.2">
      <c r="A467" s="797"/>
      <c r="B467" s="797"/>
      <c r="C467" s="797"/>
      <c r="D467" s="797"/>
      <c r="E467" s="797"/>
      <c r="F467" s="797"/>
      <c r="G467" s="797"/>
      <c r="H467" s="797"/>
      <c r="I467" s="797"/>
      <c r="J467" s="797"/>
      <c r="K467" s="797"/>
      <c r="L467" s="797"/>
      <c r="M467" s="797"/>
      <c r="N467" s="797"/>
      <c r="O467" s="805"/>
      <c r="P467" s="793" t="s">
        <v>71</v>
      </c>
      <c r="Q467" s="794"/>
      <c r="R467" s="794"/>
      <c r="S467" s="794"/>
      <c r="T467" s="794"/>
      <c r="U467" s="794"/>
      <c r="V467" s="795"/>
      <c r="W467" s="37" t="s">
        <v>69</v>
      </c>
      <c r="X467" s="789">
        <f>IFERROR(SUM(X461:X465),"0")</f>
        <v>144</v>
      </c>
      <c r="Y467" s="789">
        <f>IFERROR(SUM(Y461:Y465),"0")</f>
        <v>144</v>
      </c>
      <c r="Z467" s="37"/>
      <c r="AA467" s="790"/>
      <c r="AB467" s="790"/>
      <c r="AC467" s="790"/>
    </row>
    <row r="468" spans="1:68" ht="14.25" hidden="1" customHeight="1" x14ac:dyDescent="0.25">
      <c r="A468" s="796" t="s">
        <v>210</v>
      </c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797"/>
      <c r="P468" s="797"/>
      <c r="Q468" s="797"/>
      <c r="R468" s="797"/>
      <c r="S468" s="797"/>
      <c r="T468" s="797"/>
      <c r="U468" s="797"/>
      <c r="V468" s="797"/>
      <c r="W468" s="797"/>
      <c r="X468" s="797"/>
      <c r="Y468" s="797"/>
      <c r="Z468" s="797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812">
        <v>4607091389357</v>
      </c>
      <c r="E469" s="813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1229" t="s">
        <v>745</v>
      </c>
      <c r="Q469" s="802"/>
      <c r="R469" s="802"/>
      <c r="S469" s="802"/>
      <c r="T469" s="80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4"/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805"/>
      <c r="P470" s="793" t="s">
        <v>71</v>
      </c>
      <c r="Q470" s="794"/>
      <c r="R470" s="794"/>
      <c r="S470" s="794"/>
      <c r="T470" s="794"/>
      <c r="U470" s="794"/>
      <c r="V470" s="795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797"/>
      <c r="B471" s="797"/>
      <c r="C471" s="797"/>
      <c r="D471" s="797"/>
      <c r="E471" s="797"/>
      <c r="F471" s="797"/>
      <c r="G471" s="797"/>
      <c r="H471" s="797"/>
      <c r="I471" s="797"/>
      <c r="J471" s="797"/>
      <c r="K471" s="797"/>
      <c r="L471" s="797"/>
      <c r="M471" s="797"/>
      <c r="N471" s="797"/>
      <c r="O471" s="805"/>
      <c r="P471" s="793" t="s">
        <v>71</v>
      </c>
      <c r="Q471" s="794"/>
      <c r="R471" s="794"/>
      <c r="S471" s="794"/>
      <c r="T471" s="794"/>
      <c r="U471" s="794"/>
      <c r="V471" s="795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828" t="s">
        <v>747</v>
      </c>
      <c r="B472" s="829"/>
      <c r="C472" s="829"/>
      <c r="D472" s="829"/>
      <c r="E472" s="829"/>
      <c r="F472" s="829"/>
      <c r="G472" s="829"/>
      <c r="H472" s="829"/>
      <c r="I472" s="829"/>
      <c r="J472" s="829"/>
      <c r="K472" s="829"/>
      <c r="L472" s="829"/>
      <c r="M472" s="829"/>
      <c r="N472" s="829"/>
      <c r="O472" s="829"/>
      <c r="P472" s="829"/>
      <c r="Q472" s="829"/>
      <c r="R472" s="829"/>
      <c r="S472" s="829"/>
      <c r="T472" s="829"/>
      <c r="U472" s="829"/>
      <c r="V472" s="829"/>
      <c r="W472" s="829"/>
      <c r="X472" s="829"/>
      <c r="Y472" s="829"/>
      <c r="Z472" s="829"/>
      <c r="AA472" s="48"/>
      <c r="AB472" s="48"/>
      <c r="AC472" s="48"/>
    </row>
    <row r="473" spans="1:68" ht="16.5" hidden="1" customHeight="1" x14ac:dyDescent="0.25">
      <c r="A473" s="842" t="s">
        <v>748</v>
      </c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797"/>
      <c r="P473" s="797"/>
      <c r="Q473" s="797"/>
      <c r="R473" s="797"/>
      <c r="S473" s="797"/>
      <c r="T473" s="797"/>
      <c r="U473" s="797"/>
      <c r="V473" s="797"/>
      <c r="W473" s="797"/>
      <c r="X473" s="797"/>
      <c r="Y473" s="797"/>
      <c r="Z473" s="797"/>
      <c r="AA473" s="782"/>
      <c r="AB473" s="782"/>
      <c r="AC473" s="782"/>
    </row>
    <row r="474" spans="1:68" ht="14.25" hidden="1" customHeight="1" x14ac:dyDescent="0.25">
      <c r="A474" s="796" t="s">
        <v>113</v>
      </c>
      <c r="B474" s="797"/>
      <c r="C474" s="797"/>
      <c r="D474" s="797"/>
      <c r="E474" s="797"/>
      <c r="F474" s="797"/>
      <c r="G474" s="797"/>
      <c r="H474" s="797"/>
      <c r="I474" s="797"/>
      <c r="J474" s="797"/>
      <c r="K474" s="797"/>
      <c r="L474" s="797"/>
      <c r="M474" s="797"/>
      <c r="N474" s="797"/>
      <c r="O474" s="797"/>
      <c r="P474" s="797"/>
      <c r="Q474" s="797"/>
      <c r="R474" s="797"/>
      <c r="S474" s="797"/>
      <c r="T474" s="797"/>
      <c r="U474" s="797"/>
      <c r="V474" s="797"/>
      <c r="W474" s="797"/>
      <c r="X474" s="797"/>
      <c r="Y474" s="797"/>
      <c r="Z474" s="797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812">
        <v>4607091389708</v>
      </c>
      <c r="E475" s="813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9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4"/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805"/>
      <c r="P476" s="793" t="s">
        <v>71</v>
      </c>
      <c r="Q476" s="794"/>
      <c r="R476" s="794"/>
      <c r="S476" s="794"/>
      <c r="T476" s="794"/>
      <c r="U476" s="794"/>
      <c r="V476" s="795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797"/>
      <c r="B477" s="797"/>
      <c r="C477" s="797"/>
      <c r="D477" s="797"/>
      <c r="E477" s="797"/>
      <c r="F477" s="797"/>
      <c r="G477" s="797"/>
      <c r="H477" s="797"/>
      <c r="I477" s="797"/>
      <c r="J477" s="797"/>
      <c r="K477" s="797"/>
      <c r="L477" s="797"/>
      <c r="M477" s="797"/>
      <c r="N477" s="797"/>
      <c r="O477" s="805"/>
      <c r="P477" s="793" t="s">
        <v>71</v>
      </c>
      <c r="Q477" s="794"/>
      <c r="R477" s="794"/>
      <c r="S477" s="794"/>
      <c r="T477" s="794"/>
      <c r="U477" s="794"/>
      <c r="V477" s="795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796" t="s">
        <v>64</v>
      </c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797"/>
      <c r="P478" s="797"/>
      <c r="Q478" s="797"/>
      <c r="R478" s="797"/>
      <c r="S478" s="797"/>
      <c r="T478" s="797"/>
      <c r="U478" s="797"/>
      <c r="V478" s="797"/>
      <c r="W478" s="797"/>
      <c r="X478" s="797"/>
      <c r="Y478" s="797"/>
      <c r="Z478" s="797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812">
        <v>4680115886100</v>
      </c>
      <c r="E479" s="813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1200" t="s">
        <v>754</v>
      </c>
      <c r="Q479" s="802"/>
      <c r="R479" s="802"/>
      <c r="S479" s="802"/>
      <c r="T479" s="80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812">
        <v>4680115886117</v>
      </c>
      <c r="E480" s="813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1123" t="s">
        <v>758</v>
      </c>
      <c r="Q480" s="802"/>
      <c r="R480" s="802"/>
      <c r="S480" s="802"/>
      <c r="T480" s="80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812">
        <v>4680115886117</v>
      </c>
      <c r="E481" s="813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1127" t="s">
        <v>758</v>
      </c>
      <c r="Q481" s="802"/>
      <c r="R481" s="802"/>
      <c r="S481" s="802"/>
      <c r="T481" s="80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812">
        <v>4607091389746</v>
      </c>
      <c r="E482" s="813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9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812">
        <v>4607091389746</v>
      </c>
      <c r="E483" s="813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9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812">
        <v>4680115883147</v>
      </c>
      <c r="E484" s="813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3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812">
        <v>4680115883147</v>
      </c>
      <c r="E485" s="813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97" t="s">
        <v>768</v>
      </c>
      <c r="Q485" s="802"/>
      <c r="R485" s="802"/>
      <c r="S485" s="802"/>
      <c r="T485" s="80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812">
        <v>4607091384338</v>
      </c>
      <c r="E486" s="813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3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812">
        <v>4607091384338</v>
      </c>
      <c r="E487" s="813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0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812">
        <v>4680115883154</v>
      </c>
      <c r="E488" s="813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4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812">
        <v>4680115883154</v>
      </c>
      <c r="E489" s="813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79" t="s">
        <v>776</v>
      </c>
      <c r="Q489" s="802"/>
      <c r="R489" s="802"/>
      <c r="S489" s="802"/>
      <c r="T489" s="80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812">
        <v>4607091389524</v>
      </c>
      <c r="E490" s="813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5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812">
        <v>4607091389524</v>
      </c>
      <c r="E491" s="813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812">
        <v>4680115883161</v>
      </c>
      <c r="E492" s="813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812">
        <v>4680115883161</v>
      </c>
      <c r="E493" s="813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112" t="s">
        <v>784</v>
      </c>
      <c r="Q493" s="802"/>
      <c r="R493" s="802"/>
      <c r="S493" s="802"/>
      <c r="T493" s="80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812">
        <v>4607091389531</v>
      </c>
      <c r="E494" s="813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22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812">
        <v>4607091389531</v>
      </c>
      <c r="E495" s="813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1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812">
        <v>4607091384345</v>
      </c>
      <c r="E496" s="813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812">
        <v>4680115883185</v>
      </c>
      <c r="E497" s="813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812">
        <v>4680115883185</v>
      </c>
      <c r="E498" s="813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34" t="s">
        <v>794</v>
      </c>
      <c r="Q498" s="802"/>
      <c r="R498" s="802"/>
      <c r="S498" s="802"/>
      <c r="T498" s="80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812">
        <v>4680115883185</v>
      </c>
      <c r="E499" s="813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4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05"/>
      <c r="P500" s="793" t="s">
        <v>71</v>
      </c>
      <c r="Q500" s="794"/>
      <c r="R500" s="794"/>
      <c r="S500" s="794"/>
      <c r="T500" s="794"/>
      <c r="U500" s="794"/>
      <c r="V500" s="795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05"/>
      <c r="P501" s="793" t="s">
        <v>71</v>
      </c>
      <c r="Q501" s="794"/>
      <c r="R501" s="794"/>
      <c r="S501" s="794"/>
      <c r="T501" s="794"/>
      <c r="U501" s="794"/>
      <c r="V501" s="795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hidden="1" customHeight="1" x14ac:dyDescent="0.25">
      <c r="A502" s="796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812">
        <v>4607091384352</v>
      </c>
      <c r="E503" s="813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812">
        <v>4607091389654</v>
      </c>
      <c r="E504" s="813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4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05"/>
      <c r="P505" s="793" t="s">
        <v>71</v>
      </c>
      <c r="Q505" s="794"/>
      <c r="R505" s="794"/>
      <c r="S505" s="794"/>
      <c r="T505" s="794"/>
      <c r="U505" s="794"/>
      <c r="V505" s="795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05"/>
      <c r="P506" s="793" t="s">
        <v>71</v>
      </c>
      <c r="Q506" s="794"/>
      <c r="R506" s="794"/>
      <c r="S506" s="794"/>
      <c r="T506" s="794"/>
      <c r="U506" s="794"/>
      <c r="V506" s="795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796" t="s">
        <v>102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812">
        <v>4680115884335</v>
      </c>
      <c r="E508" s="813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115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812">
        <v>4680115884113</v>
      </c>
      <c r="E509" s="813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88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4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05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05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42" t="s">
        <v>811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82"/>
      <c r="AB512" s="782"/>
      <c r="AC512" s="782"/>
    </row>
    <row r="513" spans="1:68" ht="14.25" hidden="1" customHeight="1" x14ac:dyDescent="0.25">
      <c r="A513" s="796" t="s">
        <v>168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812">
        <v>4607091389364</v>
      </c>
      <c r="E514" s="813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4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05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05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796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812">
        <v>4680115886094</v>
      </c>
      <c r="E518" s="813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1222" t="s">
        <v>817</v>
      </c>
      <c r="Q518" s="802"/>
      <c r="R518" s="802"/>
      <c r="S518" s="802"/>
      <c r="T518" s="80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812">
        <v>4607091389425</v>
      </c>
      <c r="E519" s="813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812">
        <v>4680115880771</v>
      </c>
      <c r="E520" s="813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24" t="s">
        <v>824</v>
      </c>
      <c r="Q520" s="802"/>
      <c r="R520" s="802"/>
      <c r="S520" s="802"/>
      <c r="T520" s="80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812">
        <v>4607091389500</v>
      </c>
      <c r="E521" s="813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812">
        <v>4607091389500</v>
      </c>
      <c r="E522" s="813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1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4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05"/>
      <c r="P523" s="793" t="s">
        <v>71</v>
      </c>
      <c r="Q523" s="794"/>
      <c r="R523" s="794"/>
      <c r="S523" s="794"/>
      <c r="T523" s="794"/>
      <c r="U523" s="794"/>
      <c r="V523" s="795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05"/>
      <c r="P524" s="793" t="s">
        <v>71</v>
      </c>
      <c r="Q524" s="794"/>
      <c r="R524" s="794"/>
      <c r="S524" s="794"/>
      <c r="T524" s="794"/>
      <c r="U524" s="794"/>
      <c r="V524" s="795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796" t="s">
        <v>829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812">
        <v>4680115884564</v>
      </c>
      <c r="E526" s="813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9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02"/>
      <c r="R526" s="802"/>
      <c r="S526" s="802"/>
      <c r="T526" s="80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4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05"/>
      <c r="P527" s="793" t="s">
        <v>71</v>
      </c>
      <c r="Q527" s="794"/>
      <c r="R527" s="794"/>
      <c r="S527" s="794"/>
      <c r="T527" s="794"/>
      <c r="U527" s="794"/>
      <c r="V527" s="795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05"/>
      <c r="P528" s="793" t="s">
        <v>71</v>
      </c>
      <c r="Q528" s="794"/>
      <c r="R528" s="794"/>
      <c r="S528" s="794"/>
      <c r="T528" s="794"/>
      <c r="U528" s="794"/>
      <c r="V528" s="795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42" t="s">
        <v>833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82"/>
      <c r="AB529" s="782"/>
      <c r="AC529" s="782"/>
    </row>
    <row r="530" spans="1:68" ht="14.25" hidden="1" customHeight="1" x14ac:dyDescent="0.25">
      <c r="A530" s="796" t="s">
        <v>64</v>
      </c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797"/>
      <c r="P530" s="797"/>
      <c r="Q530" s="797"/>
      <c r="R530" s="797"/>
      <c r="S530" s="797"/>
      <c r="T530" s="797"/>
      <c r="U530" s="797"/>
      <c r="V530" s="797"/>
      <c r="W530" s="797"/>
      <c r="X530" s="797"/>
      <c r="Y530" s="797"/>
      <c r="Z530" s="797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812">
        <v>4680115885189</v>
      </c>
      <c r="E531" s="813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12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02"/>
      <c r="R531" s="802"/>
      <c r="S531" s="802"/>
      <c r="T531" s="80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812">
        <v>4680115885172</v>
      </c>
      <c r="E532" s="813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02"/>
      <c r="R532" s="802"/>
      <c r="S532" s="802"/>
      <c r="T532" s="80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812">
        <v>4680115885110</v>
      </c>
      <c r="E533" s="813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08" t="s">
        <v>841</v>
      </c>
      <c r="Q533" s="802"/>
      <c r="R533" s="802"/>
      <c r="S533" s="802"/>
      <c r="T533" s="80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812">
        <v>4680115885110</v>
      </c>
      <c r="E534" s="813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80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802"/>
      <c r="R534" s="802"/>
      <c r="S534" s="802"/>
      <c r="T534" s="80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812">
        <v>4680115885219</v>
      </c>
      <c r="E535" s="813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99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802"/>
      <c r="R535" s="802"/>
      <c r="S535" s="802"/>
      <c r="T535" s="80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812">
        <v>4680115885219</v>
      </c>
      <c r="E536" s="813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814" t="s">
        <v>848</v>
      </c>
      <c r="Q536" s="802"/>
      <c r="R536" s="802"/>
      <c r="S536" s="802"/>
      <c r="T536" s="80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4"/>
      <c r="B537" s="797"/>
      <c r="C537" s="797"/>
      <c r="D537" s="797"/>
      <c r="E537" s="797"/>
      <c r="F537" s="797"/>
      <c r="G537" s="797"/>
      <c r="H537" s="797"/>
      <c r="I537" s="797"/>
      <c r="J537" s="797"/>
      <c r="K537" s="797"/>
      <c r="L537" s="797"/>
      <c r="M537" s="797"/>
      <c r="N537" s="797"/>
      <c r="O537" s="805"/>
      <c r="P537" s="793" t="s">
        <v>71</v>
      </c>
      <c r="Q537" s="794"/>
      <c r="R537" s="794"/>
      <c r="S537" s="794"/>
      <c r="T537" s="794"/>
      <c r="U537" s="794"/>
      <c r="V537" s="795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797"/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805"/>
      <c r="P538" s="793" t="s">
        <v>71</v>
      </c>
      <c r="Q538" s="794"/>
      <c r="R538" s="794"/>
      <c r="S538" s="794"/>
      <c r="T538" s="794"/>
      <c r="U538" s="794"/>
      <c r="V538" s="795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42" t="s">
        <v>849</v>
      </c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797"/>
      <c r="P539" s="797"/>
      <c r="Q539" s="797"/>
      <c r="R539" s="797"/>
      <c r="S539" s="797"/>
      <c r="T539" s="797"/>
      <c r="U539" s="797"/>
      <c r="V539" s="797"/>
      <c r="W539" s="797"/>
      <c r="X539" s="797"/>
      <c r="Y539" s="797"/>
      <c r="Z539" s="797"/>
      <c r="AA539" s="782"/>
      <c r="AB539" s="782"/>
      <c r="AC539" s="782"/>
    </row>
    <row r="540" spans="1:68" ht="14.25" hidden="1" customHeight="1" x14ac:dyDescent="0.25">
      <c r="A540" s="796" t="s">
        <v>64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812">
        <v>4680115885103</v>
      </c>
      <c r="E541" s="813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9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802"/>
      <c r="R541" s="802"/>
      <c r="S541" s="802"/>
      <c r="T541" s="80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4"/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805"/>
      <c r="P542" s="793" t="s">
        <v>71</v>
      </c>
      <c r="Q542" s="794"/>
      <c r="R542" s="794"/>
      <c r="S542" s="794"/>
      <c r="T542" s="794"/>
      <c r="U542" s="794"/>
      <c r="V542" s="795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797"/>
      <c r="B543" s="797"/>
      <c r="C543" s="797"/>
      <c r="D543" s="797"/>
      <c r="E543" s="797"/>
      <c r="F543" s="797"/>
      <c r="G543" s="797"/>
      <c r="H543" s="797"/>
      <c r="I543" s="797"/>
      <c r="J543" s="797"/>
      <c r="K543" s="797"/>
      <c r="L543" s="797"/>
      <c r="M543" s="797"/>
      <c r="N543" s="797"/>
      <c r="O543" s="805"/>
      <c r="P543" s="793" t="s">
        <v>71</v>
      </c>
      <c r="Q543" s="794"/>
      <c r="R543" s="794"/>
      <c r="S543" s="794"/>
      <c r="T543" s="794"/>
      <c r="U543" s="794"/>
      <c r="V543" s="795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828" t="s">
        <v>853</v>
      </c>
      <c r="B544" s="829"/>
      <c r="C544" s="829"/>
      <c r="D544" s="829"/>
      <c r="E544" s="829"/>
      <c r="F544" s="829"/>
      <c r="G544" s="829"/>
      <c r="H544" s="829"/>
      <c r="I544" s="829"/>
      <c r="J544" s="829"/>
      <c r="K544" s="829"/>
      <c r="L544" s="829"/>
      <c r="M544" s="829"/>
      <c r="N544" s="829"/>
      <c r="O544" s="829"/>
      <c r="P544" s="829"/>
      <c r="Q544" s="829"/>
      <c r="R544" s="829"/>
      <c r="S544" s="829"/>
      <c r="T544" s="829"/>
      <c r="U544" s="829"/>
      <c r="V544" s="829"/>
      <c r="W544" s="829"/>
      <c r="X544" s="829"/>
      <c r="Y544" s="829"/>
      <c r="Z544" s="829"/>
      <c r="AA544" s="48"/>
      <c r="AB544" s="48"/>
      <c r="AC544" s="48"/>
    </row>
    <row r="545" spans="1:68" ht="16.5" hidden="1" customHeight="1" x14ac:dyDescent="0.25">
      <c r="A545" s="842" t="s">
        <v>853</v>
      </c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797"/>
      <c r="P545" s="797"/>
      <c r="Q545" s="797"/>
      <c r="R545" s="797"/>
      <c r="S545" s="797"/>
      <c r="T545" s="797"/>
      <c r="U545" s="797"/>
      <c r="V545" s="797"/>
      <c r="W545" s="797"/>
      <c r="X545" s="797"/>
      <c r="Y545" s="797"/>
      <c r="Z545" s="797"/>
      <c r="AA545" s="782"/>
      <c r="AB545" s="782"/>
      <c r="AC545" s="782"/>
    </row>
    <row r="546" spans="1:68" ht="14.25" hidden="1" customHeight="1" x14ac:dyDescent="0.25">
      <c r="A546" s="796" t="s">
        <v>113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812">
        <v>4607091389067</v>
      </c>
      <c r="E547" s="813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802"/>
      <c r="R547" s="802"/>
      <c r="S547" s="802"/>
      <c r="T547" s="80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812">
        <v>4680115885271</v>
      </c>
      <c r="E548" s="813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11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802"/>
      <c r="R548" s="802"/>
      <c r="S548" s="802"/>
      <c r="T548" s="80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812">
        <v>4680115884502</v>
      </c>
      <c r="E549" s="813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12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802"/>
      <c r="R549" s="802"/>
      <c r="S549" s="802"/>
      <c r="T549" s="803"/>
      <c r="U549" s="34"/>
      <c r="V549" s="34"/>
      <c r="W549" s="35" t="s">
        <v>69</v>
      </c>
      <c r="X549" s="787">
        <v>84.48</v>
      </c>
      <c r="Y549" s="788">
        <f t="shared" si="109"/>
        <v>84.48</v>
      </c>
      <c r="Z549" s="36">
        <f t="shared" si="110"/>
        <v>0.19136</v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90.24</v>
      </c>
      <c r="BN549" s="64">
        <f t="shared" si="112"/>
        <v>90.24</v>
      </c>
      <c r="BO549" s="64">
        <f t="shared" si="113"/>
        <v>0.15384615384615385</v>
      </c>
      <c r="BP549" s="64">
        <f t="shared" si="114"/>
        <v>0.15384615384615385</v>
      </c>
    </row>
    <row r="550" spans="1:68" ht="27" hidden="1" customHeight="1" x14ac:dyDescent="0.25">
      <c r="A550" s="54" t="s">
        <v>862</v>
      </c>
      <c r="B550" s="54" t="s">
        <v>863</v>
      </c>
      <c r="C550" s="31">
        <v>4301011771</v>
      </c>
      <c r="D550" s="812">
        <v>4607091389104</v>
      </c>
      <c r="E550" s="813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11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802"/>
      <c r="R550" s="802"/>
      <c r="S550" s="802"/>
      <c r="T550" s="80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812">
        <v>4680115884519</v>
      </c>
      <c r="E551" s="813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9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802"/>
      <c r="R551" s="802"/>
      <c r="S551" s="802"/>
      <c r="T551" s="80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812">
        <v>4680115885226</v>
      </c>
      <c r="E552" s="813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12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87">
        <v>42.24</v>
      </c>
      <c r="Y552" s="788">
        <f t="shared" si="109"/>
        <v>42.24</v>
      </c>
      <c r="Z552" s="36">
        <f t="shared" si="110"/>
        <v>9.5680000000000001E-2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45.12</v>
      </c>
      <c r="BN552" s="64">
        <f t="shared" si="112"/>
        <v>45.12</v>
      </c>
      <c r="BO552" s="64">
        <f t="shared" si="113"/>
        <v>7.6923076923076927E-2</v>
      </c>
      <c r="BP552" s="64">
        <f t="shared" si="114"/>
        <v>7.6923076923076927E-2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812">
        <v>4680115880603</v>
      </c>
      <c r="E553" s="813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11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812">
        <v>4680115880603</v>
      </c>
      <c r="E554" s="813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98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812">
        <v>4680115882782</v>
      </c>
      <c r="E555" s="813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9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812">
        <v>4680115885479</v>
      </c>
      <c r="E556" s="813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1225" t="s">
        <v>878</v>
      </c>
      <c r="Q556" s="802"/>
      <c r="R556" s="802"/>
      <c r="S556" s="802"/>
      <c r="T556" s="80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812">
        <v>4607091389982</v>
      </c>
      <c r="E557" s="813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812">
        <v>4607091389982</v>
      </c>
      <c r="E558" s="813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812">
        <v>4680115886483</v>
      </c>
      <c r="E559" s="813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33" t="s">
        <v>884</v>
      </c>
      <c r="Q559" s="802"/>
      <c r="R559" s="802"/>
      <c r="S559" s="802"/>
      <c r="T559" s="80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812">
        <v>4680115886490</v>
      </c>
      <c r="E560" s="813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937" t="s">
        <v>887</v>
      </c>
      <c r="Q560" s="802"/>
      <c r="R560" s="802"/>
      <c r="S560" s="802"/>
      <c r="T560" s="80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812">
        <v>4680115886469</v>
      </c>
      <c r="E561" s="813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49" t="s">
        <v>890</v>
      </c>
      <c r="Q561" s="802"/>
      <c r="R561" s="802"/>
      <c r="S561" s="802"/>
      <c r="T561" s="80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4"/>
      <c r="B562" s="797"/>
      <c r="C562" s="797"/>
      <c r="D562" s="797"/>
      <c r="E562" s="797"/>
      <c r="F562" s="797"/>
      <c r="G562" s="797"/>
      <c r="H562" s="797"/>
      <c r="I562" s="797"/>
      <c r="J562" s="797"/>
      <c r="K562" s="797"/>
      <c r="L562" s="797"/>
      <c r="M562" s="797"/>
      <c r="N562" s="797"/>
      <c r="O562" s="805"/>
      <c r="P562" s="793" t="s">
        <v>71</v>
      </c>
      <c r="Q562" s="794"/>
      <c r="R562" s="794"/>
      <c r="S562" s="794"/>
      <c r="T562" s="794"/>
      <c r="U562" s="794"/>
      <c r="V562" s="795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24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24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0.28704000000000002</v>
      </c>
      <c r="AA562" s="790"/>
      <c r="AB562" s="790"/>
      <c r="AC562" s="790"/>
    </row>
    <row r="563" spans="1:68" x14ac:dyDescent="0.2">
      <c r="A563" s="797"/>
      <c r="B563" s="797"/>
      <c r="C563" s="797"/>
      <c r="D563" s="797"/>
      <c r="E563" s="797"/>
      <c r="F563" s="797"/>
      <c r="G563" s="797"/>
      <c r="H563" s="797"/>
      <c r="I563" s="797"/>
      <c r="J563" s="797"/>
      <c r="K563" s="797"/>
      <c r="L563" s="797"/>
      <c r="M563" s="797"/>
      <c r="N563" s="797"/>
      <c r="O563" s="805"/>
      <c r="P563" s="793" t="s">
        <v>71</v>
      </c>
      <c r="Q563" s="794"/>
      <c r="R563" s="794"/>
      <c r="S563" s="794"/>
      <c r="T563" s="794"/>
      <c r="U563" s="794"/>
      <c r="V563" s="795"/>
      <c r="W563" s="37" t="s">
        <v>69</v>
      </c>
      <c r="X563" s="789">
        <f>IFERROR(SUM(X547:X561),"0")</f>
        <v>126.72</v>
      </c>
      <c r="Y563" s="789">
        <f>IFERROR(SUM(Y547:Y561),"0")</f>
        <v>126.72</v>
      </c>
      <c r="Z563" s="37"/>
      <c r="AA563" s="790"/>
      <c r="AB563" s="790"/>
      <c r="AC563" s="790"/>
    </row>
    <row r="564" spans="1:68" ht="14.25" hidden="1" customHeight="1" x14ac:dyDescent="0.25">
      <c r="A564" s="796" t="s">
        <v>168</v>
      </c>
      <c r="B564" s="797"/>
      <c r="C564" s="797"/>
      <c r="D564" s="797"/>
      <c r="E564" s="797"/>
      <c r="F564" s="797"/>
      <c r="G564" s="797"/>
      <c r="H564" s="797"/>
      <c r="I564" s="797"/>
      <c r="J564" s="797"/>
      <c r="K564" s="797"/>
      <c r="L564" s="797"/>
      <c r="M564" s="797"/>
      <c r="N564" s="797"/>
      <c r="O564" s="797"/>
      <c r="P564" s="797"/>
      <c r="Q564" s="797"/>
      <c r="R564" s="797"/>
      <c r="S564" s="797"/>
      <c r="T564" s="797"/>
      <c r="U564" s="797"/>
      <c r="V564" s="797"/>
      <c r="W564" s="797"/>
      <c r="X564" s="797"/>
      <c r="Y564" s="797"/>
      <c r="Z564" s="797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1">
        <v>4301020222</v>
      </c>
      <c r="D565" s="812">
        <v>4607091388930</v>
      </c>
      <c r="E565" s="813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11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802"/>
      <c r="R565" s="802"/>
      <c r="S565" s="802"/>
      <c r="T565" s="80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812">
        <v>4607091388930</v>
      </c>
      <c r="E566" s="813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16" t="s">
        <v>895</v>
      </c>
      <c r="Q566" s="802"/>
      <c r="R566" s="802"/>
      <c r="S566" s="802"/>
      <c r="T566" s="80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812">
        <v>4680115880054</v>
      </c>
      <c r="E567" s="813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9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802"/>
      <c r="R567" s="802"/>
      <c r="S567" s="802"/>
      <c r="T567" s="80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812">
        <v>4680115880054</v>
      </c>
      <c r="E568" s="813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85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802"/>
      <c r="R568" s="802"/>
      <c r="S568" s="802"/>
      <c r="T568" s="80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812">
        <v>4680115880054</v>
      </c>
      <c r="E569" s="813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973" t="s">
        <v>901</v>
      </c>
      <c r="Q569" s="802"/>
      <c r="R569" s="802"/>
      <c r="S569" s="802"/>
      <c r="T569" s="80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4"/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805"/>
      <c r="P570" s="793" t="s">
        <v>71</v>
      </c>
      <c r="Q570" s="794"/>
      <c r="R570" s="794"/>
      <c r="S570" s="794"/>
      <c r="T570" s="794"/>
      <c r="U570" s="794"/>
      <c r="V570" s="795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797"/>
      <c r="B571" s="797"/>
      <c r="C571" s="797"/>
      <c r="D571" s="797"/>
      <c r="E571" s="797"/>
      <c r="F571" s="797"/>
      <c r="G571" s="797"/>
      <c r="H571" s="797"/>
      <c r="I571" s="797"/>
      <c r="J571" s="797"/>
      <c r="K571" s="797"/>
      <c r="L571" s="797"/>
      <c r="M571" s="797"/>
      <c r="N571" s="797"/>
      <c r="O571" s="805"/>
      <c r="P571" s="793" t="s">
        <v>71</v>
      </c>
      <c r="Q571" s="794"/>
      <c r="R571" s="794"/>
      <c r="S571" s="794"/>
      <c r="T571" s="794"/>
      <c r="U571" s="794"/>
      <c r="V571" s="795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hidden="1" customHeight="1" x14ac:dyDescent="0.25">
      <c r="A572" s="796" t="s">
        <v>64</v>
      </c>
      <c r="B572" s="797"/>
      <c r="C572" s="797"/>
      <c r="D572" s="797"/>
      <c r="E572" s="797"/>
      <c r="F572" s="797"/>
      <c r="G572" s="797"/>
      <c r="H572" s="797"/>
      <c r="I572" s="797"/>
      <c r="J572" s="797"/>
      <c r="K572" s="797"/>
      <c r="L572" s="797"/>
      <c r="M572" s="797"/>
      <c r="N572" s="797"/>
      <c r="O572" s="797"/>
      <c r="P572" s="797"/>
      <c r="Q572" s="797"/>
      <c r="R572" s="797"/>
      <c r="S572" s="797"/>
      <c r="T572" s="797"/>
      <c r="U572" s="797"/>
      <c r="V572" s="797"/>
      <c r="W572" s="797"/>
      <c r="X572" s="797"/>
      <c r="Y572" s="797"/>
      <c r="Z572" s="797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812">
        <v>4680115883116</v>
      </c>
      <c r="E573" s="813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1155" t="s">
        <v>904</v>
      </c>
      <c r="Q573" s="802"/>
      <c r="R573" s="802"/>
      <c r="S573" s="802"/>
      <c r="T573" s="80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hidden="1" customHeight="1" x14ac:dyDescent="0.25">
      <c r="A574" s="54" t="s">
        <v>902</v>
      </c>
      <c r="B574" s="54" t="s">
        <v>906</v>
      </c>
      <c r="C574" s="31">
        <v>4301031252</v>
      </c>
      <c r="D574" s="812">
        <v>4680115883116</v>
      </c>
      <c r="E574" s="813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11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802"/>
      <c r="R574" s="802"/>
      <c r="S574" s="802"/>
      <c r="T574" s="80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812">
        <v>4680115883093</v>
      </c>
      <c r="E575" s="813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921" t="s">
        <v>910</v>
      </c>
      <c r="Q575" s="802"/>
      <c r="R575" s="802"/>
      <c r="S575" s="802"/>
      <c r="T575" s="80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812">
        <v>4680115883093</v>
      </c>
      <c r="E576" s="813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8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802"/>
      <c r="R576" s="802"/>
      <c r="S576" s="802"/>
      <c r="T576" s="80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812">
        <v>4680115883109</v>
      </c>
      <c r="E577" s="813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8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802"/>
      <c r="R577" s="802"/>
      <c r="S577" s="802"/>
      <c r="T577" s="80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812">
        <v>4680115882072</v>
      </c>
      <c r="E578" s="813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8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812">
        <v>4680115882072</v>
      </c>
      <c r="E579" s="813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869" t="s">
        <v>922</v>
      </c>
      <c r="Q579" s="802"/>
      <c r="R579" s="802"/>
      <c r="S579" s="802"/>
      <c r="T579" s="80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812">
        <v>4680115882072</v>
      </c>
      <c r="E580" s="813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94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812">
        <v>4680115882102</v>
      </c>
      <c r="E581" s="813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10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02"/>
      <c r="R581" s="802"/>
      <c r="S581" s="802"/>
      <c r="T581" s="80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812">
        <v>4680115882102</v>
      </c>
      <c r="E582" s="813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960" t="s">
        <v>927</v>
      </c>
      <c r="Q582" s="802"/>
      <c r="R582" s="802"/>
      <c r="S582" s="802"/>
      <c r="T582" s="80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812">
        <v>4680115882102</v>
      </c>
      <c r="E583" s="813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90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802"/>
      <c r="R583" s="802"/>
      <c r="S583" s="802"/>
      <c r="T583" s="80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812">
        <v>4680115882096</v>
      </c>
      <c r="E584" s="813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812">
        <v>4680115882096</v>
      </c>
      <c r="E585" s="813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113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802"/>
      <c r="R585" s="802"/>
      <c r="S585" s="802"/>
      <c r="T585" s="80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idden="1" x14ac:dyDescent="0.2">
      <c r="A586" s="804"/>
      <c r="B586" s="797"/>
      <c r="C586" s="797"/>
      <c r="D586" s="797"/>
      <c r="E586" s="797"/>
      <c r="F586" s="797"/>
      <c r="G586" s="797"/>
      <c r="H586" s="797"/>
      <c r="I586" s="797"/>
      <c r="J586" s="797"/>
      <c r="K586" s="797"/>
      <c r="L586" s="797"/>
      <c r="M586" s="797"/>
      <c r="N586" s="797"/>
      <c r="O586" s="805"/>
      <c r="P586" s="793" t="s">
        <v>71</v>
      </c>
      <c r="Q586" s="794"/>
      <c r="R586" s="794"/>
      <c r="S586" s="794"/>
      <c r="T586" s="794"/>
      <c r="U586" s="794"/>
      <c r="V586" s="795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hidden="1" x14ac:dyDescent="0.2">
      <c r="A587" s="797"/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805"/>
      <c r="P587" s="793" t="s">
        <v>71</v>
      </c>
      <c r="Q587" s="794"/>
      <c r="R587" s="794"/>
      <c r="S587" s="794"/>
      <c r="T587" s="794"/>
      <c r="U587" s="794"/>
      <c r="V587" s="795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hidden="1" customHeight="1" x14ac:dyDescent="0.25">
      <c r="A588" s="796" t="s">
        <v>73</v>
      </c>
      <c r="B588" s="797"/>
      <c r="C588" s="797"/>
      <c r="D588" s="797"/>
      <c r="E588" s="797"/>
      <c r="F588" s="797"/>
      <c r="G588" s="797"/>
      <c r="H588" s="797"/>
      <c r="I588" s="797"/>
      <c r="J588" s="797"/>
      <c r="K588" s="797"/>
      <c r="L588" s="797"/>
      <c r="M588" s="797"/>
      <c r="N588" s="797"/>
      <c r="O588" s="797"/>
      <c r="P588" s="797"/>
      <c r="Q588" s="797"/>
      <c r="R588" s="797"/>
      <c r="S588" s="797"/>
      <c r="T588" s="797"/>
      <c r="U588" s="797"/>
      <c r="V588" s="797"/>
      <c r="W588" s="797"/>
      <c r="X588" s="797"/>
      <c r="Y588" s="797"/>
      <c r="Z588" s="797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812">
        <v>4607091383409</v>
      </c>
      <c r="E589" s="813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8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802"/>
      <c r="R589" s="802"/>
      <c r="S589" s="802"/>
      <c r="T589" s="80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812">
        <v>4607091383416</v>
      </c>
      <c r="E590" s="813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802"/>
      <c r="R590" s="802"/>
      <c r="S590" s="802"/>
      <c r="T590" s="80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812">
        <v>4680115883536</v>
      </c>
      <c r="E591" s="813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4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05"/>
      <c r="P592" s="793" t="s">
        <v>71</v>
      </c>
      <c r="Q592" s="794"/>
      <c r="R592" s="794"/>
      <c r="S592" s="794"/>
      <c r="T592" s="794"/>
      <c r="U592" s="794"/>
      <c r="V592" s="795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797"/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805"/>
      <c r="P593" s="793" t="s">
        <v>71</v>
      </c>
      <c r="Q593" s="794"/>
      <c r="R593" s="794"/>
      <c r="S593" s="794"/>
      <c r="T593" s="794"/>
      <c r="U593" s="794"/>
      <c r="V593" s="795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796" t="s">
        <v>210</v>
      </c>
      <c r="B594" s="797"/>
      <c r="C594" s="797"/>
      <c r="D594" s="797"/>
      <c r="E594" s="797"/>
      <c r="F594" s="797"/>
      <c r="G594" s="797"/>
      <c r="H594" s="797"/>
      <c r="I594" s="797"/>
      <c r="J594" s="797"/>
      <c r="K594" s="797"/>
      <c r="L594" s="797"/>
      <c r="M594" s="797"/>
      <c r="N594" s="797"/>
      <c r="O594" s="797"/>
      <c r="P594" s="797"/>
      <c r="Q594" s="797"/>
      <c r="R594" s="797"/>
      <c r="S594" s="797"/>
      <c r="T594" s="797"/>
      <c r="U594" s="797"/>
      <c r="V594" s="797"/>
      <c r="W594" s="797"/>
      <c r="X594" s="797"/>
      <c r="Y594" s="797"/>
      <c r="Z594" s="797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812">
        <v>4680115885035</v>
      </c>
      <c r="E595" s="813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10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812">
        <v>4680115885936</v>
      </c>
      <c r="E596" s="813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28" t="s">
        <v>947</v>
      </c>
      <c r="Q596" s="802"/>
      <c r="R596" s="802"/>
      <c r="S596" s="802"/>
      <c r="T596" s="80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4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05"/>
      <c r="P597" s="793" t="s">
        <v>71</v>
      </c>
      <c r="Q597" s="794"/>
      <c r="R597" s="794"/>
      <c r="S597" s="794"/>
      <c r="T597" s="794"/>
      <c r="U597" s="794"/>
      <c r="V597" s="795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05"/>
      <c r="P598" s="793" t="s">
        <v>71</v>
      </c>
      <c r="Q598" s="794"/>
      <c r="R598" s="794"/>
      <c r="S598" s="794"/>
      <c r="T598" s="794"/>
      <c r="U598" s="794"/>
      <c r="V598" s="795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828" t="s">
        <v>948</v>
      </c>
      <c r="B599" s="829"/>
      <c r="C599" s="829"/>
      <c r="D599" s="829"/>
      <c r="E599" s="829"/>
      <c r="F599" s="829"/>
      <c r="G599" s="829"/>
      <c r="H599" s="829"/>
      <c r="I599" s="829"/>
      <c r="J599" s="829"/>
      <c r="K599" s="829"/>
      <c r="L599" s="829"/>
      <c r="M599" s="829"/>
      <c r="N599" s="829"/>
      <c r="O599" s="829"/>
      <c r="P599" s="829"/>
      <c r="Q599" s="829"/>
      <c r="R599" s="829"/>
      <c r="S599" s="829"/>
      <c r="T599" s="829"/>
      <c r="U599" s="829"/>
      <c r="V599" s="829"/>
      <c r="W599" s="829"/>
      <c r="X599" s="829"/>
      <c r="Y599" s="829"/>
      <c r="Z599" s="829"/>
      <c r="AA599" s="48"/>
      <c r="AB599" s="48"/>
      <c r="AC599" s="48"/>
    </row>
    <row r="600" spans="1:68" ht="16.5" hidden="1" customHeight="1" x14ac:dyDescent="0.25">
      <c r="A600" s="842" t="s">
        <v>948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782"/>
      <c r="AB600" s="782"/>
      <c r="AC600" s="782"/>
    </row>
    <row r="601" spans="1:68" ht="14.25" hidden="1" customHeight="1" x14ac:dyDescent="0.25">
      <c r="A601" s="796" t="s">
        <v>64</v>
      </c>
      <c r="B601" s="797"/>
      <c r="C601" s="797"/>
      <c r="D601" s="797"/>
      <c r="E601" s="797"/>
      <c r="F601" s="797"/>
      <c r="G601" s="797"/>
      <c r="H601" s="797"/>
      <c r="I601" s="797"/>
      <c r="J601" s="797"/>
      <c r="K601" s="797"/>
      <c r="L601" s="797"/>
      <c r="M601" s="797"/>
      <c r="N601" s="797"/>
      <c r="O601" s="797"/>
      <c r="P601" s="797"/>
      <c r="Q601" s="797"/>
      <c r="R601" s="797"/>
      <c r="S601" s="797"/>
      <c r="T601" s="797"/>
      <c r="U601" s="797"/>
      <c r="V601" s="797"/>
      <c r="W601" s="797"/>
      <c r="X601" s="797"/>
      <c r="Y601" s="797"/>
      <c r="Z601" s="797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812">
        <v>4680115885530</v>
      </c>
      <c r="E602" s="813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27" t="s">
        <v>951</v>
      </c>
      <c r="Q602" s="802"/>
      <c r="R602" s="802"/>
      <c r="S602" s="802"/>
      <c r="T602" s="80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4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05"/>
      <c r="P603" s="793" t="s">
        <v>71</v>
      </c>
      <c r="Q603" s="794"/>
      <c r="R603" s="794"/>
      <c r="S603" s="794"/>
      <c r="T603" s="794"/>
      <c r="U603" s="794"/>
      <c r="V603" s="795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797"/>
      <c r="B604" s="797"/>
      <c r="C604" s="797"/>
      <c r="D604" s="797"/>
      <c r="E604" s="797"/>
      <c r="F604" s="797"/>
      <c r="G604" s="797"/>
      <c r="H604" s="797"/>
      <c r="I604" s="797"/>
      <c r="J604" s="797"/>
      <c r="K604" s="797"/>
      <c r="L604" s="797"/>
      <c r="M604" s="797"/>
      <c r="N604" s="797"/>
      <c r="O604" s="805"/>
      <c r="P604" s="793" t="s">
        <v>71</v>
      </c>
      <c r="Q604" s="794"/>
      <c r="R604" s="794"/>
      <c r="S604" s="794"/>
      <c r="T604" s="794"/>
      <c r="U604" s="794"/>
      <c r="V604" s="795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828" t="s">
        <v>953</v>
      </c>
      <c r="B605" s="829"/>
      <c r="C605" s="829"/>
      <c r="D605" s="829"/>
      <c r="E605" s="829"/>
      <c r="F605" s="829"/>
      <c r="G605" s="829"/>
      <c r="H605" s="829"/>
      <c r="I605" s="829"/>
      <c r="J605" s="829"/>
      <c r="K605" s="829"/>
      <c r="L605" s="829"/>
      <c r="M605" s="829"/>
      <c r="N605" s="829"/>
      <c r="O605" s="829"/>
      <c r="P605" s="829"/>
      <c r="Q605" s="829"/>
      <c r="R605" s="829"/>
      <c r="S605" s="829"/>
      <c r="T605" s="829"/>
      <c r="U605" s="829"/>
      <c r="V605" s="829"/>
      <c r="W605" s="829"/>
      <c r="X605" s="829"/>
      <c r="Y605" s="829"/>
      <c r="Z605" s="829"/>
      <c r="AA605" s="48"/>
      <c r="AB605" s="48"/>
      <c r="AC605" s="48"/>
    </row>
    <row r="606" spans="1:68" ht="16.5" hidden="1" customHeight="1" x14ac:dyDescent="0.25">
      <c r="A606" s="842" t="s">
        <v>953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82"/>
      <c r="AB606" s="782"/>
      <c r="AC606" s="782"/>
    </row>
    <row r="607" spans="1:68" ht="14.25" hidden="1" customHeight="1" x14ac:dyDescent="0.25">
      <c r="A607" s="796" t="s">
        <v>113</v>
      </c>
      <c r="B607" s="797"/>
      <c r="C607" s="797"/>
      <c r="D607" s="797"/>
      <c r="E607" s="797"/>
      <c r="F607" s="797"/>
      <c r="G607" s="797"/>
      <c r="H607" s="797"/>
      <c r="I607" s="797"/>
      <c r="J607" s="797"/>
      <c r="K607" s="797"/>
      <c r="L607" s="797"/>
      <c r="M607" s="797"/>
      <c r="N607" s="797"/>
      <c r="O607" s="797"/>
      <c r="P607" s="797"/>
      <c r="Q607" s="797"/>
      <c r="R607" s="797"/>
      <c r="S607" s="797"/>
      <c r="T607" s="797"/>
      <c r="U607" s="797"/>
      <c r="V607" s="797"/>
      <c r="W607" s="797"/>
      <c r="X607" s="797"/>
      <c r="Y607" s="797"/>
      <c r="Z607" s="797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812">
        <v>4640242181011</v>
      </c>
      <c r="E608" s="813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1072" t="s">
        <v>956</v>
      </c>
      <c r="Q608" s="802"/>
      <c r="R608" s="802"/>
      <c r="S608" s="802"/>
      <c r="T608" s="80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812">
        <v>4640242180441</v>
      </c>
      <c r="E609" s="813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919" t="s">
        <v>960</v>
      </c>
      <c r="Q609" s="802"/>
      <c r="R609" s="802"/>
      <c r="S609" s="802"/>
      <c r="T609" s="80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812">
        <v>4640242180564</v>
      </c>
      <c r="E610" s="813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1101" t="s">
        <v>964</v>
      </c>
      <c r="Q610" s="802"/>
      <c r="R610" s="802"/>
      <c r="S610" s="802"/>
      <c r="T610" s="80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812">
        <v>4640242180922</v>
      </c>
      <c r="E611" s="813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41" t="s">
        <v>968</v>
      </c>
      <c r="Q611" s="802"/>
      <c r="R611" s="802"/>
      <c r="S611" s="802"/>
      <c r="T611" s="80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812">
        <v>4640242181189</v>
      </c>
      <c r="E612" s="813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0" t="s">
        <v>972</v>
      </c>
      <c r="Q612" s="802"/>
      <c r="R612" s="802"/>
      <c r="S612" s="802"/>
      <c r="T612" s="80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812">
        <v>4640242180038</v>
      </c>
      <c r="E613" s="813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1235" t="s">
        <v>975</v>
      </c>
      <c r="Q613" s="802"/>
      <c r="R613" s="802"/>
      <c r="S613" s="802"/>
      <c r="T613" s="80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812">
        <v>4640242181172</v>
      </c>
      <c r="E614" s="813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87" t="s">
        <v>978</v>
      </c>
      <c r="Q614" s="802"/>
      <c r="R614" s="802"/>
      <c r="S614" s="802"/>
      <c r="T614" s="80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4"/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805"/>
      <c r="P615" s="793" t="s">
        <v>71</v>
      </c>
      <c r="Q615" s="794"/>
      <c r="R615" s="794"/>
      <c r="S615" s="794"/>
      <c r="T615" s="794"/>
      <c r="U615" s="794"/>
      <c r="V615" s="795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797"/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805"/>
      <c r="P616" s="793" t="s">
        <v>71</v>
      </c>
      <c r="Q616" s="794"/>
      <c r="R616" s="794"/>
      <c r="S616" s="794"/>
      <c r="T616" s="794"/>
      <c r="U616" s="794"/>
      <c r="V616" s="795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796" t="s">
        <v>168</v>
      </c>
      <c r="B617" s="797"/>
      <c r="C617" s="797"/>
      <c r="D617" s="797"/>
      <c r="E617" s="797"/>
      <c r="F617" s="797"/>
      <c r="G617" s="797"/>
      <c r="H617" s="797"/>
      <c r="I617" s="797"/>
      <c r="J617" s="797"/>
      <c r="K617" s="797"/>
      <c r="L617" s="797"/>
      <c r="M617" s="797"/>
      <c r="N617" s="797"/>
      <c r="O617" s="797"/>
      <c r="P617" s="797"/>
      <c r="Q617" s="797"/>
      <c r="R617" s="797"/>
      <c r="S617" s="797"/>
      <c r="T617" s="797"/>
      <c r="U617" s="797"/>
      <c r="V617" s="797"/>
      <c r="W617" s="797"/>
      <c r="X617" s="797"/>
      <c r="Y617" s="797"/>
      <c r="Z617" s="797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812">
        <v>4640242180519</v>
      </c>
      <c r="E618" s="813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991" t="s">
        <v>981</v>
      </c>
      <c r="Q618" s="802"/>
      <c r="R618" s="802"/>
      <c r="S618" s="802"/>
      <c r="T618" s="80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812">
        <v>4640242180526</v>
      </c>
      <c r="E619" s="813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24" t="s">
        <v>985</v>
      </c>
      <c r="Q619" s="802"/>
      <c r="R619" s="802"/>
      <c r="S619" s="802"/>
      <c r="T619" s="80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812">
        <v>4640242180090</v>
      </c>
      <c r="E620" s="813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962" t="s">
        <v>988</v>
      </c>
      <c r="Q620" s="802"/>
      <c r="R620" s="802"/>
      <c r="S620" s="802"/>
      <c r="T620" s="80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812">
        <v>4640242181363</v>
      </c>
      <c r="E621" s="813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1220" t="s">
        <v>992</v>
      </c>
      <c r="Q621" s="802"/>
      <c r="R621" s="802"/>
      <c r="S621" s="802"/>
      <c r="T621" s="80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4"/>
      <c r="B622" s="797"/>
      <c r="C622" s="797"/>
      <c r="D622" s="797"/>
      <c r="E622" s="797"/>
      <c r="F622" s="797"/>
      <c r="G622" s="797"/>
      <c r="H622" s="797"/>
      <c r="I622" s="797"/>
      <c r="J622" s="797"/>
      <c r="K622" s="797"/>
      <c r="L622" s="797"/>
      <c r="M622" s="797"/>
      <c r="N622" s="797"/>
      <c r="O622" s="805"/>
      <c r="P622" s="793" t="s">
        <v>71</v>
      </c>
      <c r="Q622" s="794"/>
      <c r="R622" s="794"/>
      <c r="S622" s="794"/>
      <c r="T622" s="794"/>
      <c r="U622" s="794"/>
      <c r="V622" s="795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797"/>
      <c r="B623" s="797"/>
      <c r="C623" s="797"/>
      <c r="D623" s="797"/>
      <c r="E623" s="797"/>
      <c r="F623" s="797"/>
      <c r="G623" s="797"/>
      <c r="H623" s="797"/>
      <c r="I623" s="797"/>
      <c r="J623" s="797"/>
      <c r="K623" s="797"/>
      <c r="L623" s="797"/>
      <c r="M623" s="797"/>
      <c r="N623" s="797"/>
      <c r="O623" s="805"/>
      <c r="P623" s="793" t="s">
        <v>71</v>
      </c>
      <c r="Q623" s="794"/>
      <c r="R623" s="794"/>
      <c r="S623" s="794"/>
      <c r="T623" s="794"/>
      <c r="U623" s="794"/>
      <c r="V623" s="795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796" t="s">
        <v>64</v>
      </c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797"/>
      <c r="P624" s="797"/>
      <c r="Q624" s="797"/>
      <c r="R624" s="797"/>
      <c r="S624" s="797"/>
      <c r="T624" s="797"/>
      <c r="U624" s="797"/>
      <c r="V624" s="797"/>
      <c r="W624" s="797"/>
      <c r="X624" s="797"/>
      <c r="Y624" s="797"/>
      <c r="Z624" s="797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812">
        <v>4640242180816</v>
      </c>
      <c r="E625" s="813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832" t="s">
        <v>995</v>
      </c>
      <c r="Q625" s="802"/>
      <c r="R625" s="802"/>
      <c r="S625" s="802"/>
      <c r="T625" s="80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812">
        <v>4640242180595</v>
      </c>
      <c r="E626" s="813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1162" t="s">
        <v>999</v>
      </c>
      <c r="Q626" s="802"/>
      <c r="R626" s="802"/>
      <c r="S626" s="802"/>
      <c r="T626" s="80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812">
        <v>4640242181615</v>
      </c>
      <c r="E627" s="813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85" t="s">
        <v>1003</v>
      </c>
      <c r="Q627" s="802"/>
      <c r="R627" s="802"/>
      <c r="S627" s="802"/>
      <c r="T627" s="80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812">
        <v>4640242181639</v>
      </c>
      <c r="E628" s="813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1213" t="s">
        <v>1007</v>
      </c>
      <c r="Q628" s="802"/>
      <c r="R628" s="802"/>
      <c r="S628" s="802"/>
      <c r="T628" s="80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812">
        <v>4640242181622</v>
      </c>
      <c r="E629" s="813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13" t="s">
        <v>1011</v>
      </c>
      <c r="Q629" s="802"/>
      <c r="R629" s="802"/>
      <c r="S629" s="802"/>
      <c r="T629" s="80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812">
        <v>4640242180908</v>
      </c>
      <c r="E630" s="813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5" t="s">
        <v>1015</v>
      </c>
      <c r="Q630" s="802"/>
      <c r="R630" s="802"/>
      <c r="S630" s="802"/>
      <c r="T630" s="80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812">
        <v>4640242180489</v>
      </c>
      <c r="E631" s="813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972" t="s">
        <v>1018</v>
      </c>
      <c r="Q631" s="802"/>
      <c r="R631" s="802"/>
      <c r="S631" s="802"/>
      <c r="T631" s="80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4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05"/>
      <c r="P632" s="793" t="s">
        <v>71</v>
      </c>
      <c r="Q632" s="794"/>
      <c r="R632" s="794"/>
      <c r="S632" s="794"/>
      <c r="T632" s="794"/>
      <c r="U632" s="794"/>
      <c r="V632" s="795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797"/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805"/>
      <c r="P633" s="793" t="s">
        <v>71</v>
      </c>
      <c r="Q633" s="794"/>
      <c r="R633" s="794"/>
      <c r="S633" s="794"/>
      <c r="T633" s="794"/>
      <c r="U633" s="794"/>
      <c r="V633" s="795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796" t="s">
        <v>73</v>
      </c>
      <c r="B634" s="797"/>
      <c r="C634" s="797"/>
      <c r="D634" s="797"/>
      <c r="E634" s="797"/>
      <c r="F634" s="797"/>
      <c r="G634" s="797"/>
      <c r="H634" s="797"/>
      <c r="I634" s="797"/>
      <c r="J634" s="797"/>
      <c r="K634" s="797"/>
      <c r="L634" s="797"/>
      <c r="M634" s="797"/>
      <c r="N634" s="797"/>
      <c r="O634" s="797"/>
      <c r="P634" s="797"/>
      <c r="Q634" s="797"/>
      <c r="R634" s="797"/>
      <c r="S634" s="797"/>
      <c r="T634" s="797"/>
      <c r="U634" s="797"/>
      <c r="V634" s="797"/>
      <c r="W634" s="797"/>
      <c r="X634" s="797"/>
      <c r="Y634" s="797"/>
      <c r="Z634" s="797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812">
        <v>4640242180533</v>
      </c>
      <c r="E635" s="813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1153" t="s">
        <v>1021</v>
      </c>
      <c r="Q635" s="802"/>
      <c r="R635" s="802"/>
      <c r="S635" s="802"/>
      <c r="T635" s="80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812">
        <v>4640242180533</v>
      </c>
      <c r="E636" s="813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876" t="s">
        <v>1024</v>
      </c>
      <c r="Q636" s="802"/>
      <c r="R636" s="802"/>
      <c r="S636" s="802"/>
      <c r="T636" s="80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812">
        <v>4640242180540</v>
      </c>
      <c r="E637" s="813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1157" t="s">
        <v>1027</v>
      </c>
      <c r="Q637" s="802"/>
      <c r="R637" s="802"/>
      <c r="S637" s="802"/>
      <c r="T637" s="80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812">
        <v>4640242180540</v>
      </c>
      <c r="E638" s="813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1135" t="s">
        <v>1030</v>
      </c>
      <c r="Q638" s="802"/>
      <c r="R638" s="802"/>
      <c r="S638" s="802"/>
      <c r="T638" s="80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812">
        <v>4640242181233</v>
      </c>
      <c r="E639" s="813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914" t="s">
        <v>1033</v>
      </c>
      <c r="Q639" s="802"/>
      <c r="R639" s="802"/>
      <c r="S639" s="802"/>
      <c r="T639" s="80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812">
        <v>4640242181233</v>
      </c>
      <c r="E640" s="813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1228" t="s">
        <v>1035</v>
      </c>
      <c r="Q640" s="802"/>
      <c r="R640" s="802"/>
      <c r="S640" s="802"/>
      <c r="T640" s="80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812">
        <v>4640242181226</v>
      </c>
      <c r="E641" s="813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878" t="s">
        <v>1038</v>
      </c>
      <c r="Q641" s="802"/>
      <c r="R641" s="802"/>
      <c r="S641" s="802"/>
      <c r="T641" s="80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812">
        <v>4640242181226</v>
      </c>
      <c r="E642" s="813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866" t="s">
        <v>1040</v>
      </c>
      <c r="Q642" s="802"/>
      <c r="R642" s="802"/>
      <c r="S642" s="802"/>
      <c r="T642" s="80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4"/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805"/>
      <c r="P643" s="793" t="s">
        <v>71</v>
      </c>
      <c r="Q643" s="794"/>
      <c r="R643" s="794"/>
      <c r="S643" s="794"/>
      <c r="T643" s="794"/>
      <c r="U643" s="794"/>
      <c r="V643" s="795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797"/>
      <c r="B644" s="797"/>
      <c r="C644" s="797"/>
      <c r="D644" s="797"/>
      <c r="E644" s="797"/>
      <c r="F644" s="797"/>
      <c r="G644" s="797"/>
      <c r="H644" s="797"/>
      <c r="I644" s="797"/>
      <c r="J644" s="797"/>
      <c r="K644" s="797"/>
      <c r="L644" s="797"/>
      <c r="M644" s="797"/>
      <c r="N644" s="797"/>
      <c r="O644" s="805"/>
      <c r="P644" s="793" t="s">
        <v>71</v>
      </c>
      <c r="Q644" s="794"/>
      <c r="R644" s="794"/>
      <c r="S644" s="794"/>
      <c r="T644" s="794"/>
      <c r="U644" s="794"/>
      <c r="V644" s="795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796" t="s">
        <v>210</v>
      </c>
      <c r="B645" s="797"/>
      <c r="C645" s="797"/>
      <c r="D645" s="797"/>
      <c r="E645" s="797"/>
      <c r="F645" s="797"/>
      <c r="G645" s="797"/>
      <c r="H645" s="797"/>
      <c r="I645" s="797"/>
      <c r="J645" s="797"/>
      <c r="K645" s="797"/>
      <c r="L645" s="797"/>
      <c r="M645" s="797"/>
      <c r="N645" s="797"/>
      <c r="O645" s="797"/>
      <c r="P645" s="797"/>
      <c r="Q645" s="797"/>
      <c r="R645" s="797"/>
      <c r="S645" s="797"/>
      <c r="T645" s="797"/>
      <c r="U645" s="797"/>
      <c r="V645" s="797"/>
      <c r="W645" s="797"/>
      <c r="X645" s="797"/>
      <c r="Y645" s="797"/>
      <c r="Z645" s="797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812">
        <v>4640242180120</v>
      </c>
      <c r="E646" s="813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933" t="s">
        <v>1043</v>
      </c>
      <c r="Q646" s="802"/>
      <c r="R646" s="802"/>
      <c r="S646" s="802"/>
      <c r="T646" s="80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812">
        <v>4640242180120</v>
      </c>
      <c r="E647" s="813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1165" t="s">
        <v>1046</v>
      </c>
      <c r="Q647" s="802"/>
      <c r="R647" s="802"/>
      <c r="S647" s="802"/>
      <c r="T647" s="80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812">
        <v>4640242180137</v>
      </c>
      <c r="E648" s="813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935" t="s">
        <v>1049</v>
      </c>
      <c r="Q648" s="802"/>
      <c r="R648" s="802"/>
      <c r="S648" s="802"/>
      <c r="T648" s="80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812">
        <v>4640242180137</v>
      </c>
      <c r="E649" s="813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46" t="s">
        <v>1052</v>
      </c>
      <c r="Q649" s="802"/>
      <c r="R649" s="802"/>
      <c r="S649" s="802"/>
      <c r="T649" s="80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4"/>
      <c r="B650" s="797"/>
      <c r="C650" s="797"/>
      <c r="D650" s="797"/>
      <c r="E650" s="797"/>
      <c r="F650" s="797"/>
      <c r="G650" s="797"/>
      <c r="H650" s="797"/>
      <c r="I650" s="797"/>
      <c r="J650" s="797"/>
      <c r="K650" s="797"/>
      <c r="L650" s="797"/>
      <c r="M650" s="797"/>
      <c r="N650" s="797"/>
      <c r="O650" s="805"/>
      <c r="P650" s="793" t="s">
        <v>71</v>
      </c>
      <c r="Q650" s="794"/>
      <c r="R650" s="794"/>
      <c r="S650" s="794"/>
      <c r="T650" s="794"/>
      <c r="U650" s="794"/>
      <c r="V650" s="795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797"/>
      <c r="B651" s="797"/>
      <c r="C651" s="797"/>
      <c r="D651" s="797"/>
      <c r="E651" s="797"/>
      <c r="F651" s="797"/>
      <c r="G651" s="797"/>
      <c r="H651" s="797"/>
      <c r="I651" s="797"/>
      <c r="J651" s="797"/>
      <c r="K651" s="797"/>
      <c r="L651" s="797"/>
      <c r="M651" s="797"/>
      <c r="N651" s="797"/>
      <c r="O651" s="805"/>
      <c r="P651" s="793" t="s">
        <v>71</v>
      </c>
      <c r="Q651" s="794"/>
      <c r="R651" s="794"/>
      <c r="S651" s="794"/>
      <c r="T651" s="794"/>
      <c r="U651" s="794"/>
      <c r="V651" s="795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42" t="s">
        <v>1053</v>
      </c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797"/>
      <c r="P652" s="797"/>
      <c r="Q652" s="797"/>
      <c r="R652" s="797"/>
      <c r="S652" s="797"/>
      <c r="T652" s="797"/>
      <c r="U652" s="797"/>
      <c r="V652" s="797"/>
      <c r="W652" s="797"/>
      <c r="X652" s="797"/>
      <c r="Y652" s="797"/>
      <c r="Z652" s="797"/>
      <c r="AA652" s="782"/>
      <c r="AB652" s="782"/>
      <c r="AC652" s="782"/>
    </row>
    <row r="653" spans="1:68" ht="14.25" hidden="1" customHeight="1" x14ac:dyDescent="0.25">
      <c r="A653" s="796" t="s">
        <v>113</v>
      </c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797"/>
      <c r="P653" s="797"/>
      <c r="Q653" s="797"/>
      <c r="R653" s="797"/>
      <c r="S653" s="797"/>
      <c r="T653" s="797"/>
      <c r="U653" s="797"/>
      <c r="V653" s="797"/>
      <c r="W653" s="797"/>
      <c r="X653" s="797"/>
      <c r="Y653" s="797"/>
      <c r="Z653" s="797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812">
        <v>4640242180045</v>
      </c>
      <c r="E654" s="813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901" t="s">
        <v>1056</v>
      </c>
      <c r="Q654" s="802"/>
      <c r="R654" s="802"/>
      <c r="S654" s="802"/>
      <c r="T654" s="80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812">
        <v>4640242180601</v>
      </c>
      <c r="E655" s="813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857" t="s">
        <v>1060</v>
      </c>
      <c r="Q655" s="802"/>
      <c r="R655" s="802"/>
      <c r="S655" s="802"/>
      <c r="T655" s="80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4"/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805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797"/>
      <c r="B657" s="797"/>
      <c r="C657" s="797"/>
      <c r="D657" s="797"/>
      <c r="E657" s="797"/>
      <c r="F657" s="797"/>
      <c r="G657" s="797"/>
      <c r="H657" s="797"/>
      <c r="I657" s="797"/>
      <c r="J657" s="797"/>
      <c r="K657" s="797"/>
      <c r="L657" s="797"/>
      <c r="M657" s="797"/>
      <c r="N657" s="797"/>
      <c r="O657" s="805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796" t="s">
        <v>168</v>
      </c>
      <c r="B658" s="797"/>
      <c r="C658" s="797"/>
      <c r="D658" s="797"/>
      <c r="E658" s="797"/>
      <c r="F658" s="797"/>
      <c r="G658" s="797"/>
      <c r="H658" s="797"/>
      <c r="I658" s="797"/>
      <c r="J658" s="797"/>
      <c r="K658" s="797"/>
      <c r="L658" s="797"/>
      <c r="M658" s="797"/>
      <c r="N658" s="797"/>
      <c r="O658" s="797"/>
      <c r="P658" s="797"/>
      <c r="Q658" s="797"/>
      <c r="R658" s="797"/>
      <c r="S658" s="797"/>
      <c r="T658" s="797"/>
      <c r="U658" s="797"/>
      <c r="V658" s="797"/>
      <c r="W658" s="797"/>
      <c r="X658" s="797"/>
      <c r="Y658" s="797"/>
      <c r="Z658" s="797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812">
        <v>4640242180090</v>
      </c>
      <c r="E659" s="813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60" t="s">
        <v>1064</v>
      </c>
      <c r="Q659" s="802"/>
      <c r="R659" s="802"/>
      <c r="S659" s="802"/>
      <c r="T659" s="80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4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5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797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805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796" t="s">
        <v>64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812">
        <v>4640242180076</v>
      </c>
      <c r="E663" s="813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1232" t="s">
        <v>1068</v>
      </c>
      <c r="Q663" s="802"/>
      <c r="R663" s="802"/>
      <c r="S663" s="802"/>
      <c r="T663" s="80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4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5"/>
      <c r="P664" s="793" t="s">
        <v>71</v>
      </c>
      <c r="Q664" s="794"/>
      <c r="R664" s="794"/>
      <c r="S664" s="794"/>
      <c r="T664" s="794"/>
      <c r="U664" s="794"/>
      <c r="V664" s="795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797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05"/>
      <c r="P665" s="793" t="s">
        <v>71</v>
      </c>
      <c r="Q665" s="794"/>
      <c r="R665" s="794"/>
      <c r="S665" s="794"/>
      <c r="T665" s="794"/>
      <c r="U665" s="794"/>
      <c r="V665" s="795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796" t="s">
        <v>73</v>
      </c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797"/>
      <c r="P666" s="797"/>
      <c r="Q666" s="797"/>
      <c r="R666" s="797"/>
      <c r="S666" s="797"/>
      <c r="T666" s="797"/>
      <c r="U666" s="797"/>
      <c r="V666" s="797"/>
      <c r="W666" s="797"/>
      <c r="X666" s="797"/>
      <c r="Y666" s="797"/>
      <c r="Z666" s="797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812">
        <v>4640242180106</v>
      </c>
      <c r="E667" s="813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898" t="s">
        <v>1072</v>
      </c>
      <c r="Q667" s="802"/>
      <c r="R667" s="802"/>
      <c r="S667" s="802"/>
      <c r="T667" s="80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4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805"/>
      <c r="P668" s="793" t="s">
        <v>71</v>
      </c>
      <c r="Q668" s="794"/>
      <c r="R668" s="794"/>
      <c r="S668" s="794"/>
      <c r="T668" s="794"/>
      <c r="U668" s="794"/>
      <c r="V668" s="795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797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05"/>
      <c r="P669" s="793" t="s">
        <v>71</v>
      </c>
      <c r="Q669" s="794"/>
      <c r="R669" s="794"/>
      <c r="S669" s="794"/>
      <c r="T669" s="794"/>
      <c r="U669" s="794"/>
      <c r="V669" s="795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1159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1054"/>
      <c r="P670" s="798" t="s">
        <v>1074</v>
      </c>
      <c r="Q670" s="799"/>
      <c r="R670" s="799"/>
      <c r="S670" s="799"/>
      <c r="T670" s="799"/>
      <c r="U670" s="799"/>
      <c r="V670" s="800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1021.32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1021.32</v>
      </c>
      <c r="Z670" s="37"/>
      <c r="AA670" s="790"/>
      <c r="AB670" s="790"/>
      <c r="AC670" s="790"/>
    </row>
    <row r="671" spans="1:68" x14ac:dyDescent="0.2">
      <c r="A671" s="797"/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1054"/>
      <c r="P671" s="798" t="s">
        <v>1075</v>
      </c>
      <c r="Q671" s="799"/>
      <c r="R671" s="799"/>
      <c r="S671" s="799"/>
      <c r="T671" s="799"/>
      <c r="U671" s="799"/>
      <c r="V671" s="800"/>
      <c r="W671" s="37" t="s">
        <v>69</v>
      </c>
      <c r="X671" s="789">
        <f>IFERROR(SUM(BM22:BM667),"0")</f>
        <v>1075.7279999999998</v>
      </c>
      <c r="Y671" s="789">
        <f>IFERROR(SUM(BN22:BN667),"0")</f>
        <v>1075.7279999999998</v>
      </c>
      <c r="Z671" s="37"/>
      <c r="AA671" s="790"/>
      <c r="AB671" s="790"/>
      <c r="AC671" s="790"/>
    </row>
    <row r="672" spans="1:68" x14ac:dyDescent="0.2">
      <c r="A672" s="797"/>
      <c r="B672" s="797"/>
      <c r="C672" s="797"/>
      <c r="D672" s="797"/>
      <c r="E672" s="797"/>
      <c r="F672" s="797"/>
      <c r="G672" s="797"/>
      <c r="H672" s="797"/>
      <c r="I672" s="797"/>
      <c r="J672" s="797"/>
      <c r="K672" s="797"/>
      <c r="L672" s="797"/>
      <c r="M672" s="797"/>
      <c r="N672" s="797"/>
      <c r="O672" s="1054"/>
      <c r="P672" s="798" t="s">
        <v>1076</v>
      </c>
      <c r="Q672" s="799"/>
      <c r="R672" s="799"/>
      <c r="S672" s="799"/>
      <c r="T672" s="799"/>
      <c r="U672" s="799"/>
      <c r="V672" s="800"/>
      <c r="W672" s="37" t="s">
        <v>1077</v>
      </c>
      <c r="X672" s="38">
        <f>ROUNDUP(SUM(BO22:BO667),0)</f>
        <v>2</v>
      </c>
      <c r="Y672" s="38">
        <f>ROUNDUP(SUM(BP22:BP667),0)</f>
        <v>2</v>
      </c>
      <c r="Z672" s="37"/>
      <c r="AA672" s="790"/>
      <c r="AB672" s="790"/>
      <c r="AC672" s="790"/>
    </row>
    <row r="673" spans="1:32" x14ac:dyDescent="0.2">
      <c r="A673" s="797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1054"/>
      <c r="P673" s="798" t="s">
        <v>1078</v>
      </c>
      <c r="Q673" s="799"/>
      <c r="R673" s="799"/>
      <c r="S673" s="799"/>
      <c r="T673" s="799"/>
      <c r="U673" s="799"/>
      <c r="V673" s="800"/>
      <c r="W673" s="37" t="s">
        <v>69</v>
      </c>
      <c r="X673" s="789">
        <f>GrossWeightTotal+PalletQtyTotal*25</f>
        <v>1125.7279999999998</v>
      </c>
      <c r="Y673" s="789">
        <f>GrossWeightTotalR+PalletQtyTotalR*25</f>
        <v>1125.7279999999998</v>
      </c>
      <c r="Z673" s="37"/>
      <c r="AA673" s="790"/>
      <c r="AB673" s="790"/>
      <c r="AC673" s="790"/>
    </row>
    <row r="674" spans="1:32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1054"/>
      <c r="P674" s="798" t="s">
        <v>1079</v>
      </c>
      <c r="Q674" s="799"/>
      <c r="R674" s="799"/>
      <c r="S674" s="799"/>
      <c r="T674" s="799"/>
      <c r="U674" s="799"/>
      <c r="V674" s="800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142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142</v>
      </c>
      <c r="Z674" s="37"/>
      <c r="AA674" s="790"/>
      <c r="AB674" s="790"/>
      <c r="AC674" s="790"/>
    </row>
    <row r="675" spans="1:32" ht="14.25" hidden="1" customHeight="1" x14ac:dyDescent="0.2">
      <c r="A675" s="797"/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1054"/>
      <c r="P675" s="798" t="s">
        <v>1080</v>
      </c>
      <c r="Q675" s="799"/>
      <c r="R675" s="799"/>
      <c r="S675" s="799"/>
      <c r="T675" s="799"/>
      <c r="U675" s="799"/>
      <c r="V675" s="800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2.10392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791" t="s">
        <v>111</v>
      </c>
      <c r="D677" s="956"/>
      <c r="E677" s="956"/>
      <c r="F677" s="956"/>
      <c r="G677" s="956"/>
      <c r="H677" s="950"/>
      <c r="I677" s="791" t="s">
        <v>323</v>
      </c>
      <c r="J677" s="956"/>
      <c r="K677" s="956"/>
      <c r="L677" s="956"/>
      <c r="M677" s="956"/>
      <c r="N677" s="956"/>
      <c r="O677" s="956"/>
      <c r="P677" s="956"/>
      <c r="Q677" s="956"/>
      <c r="R677" s="956"/>
      <c r="S677" s="956"/>
      <c r="T677" s="956"/>
      <c r="U677" s="956"/>
      <c r="V677" s="950"/>
      <c r="W677" s="791" t="s">
        <v>658</v>
      </c>
      <c r="X677" s="950"/>
      <c r="Y677" s="791" t="s">
        <v>747</v>
      </c>
      <c r="Z677" s="956"/>
      <c r="AA677" s="956"/>
      <c r="AB677" s="950"/>
      <c r="AC677" s="784" t="s">
        <v>853</v>
      </c>
      <c r="AD677" s="784" t="s">
        <v>948</v>
      </c>
      <c r="AE677" s="791" t="s">
        <v>953</v>
      </c>
      <c r="AF677" s="950"/>
    </row>
    <row r="678" spans="1:32" ht="14.25" customHeight="1" thickTop="1" x14ac:dyDescent="0.2">
      <c r="A678" s="984" t="s">
        <v>1083</v>
      </c>
      <c r="B678" s="791" t="s">
        <v>63</v>
      </c>
      <c r="C678" s="791" t="s">
        <v>112</v>
      </c>
      <c r="D678" s="791" t="s">
        <v>139</v>
      </c>
      <c r="E678" s="791" t="s">
        <v>218</v>
      </c>
      <c r="F678" s="791" t="s">
        <v>240</v>
      </c>
      <c r="G678" s="791" t="s">
        <v>284</v>
      </c>
      <c r="H678" s="791" t="s">
        <v>111</v>
      </c>
      <c r="I678" s="791" t="s">
        <v>324</v>
      </c>
      <c r="J678" s="791" t="s">
        <v>348</v>
      </c>
      <c r="K678" s="791" t="s">
        <v>426</v>
      </c>
      <c r="L678" s="791" t="s">
        <v>445</v>
      </c>
      <c r="M678" s="791" t="s">
        <v>469</v>
      </c>
      <c r="N678" s="785"/>
      <c r="O678" s="791" t="s">
        <v>498</v>
      </c>
      <c r="P678" s="791" t="s">
        <v>501</v>
      </c>
      <c r="Q678" s="791" t="s">
        <v>510</v>
      </c>
      <c r="R678" s="791" t="s">
        <v>526</v>
      </c>
      <c r="S678" s="791" t="s">
        <v>536</v>
      </c>
      <c r="T678" s="791" t="s">
        <v>549</v>
      </c>
      <c r="U678" s="791" t="s">
        <v>560</v>
      </c>
      <c r="V678" s="791" t="s">
        <v>645</v>
      </c>
      <c r="W678" s="791" t="s">
        <v>659</v>
      </c>
      <c r="X678" s="791" t="s">
        <v>703</v>
      </c>
      <c r="Y678" s="791" t="s">
        <v>748</v>
      </c>
      <c r="Z678" s="791" t="s">
        <v>811</v>
      </c>
      <c r="AA678" s="791" t="s">
        <v>833</v>
      </c>
      <c r="AB678" s="791" t="s">
        <v>849</v>
      </c>
      <c r="AC678" s="791" t="s">
        <v>853</v>
      </c>
      <c r="AD678" s="791" t="s">
        <v>948</v>
      </c>
      <c r="AE678" s="791" t="s">
        <v>953</v>
      </c>
      <c r="AF678" s="791" t="s">
        <v>1053</v>
      </c>
    </row>
    <row r="679" spans="1:32" ht="13.5" customHeight="1" thickBot="1" x14ac:dyDescent="0.25">
      <c r="A679" s="985"/>
      <c r="B679" s="792"/>
      <c r="C679" s="792"/>
      <c r="D679" s="792"/>
      <c r="E679" s="792"/>
      <c r="F679" s="792"/>
      <c r="G679" s="792"/>
      <c r="H679" s="792"/>
      <c r="I679" s="792"/>
      <c r="J679" s="792"/>
      <c r="K679" s="792"/>
      <c r="L679" s="792"/>
      <c r="M679" s="792"/>
      <c r="N679" s="785"/>
      <c r="O679" s="792"/>
      <c r="P679" s="792"/>
      <c r="Q679" s="792"/>
      <c r="R679" s="792"/>
      <c r="S679" s="792"/>
      <c r="T679" s="792"/>
      <c r="U679" s="792"/>
      <c r="V679" s="792"/>
      <c r="W679" s="792"/>
      <c r="X679" s="792"/>
      <c r="Y679" s="792"/>
      <c r="Z679" s="792"/>
      <c r="AA679" s="792"/>
      <c r="AB679" s="792"/>
      <c r="AC679" s="792"/>
      <c r="AD679" s="792"/>
      <c r="AE679" s="792"/>
      <c r="AF679" s="792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86.4</v>
      </c>
      <c r="E680" s="46">
        <f>IFERROR(Y106*1,"0")+IFERROR(Y107*1,"0")+IFERROR(Y108*1,"0")+IFERROR(Y112*1,"0")+IFERROR(Y113*1,"0")+IFERROR(Y114*1,"0")+IFERROR(Y115*1,"0")+IFERROR(Y116*1,"0")+IFERROR(Y117*1,"0")</f>
        <v>64.8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37.800000000000004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69.599999999999994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67.2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46">
        <f>IFERROR(Y404*1,"0")+IFERROR(Y408*1,"0")+IFERROR(Y409*1,"0")+IFERROR(Y410*1,"0")</f>
        <v>64.8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360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144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126.72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1,32"/>
        <filter val="1 075,73"/>
        <filter val="1 125,73"/>
        <filter val="120,00"/>
        <filter val="126,72"/>
        <filter val="142,00"/>
        <filter val="144,00"/>
        <filter val="16,00"/>
        <filter val="18,00"/>
        <filter val="2"/>
        <filter val="24,00"/>
        <filter val="240,00"/>
        <filter val="28,00"/>
        <filter val="33,60"/>
        <filter val="37,80"/>
        <filter val="42,24"/>
        <filter val="64,80"/>
        <filter val="67,20"/>
        <filter val="69,60"/>
        <filter val="8,00"/>
        <filter val="84,48"/>
        <filter val="86,40"/>
      </filters>
    </filterColumn>
    <filterColumn colId="29" showButton="0"/>
    <filterColumn colId="30" showButton="0"/>
  </autoFilter>
  <mergeCells count="1201"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D205:E205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P190:V190"/>
    <mergeCell ref="P59:V59"/>
    <mergeCell ref="P286:T286"/>
    <mergeCell ref="P479:T479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P26:T26"/>
    <mergeCell ref="D463:E463"/>
    <mergeCell ref="P217:T217"/>
    <mergeCell ref="J678:J679"/>
    <mergeCell ref="P115:T115"/>
    <mergeCell ref="D254:E254"/>
    <mergeCell ref="B678:B679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P620:T620"/>
    <mergeCell ref="D199:E199"/>
    <mergeCell ref="P554:T554"/>
    <mergeCell ref="D497:E497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2025-01-09T10:24:12Z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