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5ED3368-52BF-4B3E-B5DA-A686C3BBB4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BO654" i="1"/>
  <c r="BM654" i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X603" i="1"/>
  <c r="BO602" i="1"/>
  <c r="BM602" i="1"/>
  <c r="Y602" i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O534" i="1"/>
  <c r="BM534" i="1"/>
  <c r="Y534" i="1"/>
  <c r="P534" i="1"/>
  <c r="BO533" i="1"/>
  <c r="BM533" i="1"/>
  <c r="Y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Y411" i="1" s="1"/>
  <c r="P408" i="1"/>
  <c r="X406" i="1"/>
  <c r="X405" i="1"/>
  <c r="BO404" i="1"/>
  <c r="BM404" i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BP356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BP347" i="1" s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Y302" i="1" s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BP159" i="1" s="1"/>
  <c r="P159" i="1"/>
  <c r="X157" i="1"/>
  <c r="X156" i="1"/>
  <c r="BO155" i="1"/>
  <c r="BM155" i="1"/>
  <c r="Y155" i="1"/>
  <c r="P155" i="1"/>
  <c r="BO154" i="1"/>
  <c r="BM154" i="1"/>
  <c r="Y154" i="1"/>
  <c r="Y156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Y144" i="1" s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P91" i="1"/>
  <c r="BO90" i="1"/>
  <c r="BM90" i="1"/>
  <c r="Y90" i="1"/>
  <c r="BP90" i="1" s="1"/>
  <c r="P90" i="1"/>
  <c r="X88" i="1"/>
  <c r="X87" i="1"/>
  <c r="BO86" i="1"/>
  <c r="BM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Y78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Y71" i="1" s="1"/>
  <c r="P63" i="1"/>
  <c r="BP62" i="1"/>
  <c r="BO62" i="1"/>
  <c r="BN62" i="1"/>
  <c r="BM62" i="1"/>
  <c r="Z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5" i="1" s="1"/>
  <c r="P26" i="1"/>
  <c r="X24" i="1"/>
  <c r="X670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74" i="1" l="1"/>
  <c r="BN374" i="1"/>
  <c r="Z374" i="1"/>
  <c r="BP391" i="1"/>
  <c r="BN391" i="1"/>
  <c r="Z391" i="1"/>
  <c r="BP424" i="1"/>
  <c r="BN424" i="1"/>
  <c r="Z424" i="1"/>
  <c r="BP425" i="1"/>
  <c r="BN425" i="1"/>
  <c r="Z425" i="1"/>
  <c r="BP465" i="1"/>
  <c r="BN465" i="1"/>
  <c r="Z465" i="1"/>
  <c r="BP534" i="1"/>
  <c r="BN534" i="1"/>
  <c r="Z534" i="1"/>
  <c r="AD680" i="1"/>
  <c r="Y603" i="1"/>
  <c r="BP602" i="1"/>
  <c r="BN602" i="1"/>
  <c r="Z602" i="1"/>
  <c r="Z603" i="1" s="1"/>
  <c r="Y623" i="1"/>
  <c r="Y622" i="1"/>
  <c r="BP618" i="1"/>
  <c r="BN618" i="1"/>
  <c r="Z618" i="1"/>
  <c r="BP620" i="1"/>
  <c r="BN620" i="1"/>
  <c r="Z620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X674" i="1"/>
  <c r="Z28" i="1"/>
  <c r="BN28" i="1"/>
  <c r="Z29" i="1"/>
  <c r="BN29" i="1"/>
  <c r="Z30" i="1"/>
  <c r="BN30" i="1"/>
  <c r="Z31" i="1"/>
  <c r="BN31" i="1"/>
  <c r="Z51" i="1"/>
  <c r="BN51" i="1"/>
  <c r="Z66" i="1"/>
  <c r="BN66" i="1"/>
  <c r="Z76" i="1"/>
  <c r="BN76" i="1"/>
  <c r="Y87" i="1"/>
  <c r="Z90" i="1"/>
  <c r="BN90" i="1"/>
  <c r="Z107" i="1"/>
  <c r="BN107" i="1"/>
  <c r="Z131" i="1"/>
  <c r="BN131" i="1"/>
  <c r="Z141" i="1"/>
  <c r="BN141" i="1"/>
  <c r="Z159" i="1"/>
  <c r="BN159" i="1"/>
  <c r="Y162" i="1"/>
  <c r="Z178" i="1"/>
  <c r="BN178" i="1"/>
  <c r="Z198" i="1"/>
  <c r="BN198" i="1"/>
  <c r="Z215" i="1"/>
  <c r="BN215" i="1"/>
  <c r="Z227" i="1"/>
  <c r="BN227" i="1"/>
  <c r="Z235" i="1"/>
  <c r="BN235" i="1"/>
  <c r="Z244" i="1"/>
  <c r="BN244" i="1"/>
  <c r="Z257" i="1"/>
  <c r="BN257" i="1"/>
  <c r="Z268" i="1"/>
  <c r="BN268" i="1"/>
  <c r="Z283" i="1"/>
  <c r="BN283" i="1"/>
  <c r="Z306" i="1"/>
  <c r="BN306" i="1"/>
  <c r="Z347" i="1"/>
  <c r="BN347" i="1"/>
  <c r="Z351" i="1"/>
  <c r="Z352" i="1" s="1"/>
  <c r="BN351" i="1"/>
  <c r="BP351" i="1"/>
  <c r="Y352" i="1"/>
  <c r="Z356" i="1"/>
  <c r="BN356" i="1"/>
  <c r="BP360" i="1"/>
  <c r="BN360" i="1"/>
  <c r="Z360" i="1"/>
  <c r="BP390" i="1"/>
  <c r="BN390" i="1"/>
  <c r="Z390" i="1"/>
  <c r="BP410" i="1"/>
  <c r="BN410" i="1"/>
  <c r="Z410" i="1"/>
  <c r="BP416" i="1"/>
  <c r="BN416" i="1"/>
  <c r="Z416" i="1"/>
  <c r="BP447" i="1"/>
  <c r="BN447" i="1"/>
  <c r="Z447" i="1"/>
  <c r="Y528" i="1"/>
  <c r="Y527" i="1"/>
  <c r="BP526" i="1"/>
  <c r="BN526" i="1"/>
  <c r="Z526" i="1"/>
  <c r="Z527" i="1" s="1"/>
  <c r="BP531" i="1"/>
  <c r="BN531" i="1"/>
  <c r="Z531" i="1"/>
  <c r="BP548" i="1"/>
  <c r="BN548" i="1"/>
  <c r="Z548" i="1"/>
  <c r="BP619" i="1"/>
  <c r="BN619" i="1"/>
  <c r="Z619" i="1"/>
  <c r="BP621" i="1"/>
  <c r="BN621" i="1"/>
  <c r="Z621" i="1"/>
  <c r="Y644" i="1"/>
  <c r="Y643" i="1"/>
  <c r="BP635" i="1"/>
  <c r="BN635" i="1"/>
  <c r="Z635" i="1"/>
  <c r="BP637" i="1"/>
  <c r="BN637" i="1"/>
  <c r="Z637" i="1"/>
  <c r="BP639" i="1"/>
  <c r="BN639" i="1"/>
  <c r="Z639" i="1"/>
  <c r="BP641" i="1"/>
  <c r="BN641" i="1"/>
  <c r="Z641" i="1"/>
  <c r="BP86" i="1"/>
  <c r="BN86" i="1"/>
  <c r="Z86" i="1"/>
  <c r="BP100" i="1"/>
  <c r="BN100" i="1"/>
  <c r="Z100" i="1"/>
  <c r="BP125" i="1"/>
  <c r="BN125" i="1"/>
  <c r="Z125" i="1"/>
  <c r="BP139" i="1"/>
  <c r="BN139" i="1"/>
  <c r="Z139" i="1"/>
  <c r="BP155" i="1"/>
  <c r="BN155" i="1"/>
  <c r="Z155" i="1"/>
  <c r="BP176" i="1"/>
  <c r="BN176" i="1"/>
  <c r="Z176" i="1"/>
  <c r="BP196" i="1"/>
  <c r="BN196" i="1"/>
  <c r="Z196" i="1"/>
  <c r="BP211" i="1"/>
  <c r="BN211" i="1"/>
  <c r="Z211" i="1"/>
  <c r="BP221" i="1"/>
  <c r="BN221" i="1"/>
  <c r="Z221" i="1"/>
  <c r="BP233" i="1"/>
  <c r="BN233" i="1"/>
  <c r="Z233" i="1"/>
  <c r="BP242" i="1"/>
  <c r="BN242" i="1"/>
  <c r="Z242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80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S680" i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2" i="1"/>
  <c r="BN362" i="1"/>
  <c r="Z362" i="1"/>
  <c r="BP376" i="1"/>
  <c r="BN376" i="1"/>
  <c r="Z376" i="1"/>
  <c r="BP393" i="1"/>
  <c r="BN393" i="1"/>
  <c r="Z393" i="1"/>
  <c r="BP397" i="1"/>
  <c r="BN397" i="1"/>
  <c r="Z397" i="1"/>
  <c r="Z400" i="1" s="1"/>
  <c r="BP418" i="1"/>
  <c r="BN418" i="1"/>
  <c r="Z418" i="1"/>
  <c r="BP431" i="1"/>
  <c r="BN431" i="1"/>
  <c r="Z431" i="1"/>
  <c r="Z22" i="1"/>
  <c r="Z23" i="1" s="1"/>
  <c r="BN22" i="1"/>
  <c r="BP22" i="1"/>
  <c r="Z26" i="1"/>
  <c r="BN26" i="1"/>
  <c r="BP26" i="1"/>
  <c r="Y34" i="1"/>
  <c r="Z33" i="1"/>
  <c r="BN33" i="1"/>
  <c r="Z49" i="1"/>
  <c r="BN49" i="1"/>
  <c r="Z57" i="1"/>
  <c r="BN57" i="1"/>
  <c r="Z64" i="1"/>
  <c r="BN64" i="1"/>
  <c r="Z68" i="1"/>
  <c r="BN68" i="1"/>
  <c r="Z74" i="1"/>
  <c r="BN74" i="1"/>
  <c r="BP74" i="1"/>
  <c r="Y79" i="1"/>
  <c r="Z82" i="1"/>
  <c r="BN82" i="1"/>
  <c r="Y97" i="1"/>
  <c r="BP92" i="1"/>
  <c r="BN92" i="1"/>
  <c r="Z92" i="1"/>
  <c r="Y119" i="1"/>
  <c r="BP113" i="1"/>
  <c r="BN113" i="1"/>
  <c r="Z113" i="1"/>
  <c r="BP133" i="1"/>
  <c r="BN133" i="1"/>
  <c r="Z133" i="1"/>
  <c r="BP143" i="1"/>
  <c r="BN143" i="1"/>
  <c r="Z143" i="1"/>
  <c r="BP165" i="1"/>
  <c r="BN165" i="1"/>
  <c r="Z165" i="1"/>
  <c r="Y184" i="1"/>
  <c r="BP182" i="1"/>
  <c r="BN182" i="1"/>
  <c r="Z182" i="1"/>
  <c r="BP200" i="1"/>
  <c r="BN200" i="1"/>
  <c r="Z200" i="1"/>
  <c r="BP217" i="1"/>
  <c r="BN217" i="1"/>
  <c r="Z217" i="1"/>
  <c r="BP229" i="1"/>
  <c r="BN229" i="1"/>
  <c r="Z229" i="1"/>
  <c r="Y247" i="1"/>
  <c r="BP241" i="1"/>
  <c r="BN241" i="1"/>
  <c r="Z241" i="1"/>
  <c r="K680" i="1"/>
  <c r="BP251" i="1"/>
  <c r="BN251" i="1"/>
  <c r="Z251" i="1"/>
  <c r="BP262" i="1"/>
  <c r="BN262" i="1"/>
  <c r="Z262" i="1"/>
  <c r="Z271" i="1" s="1"/>
  <c r="BP270" i="1"/>
  <c r="BN270" i="1"/>
  <c r="Z270" i="1"/>
  <c r="BP285" i="1"/>
  <c r="BN285" i="1"/>
  <c r="Z285" i="1"/>
  <c r="BP308" i="1"/>
  <c r="BN308" i="1"/>
  <c r="Z308" i="1"/>
  <c r="BP358" i="1"/>
  <c r="BN358" i="1"/>
  <c r="Z358" i="1"/>
  <c r="BP370" i="1"/>
  <c r="BN370" i="1"/>
  <c r="Z370" i="1"/>
  <c r="BP384" i="1"/>
  <c r="BN384" i="1"/>
  <c r="Z384" i="1"/>
  <c r="Y405" i="1"/>
  <c r="BP404" i="1"/>
  <c r="BN404" i="1"/>
  <c r="Z404" i="1"/>
  <c r="Z405" i="1" s="1"/>
  <c r="Y412" i="1"/>
  <c r="BP408" i="1"/>
  <c r="BN408" i="1"/>
  <c r="Z408" i="1"/>
  <c r="BP422" i="1"/>
  <c r="BN422" i="1"/>
  <c r="Z422" i="1"/>
  <c r="Y442" i="1"/>
  <c r="Y441" i="1"/>
  <c r="BP440" i="1"/>
  <c r="BN440" i="1"/>
  <c r="Z440" i="1"/>
  <c r="Z441" i="1" s="1"/>
  <c r="BP445" i="1"/>
  <c r="BN445" i="1"/>
  <c r="Z445" i="1"/>
  <c r="BP457" i="1"/>
  <c r="BN457" i="1"/>
  <c r="Z457" i="1"/>
  <c r="BP463" i="1"/>
  <c r="BN463" i="1"/>
  <c r="Z463" i="1"/>
  <c r="BP480" i="1"/>
  <c r="BN480" i="1"/>
  <c r="Z480" i="1"/>
  <c r="BP488" i="1"/>
  <c r="BN488" i="1"/>
  <c r="Z488" i="1"/>
  <c r="BP496" i="1"/>
  <c r="BN496" i="1"/>
  <c r="Z496" i="1"/>
  <c r="BP509" i="1"/>
  <c r="BN509" i="1"/>
  <c r="Z509" i="1"/>
  <c r="Y515" i="1"/>
  <c r="BP514" i="1"/>
  <c r="BN514" i="1"/>
  <c r="Z514" i="1"/>
  <c r="Z515" i="1" s="1"/>
  <c r="BP522" i="1"/>
  <c r="BN522" i="1"/>
  <c r="Z522" i="1"/>
  <c r="BP554" i="1"/>
  <c r="BN554" i="1"/>
  <c r="Z554" i="1"/>
  <c r="Y586" i="1"/>
  <c r="BP573" i="1"/>
  <c r="BN573" i="1"/>
  <c r="Z573" i="1"/>
  <c r="BP581" i="1"/>
  <c r="BN581" i="1"/>
  <c r="Z581" i="1"/>
  <c r="BP590" i="1"/>
  <c r="BN590" i="1"/>
  <c r="Z590" i="1"/>
  <c r="BP655" i="1"/>
  <c r="BN655" i="1"/>
  <c r="Z655" i="1"/>
  <c r="Y665" i="1"/>
  <c r="Y664" i="1"/>
  <c r="BP663" i="1"/>
  <c r="BN663" i="1"/>
  <c r="Z663" i="1"/>
  <c r="Z664" i="1" s="1"/>
  <c r="Y96" i="1"/>
  <c r="E680" i="1"/>
  <c r="F680" i="1"/>
  <c r="Y134" i="1"/>
  <c r="Y145" i="1"/>
  <c r="Y149" i="1"/>
  <c r="Y161" i="1"/>
  <c r="Y180" i="1"/>
  <c r="Y185" i="1"/>
  <c r="I680" i="1"/>
  <c r="Y201" i="1"/>
  <c r="J680" i="1"/>
  <c r="Y224" i="1"/>
  <c r="Y238" i="1"/>
  <c r="Y380" i="1"/>
  <c r="Y395" i="1"/>
  <c r="Y394" i="1"/>
  <c r="BP449" i="1"/>
  <c r="BN449" i="1"/>
  <c r="Z449" i="1"/>
  <c r="Y501" i="1"/>
  <c r="BP479" i="1"/>
  <c r="BN479" i="1"/>
  <c r="Z479" i="1"/>
  <c r="BP481" i="1"/>
  <c r="BN481" i="1"/>
  <c r="Z481" i="1"/>
  <c r="BP489" i="1"/>
  <c r="BN489" i="1"/>
  <c r="Z489" i="1"/>
  <c r="BP499" i="1"/>
  <c r="BN499" i="1"/>
  <c r="Z499" i="1"/>
  <c r="BP550" i="1"/>
  <c r="BN550" i="1"/>
  <c r="Z550" i="1"/>
  <c r="BP557" i="1"/>
  <c r="BN557" i="1"/>
  <c r="Z557" i="1"/>
  <c r="BP576" i="1"/>
  <c r="BN576" i="1"/>
  <c r="Z576" i="1"/>
  <c r="BP582" i="1"/>
  <c r="BN582" i="1"/>
  <c r="Z582" i="1"/>
  <c r="Y656" i="1"/>
  <c r="BP654" i="1"/>
  <c r="BN654" i="1"/>
  <c r="Z654" i="1"/>
  <c r="Z656" i="1" s="1"/>
  <c r="Y505" i="1"/>
  <c r="H9" i="1"/>
  <c r="A10" i="1"/>
  <c r="B680" i="1"/>
  <c r="X671" i="1"/>
  <c r="X672" i="1"/>
  <c r="Y24" i="1"/>
  <c r="Z27" i="1"/>
  <c r="BN27" i="1"/>
  <c r="BP27" i="1"/>
  <c r="Z32" i="1"/>
  <c r="BN32" i="1"/>
  <c r="C680" i="1"/>
  <c r="Z48" i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80" i="1"/>
  <c r="Z63" i="1"/>
  <c r="BN63" i="1"/>
  <c r="BP63" i="1"/>
  <c r="Z65" i="1"/>
  <c r="BN65" i="1"/>
  <c r="Z67" i="1"/>
  <c r="BN67" i="1"/>
  <c r="Z69" i="1"/>
  <c r="BN69" i="1"/>
  <c r="Y72" i="1"/>
  <c r="Z75" i="1"/>
  <c r="BN75" i="1"/>
  <c r="BP75" i="1"/>
  <c r="Z77" i="1"/>
  <c r="BN77" i="1"/>
  <c r="Z81" i="1"/>
  <c r="BN81" i="1"/>
  <c r="BP81" i="1"/>
  <c r="Z83" i="1"/>
  <c r="BN83" i="1"/>
  <c r="Z85" i="1"/>
  <c r="BN85" i="1"/>
  <c r="Y88" i="1"/>
  <c r="Z91" i="1"/>
  <c r="BN91" i="1"/>
  <c r="BP91" i="1"/>
  <c r="Z93" i="1"/>
  <c r="BN93" i="1"/>
  <c r="Z95" i="1"/>
  <c r="BN95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Y135" i="1"/>
  <c r="Z138" i="1"/>
  <c r="BN138" i="1"/>
  <c r="BP138" i="1"/>
  <c r="Z140" i="1"/>
  <c r="BN140" i="1"/>
  <c r="Z142" i="1"/>
  <c r="BN142" i="1"/>
  <c r="Z148" i="1"/>
  <c r="Z149" i="1" s="1"/>
  <c r="BN148" i="1"/>
  <c r="BP148" i="1"/>
  <c r="G680" i="1"/>
  <c r="Z154" i="1"/>
  <c r="BN154" i="1"/>
  <c r="BP154" i="1"/>
  <c r="Y157" i="1"/>
  <c r="Z160" i="1"/>
  <c r="Z161" i="1" s="1"/>
  <c r="BN160" i="1"/>
  <c r="BP160" i="1"/>
  <c r="Z164" i="1"/>
  <c r="BN164" i="1"/>
  <c r="BP164" i="1"/>
  <c r="Y167" i="1"/>
  <c r="H680" i="1"/>
  <c r="Y172" i="1"/>
  <c r="Z175" i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Z206" i="1"/>
  <c r="Z207" i="1" s="1"/>
  <c r="BN206" i="1"/>
  <c r="BP206" i="1"/>
  <c r="Y207" i="1"/>
  <c r="Z210" i="1"/>
  <c r="BN210" i="1"/>
  <c r="BP210" i="1"/>
  <c r="Y213" i="1"/>
  <c r="Z216" i="1"/>
  <c r="BN216" i="1"/>
  <c r="Z218" i="1"/>
  <c r="BN218" i="1"/>
  <c r="Z220" i="1"/>
  <c r="BN220" i="1"/>
  <c r="Z222" i="1"/>
  <c r="BN222" i="1"/>
  <c r="Y223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80" i="1"/>
  <c r="Y272" i="1"/>
  <c r="Z263" i="1"/>
  <c r="BN263" i="1"/>
  <c r="Z265" i="1"/>
  <c r="BN265" i="1"/>
  <c r="Z267" i="1"/>
  <c r="BN267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Q680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BP369" i="1"/>
  <c r="BN369" i="1"/>
  <c r="Z369" i="1"/>
  <c r="BP377" i="1"/>
  <c r="BN377" i="1"/>
  <c r="Z377" i="1"/>
  <c r="BP385" i="1"/>
  <c r="BN385" i="1"/>
  <c r="Z385" i="1"/>
  <c r="BP398" i="1"/>
  <c r="BN398" i="1"/>
  <c r="Z398" i="1"/>
  <c r="BP417" i="1"/>
  <c r="BN417" i="1"/>
  <c r="Z417" i="1"/>
  <c r="BP421" i="1"/>
  <c r="BN421" i="1"/>
  <c r="Z421" i="1"/>
  <c r="BP426" i="1"/>
  <c r="BN426" i="1"/>
  <c r="Z426" i="1"/>
  <c r="Y428" i="1"/>
  <c r="Y433" i="1"/>
  <c r="BP430" i="1"/>
  <c r="BN430" i="1"/>
  <c r="Z430" i="1"/>
  <c r="Z432" i="1" s="1"/>
  <c r="Y432" i="1"/>
  <c r="BP484" i="1"/>
  <c r="BN484" i="1"/>
  <c r="Z484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F9" i="1"/>
  <c r="J9" i="1"/>
  <c r="Y110" i="1"/>
  <c r="Y128" i="1"/>
  <c r="Y191" i="1"/>
  <c r="Y258" i="1"/>
  <c r="Y271" i="1"/>
  <c r="BP280" i="1"/>
  <c r="BN280" i="1"/>
  <c r="Z280" i="1"/>
  <c r="BP284" i="1"/>
  <c r="BN284" i="1"/>
  <c r="Z284" i="1"/>
  <c r="BP288" i="1"/>
  <c r="BN288" i="1"/>
  <c r="Z288" i="1"/>
  <c r="Y290" i="1"/>
  <c r="O680" i="1"/>
  <c r="Y294" i="1"/>
  <c r="BP293" i="1"/>
  <c r="BN293" i="1"/>
  <c r="Z293" i="1"/>
  <c r="Z294" i="1" s="1"/>
  <c r="Y295" i="1"/>
  <c r="P680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80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65" i="1"/>
  <c r="Y372" i="1"/>
  <c r="BP367" i="1"/>
  <c r="BN367" i="1"/>
  <c r="Z367" i="1"/>
  <c r="Y371" i="1"/>
  <c r="BP375" i="1"/>
  <c r="BN375" i="1"/>
  <c r="Z375" i="1"/>
  <c r="BP379" i="1"/>
  <c r="BN379" i="1"/>
  <c r="Z379" i="1"/>
  <c r="Y381" i="1"/>
  <c r="Y387" i="1"/>
  <c r="BP383" i="1"/>
  <c r="BN383" i="1"/>
  <c r="Z383" i="1"/>
  <c r="BP386" i="1"/>
  <c r="BN386" i="1"/>
  <c r="Z386" i="1"/>
  <c r="Y388" i="1"/>
  <c r="BP392" i="1"/>
  <c r="BN392" i="1"/>
  <c r="Z392" i="1"/>
  <c r="Y401" i="1"/>
  <c r="Y400" i="1"/>
  <c r="BP409" i="1"/>
  <c r="BN409" i="1"/>
  <c r="Z409" i="1"/>
  <c r="Z411" i="1" s="1"/>
  <c r="BP419" i="1"/>
  <c r="BN419" i="1"/>
  <c r="Z419" i="1"/>
  <c r="BP423" i="1"/>
  <c r="BN423" i="1"/>
  <c r="Z423" i="1"/>
  <c r="BP436" i="1"/>
  <c r="BN436" i="1"/>
  <c r="Z436" i="1"/>
  <c r="Y438" i="1"/>
  <c r="BP446" i="1"/>
  <c r="BN446" i="1"/>
  <c r="Z446" i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Y524" i="1"/>
  <c r="BP518" i="1"/>
  <c r="BN518" i="1"/>
  <c r="Z518" i="1"/>
  <c r="Y523" i="1"/>
  <c r="BP532" i="1"/>
  <c r="BN532" i="1"/>
  <c r="Z532" i="1"/>
  <c r="Y538" i="1"/>
  <c r="BP535" i="1"/>
  <c r="BN535" i="1"/>
  <c r="Z535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Y563" i="1"/>
  <c r="Y570" i="1"/>
  <c r="BP565" i="1"/>
  <c r="BN565" i="1"/>
  <c r="Z565" i="1"/>
  <c r="Y571" i="1"/>
  <c r="BP568" i="1"/>
  <c r="BN568" i="1"/>
  <c r="Z568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Y593" i="1"/>
  <c r="BP596" i="1"/>
  <c r="BN596" i="1"/>
  <c r="Z596" i="1"/>
  <c r="Y598" i="1"/>
  <c r="Y615" i="1"/>
  <c r="Y616" i="1"/>
  <c r="BP608" i="1"/>
  <c r="BN608" i="1"/>
  <c r="Z608" i="1"/>
  <c r="AE680" i="1"/>
  <c r="BP610" i="1"/>
  <c r="BN610" i="1"/>
  <c r="Z610" i="1"/>
  <c r="AA680" i="1"/>
  <c r="M680" i="1"/>
  <c r="Y289" i="1"/>
  <c r="Y317" i="1"/>
  <c r="Y330" i="1"/>
  <c r="U680" i="1"/>
  <c r="Y364" i="1"/>
  <c r="V680" i="1"/>
  <c r="Y406" i="1"/>
  <c r="W680" i="1"/>
  <c r="Y427" i="1"/>
  <c r="Y437" i="1"/>
  <c r="BP435" i="1"/>
  <c r="BN435" i="1"/>
  <c r="Z435" i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BP521" i="1"/>
  <c r="BN521" i="1"/>
  <c r="Z521" i="1"/>
  <c r="Y537" i="1"/>
  <c r="BP533" i="1"/>
  <c r="BN533" i="1"/>
  <c r="Z533" i="1"/>
  <c r="BP536" i="1"/>
  <c r="BN536" i="1"/>
  <c r="Z536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BP551" i="1"/>
  <c r="BN551" i="1"/>
  <c r="Z551" i="1"/>
  <c r="BP555" i="1"/>
  <c r="BN555" i="1"/>
  <c r="Z555" i="1"/>
  <c r="BP558" i="1"/>
  <c r="BN558" i="1"/>
  <c r="Z558" i="1"/>
  <c r="X680" i="1"/>
  <c r="Y453" i="1"/>
  <c r="Z680" i="1"/>
  <c r="Y516" i="1"/>
  <c r="BP560" i="1"/>
  <c r="BN560" i="1"/>
  <c r="Z560" i="1"/>
  <c r="BP566" i="1"/>
  <c r="BN566" i="1"/>
  <c r="Z566" i="1"/>
  <c r="BP569" i="1"/>
  <c r="BN569" i="1"/>
  <c r="Z569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7" i="1"/>
  <c r="BP595" i="1"/>
  <c r="BN595" i="1"/>
  <c r="Z595" i="1"/>
  <c r="Z597" i="1" s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57" i="1"/>
  <c r="Z622" i="1" l="1"/>
  <c r="Z650" i="1"/>
  <c r="Z537" i="1"/>
  <c r="Z394" i="1"/>
  <c r="Z212" i="1"/>
  <c r="Z201" i="1"/>
  <c r="Z179" i="1"/>
  <c r="Z166" i="1"/>
  <c r="Z144" i="1"/>
  <c r="Z134" i="1"/>
  <c r="Z127" i="1"/>
  <c r="Z118" i="1"/>
  <c r="Z109" i="1"/>
  <c r="Z102" i="1"/>
  <c r="Z78" i="1"/>
  <c r="Z71" i="1"/>
  <c r="X673" i="1"/>
  <c r="Z643" i="1"/>
  <c r="Z500" i="1"/>
  <c r="Y672" i="1"/>
  <c r="Z427" i="1"/>
  <c r="Z510" i="1"/>
  <c r="Z437" i="1"/>
  <c r="Z387" i="1"/>
  <c r="Z380" i="1"/>
  <c r="Z371" i="1"/>
  <c r="Y674" i="1"/>
  <c r="Z364" i="1"/>
  <c r="Z156" i="1"/>
  <c r="Z96" i="1"/>
  <c r="Z53" i="1"/>
  <c r="Z34" i="1"/>
  <c r="Z453" i="1"/>
  <c r="Z289" i="1"/>
  <c r="Z223" i="1"/>
  <c r="Y671" i="1"/>
  <c r="Y673" i="1" s="1"/>
  <c r="Z632" i="1"/>
  <c r="Z562" i="1"/>
  <c r="Z523" i="1"/>
  <c r="Z466" i="1"/>
  <c r="Y670" i="1"/>
  <c r="Z586" i="1"/>
  <c r="Z615" i="1"/>
  <c r="Z592" i="1"/>
  <c r="Z570" i="1"/>
  <c r="Z311" i="1"/>
  <c r="Z258" i="1"/>
  <c r="Z246" i="1"/>
  <c r="Z237" i="1"/>
  <c r="Z87" i="1"/>
  <c r="Z675" i="1" l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<sst xmlns="http://schemas.openxmlformats.org/spreadsheetml/2006/main" count="3192" uniqueCount="1101">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</sst>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8" t="s">
        <v>0</v>
      </c>
      <c r="E1" s="819"/>
      <c r="F1" s="819"/>
      <c r="G1" s="12" t="s">
        <v>1</v>
      </c>
      <c r="H1" s="878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0" t="s">
        <v>8</v>
      </c>
      <c r="B5" s="838"/>
      <c r="C5" s="839"/>
      <c r="D5" s="883"/>
      <c r="E5" s="884"/>
      <c r="F5" s="1173" t="s">
        <v>9</v>
      </c>
      <c r="G5" s="839"/>
      <c r="H5" s="883" t="s">
        <v>1100</v>
      </c>
      <c r="I5" s="1088"/>
      <c r="J5" s="1088"/>
      <c r="K5" s="1088"/>
      <c r="L5" s="1088"/>
      <c r="M5" s="884"/>
      <c r="N5" s="58"/>
      <c r="P5" s="24" t="s">
        <v>10</v>
      </c>
      <c r="Q5" s="1191">
        <v>45668</v>
      </c>
      <c r="R5" s="927"/>
      <c r="T5" s="997" t="s">
        <v>11</v>
      </c>
      <c r="U5" s="897"/>
      <c r="V5" s="999" t="s">
        <v>12</v>
      </c>
      <c r="W5" s="927"/>
      <c r="AB5" s="51"/>
      <c r="AC5" s="51"/>
      <c r="AD5" s="51"/>
      <c r="AE5" s="51"/>
    </row>
    <row r="6" spans="1:32" s="781" customFormat="1" ht="24" customHeight="1" x14ac:dyDescent="0.2">
      <c r="A6" s="930" t="s">
        <v>13</v>
      </c>
      <c r="B6" s="838"/>
      <c r="C6" s="839"/>
      <c r="D6" s="1090" t="s">
        <v>14</v>
      </c>
      <c r="E6" s="1091"/>
      <c r="F6" s="1091"/>
      <c r="G6" s="1091"/>
      <c r="H6" s="1091"/>
      <c r="I6" s="1091"/>
      <c r="J6" s="1091"/>
      <c r="K6" s="1091"/>
      <c r="L6" s="1091"/>
      <c r="M6" s="927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Суббота</v>
      </c>
      <c r="R6" s="795"/>
      <c r="T6" s="1009" t="s">
        <v>16</v>
      </c>
      <c r="U6" s="897"/>
      <c r="V6" s="1068" t="s">
        <v>17</v>
      </c>
      <c r="W6" s="880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3"/>
      <c r="U7" s="897"/>
      <c r="V7" s="1069"/>
      <c r="W7" s="1070"/>
      <c r="AB7" s="51"/>
      <c r="AC7" s="51"/>
      <c r="AD7" s="51"/>
      <c r="AE7" s="51"/>
    </row>
    <row r="8" spans="1:32" s="781" customFormat="1" ht="25.5" customHeight="1" x14ac:dyDescent="0.2">
      <c r="A8" s="1217" t="s">
        <v>18</v>
      </c>
      <c r="B8" s="797"/>
      <c r="C8" s="798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1045">
        <v>0.54166666666666663</v>
      </c>
      <c r="R8" s="859"/>
      <c r="T8" s="803"/>
      <c r="U8" s="897"/>
      <c r="V8" s="1069"/>
      <c r="W8" s="1070"/>
      <c r="AB8" s="51"/>
      <c r="AC8" s="51"/>
      <c r="AD8" s="51"/>
      <c r="AE8" s="51"/>
    </row>
    <row r="9" spans="1:32" s="781" customFormat="1" ht="39.950000000000003" customHeight="1" x14ac:dyDescent="0.2">
      <c r="A9" s="9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0"/>
      <c r="E9" s="807"/>
      <c r="F9" s="9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48"/>
      <c r="R9" s="949"/>
      <c r="T9" s="803"/>
      <c r="U9" s="897"/>
      <c r="V9" s="1071"/>
      <c r="W9" s="1072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0"/>
      <c r="E10" s="807"/>
      <c r="F10" s="9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59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10"/>
      <c r="R10" s="1011"/>
      <c r="U10" s="24" t="s">
        <v>23</v>
      </c>
      <c r="V10" s="879" t="s">
        <v>24</v>
      </c>
      <c r="W10" s="880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6"/>
      <c r="R11" s="927"/>
      <c r="U11" s="24" t="s">
        <v>27</v>
      </c>
      <c r="V11" s="1125" t="s">
        <v>28</v>
      </c>
      <c r="W11" s="94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5" t="s">
        <v>29</v>
      </c>
      <c r="B12" s="838"/>
      <c r="C12" s="838"/>
      <c r="D12" s="838"/>
      <c r="E12" s="838"/>
      <c r="F12" s="838"/>
      <c r="G12" s="838"/>
      <c r="H12" s="838"/>
      <c r="I12" s="838"/>
      <c r="J12" s="838"/>
      <c r="K12" s="838"/>
      <c r="L12" s="838"/>
      <c r="M12" s="839"/>
      <c r="N12" s="62"/>
      <c r="P12" s="24" t="s">
        <v>30</v>
      </c>
      <c r="Q12" s="939"/>
      <c r="R12" s="859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5" t="s">
        <v>31</v>
      </c>
      <c r="B13" s="838"/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9"/>
      <c r="N13" s="62"/>
      <c r="O13" s="26"/>
      <c r="P13" s="26" t="s">
        <v>32</v>
      </c>
      <c r="Q13" s="1125"/>
      <c r="R13" s="9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5" t="s">
        <v>33</v>
      </c>
      <c r="B14" s="838"/>
      <c r="C14" s="838"/>
      <c r="D14" s="838"/>
      <c r="E14" s="838"/>
      <c r="F14" s="838"/>
      <c r="G14" s="838"/>
      <c r="H14" s="838"/>
      <c r="I14" s="838"/>
      <c r="J14" s="838"/>
      <c r="K14" s="838"/>
      <c r="L14" s="838"/>
      <c r="M14" s="8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4" t="s">
        <v>34</v>
      </c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9"/>
      <c r="N15" s="63"/>
      <c r="P15" s="962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0" t="s">
        <v>36</v>
      </c>
      <c r="B17" s="840" t="s">
        <v>37</v>
      </c>
      <c r="C17" s="946" t="s">
        <v>38</v>
      </c>
      <c r="D17" s="840" t="s">
        <v>39</v>
      </c>
      <c r="E17" s="907"/>
      <c r="F17" s="840" t="s">
        <v>40</v>
      </c>
      <c r="G17" s="840" t="s">
        <v>41</v>
      </c>
      <c r="H17" s="840" t="s">
        <v>42</v>
      </c>
      <c r="I17" s="840" t="s">
        <v>43</v>
      </c>
      <c r="J17" s="840" t="s">
        <v>44</v>
      </c>
      <c r="K17" s="840" t="s">
        <v>45</v>
      </c>
      <c r="L17" s="840" t="s">
        <v>46</v>
      </c>
      <c r="M17" s="840" t="s">
        <v>47</v>
      </c>
      <c r="N17" s="840" t="s">
        <v>48</v>
      </c>
      <c r="O17" s="840" t="s">
        <v>49</v>
      </c>
      <c r="P17" s="840" t="s">
        <v>50</v>
      </c>
      <c r="Q17" s="906"/>
      <c r="R17" s="906"/>
      <c r="S17" s="906"/>
      <c r="T17" s="907"/>
      <c r="U17" s="1216" t="s">
        <v>51</v>
      </c>
      <c r="V17" s="839"/>
      <c r="W17" s="840" t="s">
        <v>52</v>
      </c>
      <c r="X17" s="840" t="s">
        <v>53</v>
      </c>
      <c r="Y17" s="1237" t="s">
        <v>54</v>
      </c>
      <c r="Z17" s="1085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41"/>
      <c r="B18" s="841"/>
      <c r="C18" s="841"/>
      <c r="D18" s="908"/>
      <c r="E18" s="910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908"/>
      <c r="Q18" s="909"/>
      <c r="R18" s="909"/>
      <c r="S18" s="909"/>
      <c r="T18" s="910"/>
      <c r="U18" s="67" t="s">
        <v>61</v>
      </c>
      <c r="V18" s="67" t="s">
        <v>62</v>
      </c>
      <c r="W18" s="841"/>
      <c r="X18" s="841"/>
      <c r="Y18" s="1238"/>
      <c r="Z18" s="1086"/>
      <c r="AA18" s="1058"/>
      <c r="AB18" s="1058"/>
      <c r="AC18" s="1058"/>
      <c r="AD18" s="1169"/>
      <c r="AE18" s="1170"/>
      <c r="AF18" s="1171"/>
      <c r="AG18" s="66"/>
      <c r="BD18" s="65"/>
    </row>
    <row r="19" spans="1:68" ht="27.75" hidden="1" customHeight="1" x14ac:dyDescent="0.2">
      <c r="A19" s="904" t="s">
        <v>63</v>
      </c>
      <c r="B19" s="905"/>
      <c r="C19" s="905"/>
      <c r="D19" s="905"/>
      <c r="E19" s="905"/>
      <c r="F19" s="905"/>
      <c r="G19" s="905"/>
      <c r="H19" s="905"/>
      <c r="I19" s="905"/>
      <c r="J19" s="905"/>
      <c r="K19" s="905"/>
      <c r="L19" s="905"/>
      <c r="M19" s="905"/>
      <c r="N19" s="905"/>
      <c r="O19" s="905"/>
      <c r="P19" s="905"/>
      <c r="Q19" s="905"/>
      <c r="R19" s="905"/>
      <c r="S19" s="905"/>
      <c r="T19" s="905"/>
      <c r="U19" s="905"/>
      <c r="V19" s="905"/>
      <c r="W19" s="905"/>
      <c r="X19" s="905"/>
      <c r="Y19" s="905"/>
      <c r="Z19" s="905"/>
      <c r="AA19" s="48"/>
      <c r="AB19" s="48"/>
      <c r="AC19" s="48"/>
    </row>
    <row r="20" spans="1:68" ht="16.5" hidden="1" customHeight="1" x14ac:dyDescent="0.25">
      <c r="A20" s="815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hidden="1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hidden="1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4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3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hidden="1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hidden="1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hidden="1" customHeight="1" x14ac:dyDescent="0.2">
      <c r="A44" s="904" t="s">
        <v>111</v>
      </c>
      <c r="B44" s="905"/>
      <c r="C44" s="905"/>
      <c r="D44" s="905"/>
      <c r="E44" s="905"/>
      <c r="F44" s="905"/>
      <c r="G44" s="905"/>
      <c r="H44" s="905"/>
      <c r="I44" s="905"/>
      <c r="J44" s="905"/>
      <c r="K44" s="905"/>
      <c r="L44" s="905"/>
      <c r="M44" s="905"/>
      <c r="N44" s="905"/>
      <c r="O44" s="905"/>
      <c r="P44" s="905"/>
      <c r="Q44" s="905"/>
      <c r="R44" s="905"/>
      <c r="S44" s="905"/>
      <c r="T44" s="905"/>
      <c r="U44" s="905"/>
      <c r="V44" s="905"/>
      <c r="W44" s="905"/>
      <c r="X44" s="905"/>
      <c r="Y44" s="905"/>
      <c r="Z44" s="905"/>
      <c r="AA44" s="48"/>
      <c r="AB44" s="48"/>
      <c r="AC44" s="48"/>
    </row>
    <row r="45" spans="1:68" ht="16.5" hidden="1" customHeight="1" x14ac:dyDescent="0.25">
      <c r="A45" s="815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hidden="1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57</v>
      </c>
      <c r="Y49" s="788">
        <f t="shared" si="6"/>
        <v>67.199999999999989</v>
      </c>
      <c r="Z49" s="36">
        <f>IFERROR(IF(Y49=0,"",ROUNDUP(Y49/H49,0)*0.02175),"")</f>
        <v>0.1305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59.442857142857143</v>
      </c>
      <c r="BN49" s="64">
        <f t="shared" si="8"/>
        <v>70.079999999999984</v>
      </c>
      <c r="BO49" s="64">
        <f t="shared" si="9"/>
        <v>9.0880102040816327E-2</v>
      </c>
      <c r="BP49" s="64">
        <f t="shared" si="10"/>
        <v>0.10714285714285712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5.0892857142857144</v>
      </c>
      <c r="Y53" s="789">
        <f>IFERROR(Y47/H47,"0")+IFERROR(Y48/H48,"0")+IFERROR(Y49/H49,"0")+IFERROR(Y50/H50,"0")+IFERROR(Y51/H51,"0")+IFERROR(Y52/H52,"0")</f>
        <v>5.9999999999999991</v>
      </c>
      <c r="Z53" s="789">
        <f>IFERROR(IF(Z47="",0,Z47),"0")+IFERROR(IF(Z48="",0,Z48),"0")+IFERROR(IF(Z49="",0,Z49),"0")+IFERROR(IF(Z50="",0,Z50),"0")+IFERROR(IF(Z51="",0,Z51),"0")+IFERROR(IF(Z52="",0,Z52),"0")</f>
        <v>0.1305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57</v>
      </c>
      <c r="Y54" s="789">
        <f>IFERROR(SUM(Y47:Y52),"0")</f>
        <v>67.199999999999989</v>
      </c>
      <c r="Z54" s="37"/>
      <c r="AA54" s="790"/>
      <c r="AB54" s="790"/>
      <c r="AC54" s="790"/>
    </row>
    <row r="55" spans="1:68" ht="14.25" hidden="1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2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hidden="1" customHeight="1" x14ac:dyDescent="0.25">
      <c r="A60" s="815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hidden="1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193</v>
      </c>
      <c r="Y63" s="788">
        <f t="shared" si="11"/>
        <v>194.4</v>
      </c>
      <c r="Z63" s="36">
        <f>IFERROR(IF(Y63=0,"",ROUNDUP(Y63/H63,0)*0.02175),"")</f>
        <v>0.39149999999999996</v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201.57777777777775</v>
      </c>
      <c r="BN63" s="64">
        <f t="shared" si="13"/>
        <v>203.03999999999996</v>
      </c>
      <c r="BO63" s="64">
        <f t="shared" si="14"/>
        <v>0.31911375661375657</v>
      </c>
      <c r="BP63" s="64">
        <f t="shared" si="15"/>
        <v>0.3214285714285714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17.87037037037037</v>
      </c>
      <c r="Y71" s="789">
        <f>IFERROR(Y62/H62,"0")+IFERROR(Y63/H63,"0")+IFERROR(Y64/H64,"0")+IFERROR(Y65/H65,"0")+IFERROR(Y66/H66,"0")+IFERROR(Y67/H67,"0")+IFERROR(Y68/H68,"0")+IFERROR(Y69/H69,"0")+IFERROR(Y70/H70,"0")</f>
        <v>18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0.39149999999999996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193</v>
      </c>
      <c r="Y72" s="789">
        <f>IFERROR(SUM(Y62:Y70),"0")</f>
        <v>194.4</v>
      </c>
      <c r="Z72" s="37"/>
      <c r="AA72" s="790"/>
      <c r="AB72" s="790"/>
      <c r="AC72" s="790"/>
    </row>
    <row r="73" spans="1:68" ht="14.25" hidden="1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hidden="1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2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hidden="1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0</v>
      </c>
      <c r="Y79" s="789">
        <f>IFERROR(SUM(Y74:Y77),"0")</f>
        <v>0</v>
      </c>
      <c r="Z79" s="37"/>
      <c r="AA79" s="790"/>
      <c r="AB79" s="790"/>
      <c r="AC79" s="790"/>
    </row>
    <row r="80" spans="1:68" ht="14.25" hidden="1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5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hidden="1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hidden="1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hidden="1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hidden="1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99</v>
      </c>
      <c r="Y100" s="788">
        <f>IFERROR(IF(X100="",0,CEILING((X100/$H100),1)*$H100),"")</f>
        <v>100.80000000000001</v>
      </c>
      <c r="Z100" s="36">
        <f>IFERROR(IF(Y100=0,"",ROUNDUP(Y100/H100,0)*0.02175),"")</f>
        <v>0.26100000000000001</v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105.64714285714285</v>
      </c>
      <c r="BN100" s="64">
        <f>IFERROR(Y100*I100/H100,"0")</f>
        <v>107.56800000000001</v>
      </c>
      <c r="BO100" s="64">
        <f>IFERROR(1/J100*(X100/H100),"0")</f>
        <v>0.21045918367346936</v>
      </c>
      <c r="BP100" s="64">
        <f>IFERROR(1/J100*(Y100/H100),"0")</f>
        <v>0.21428571428571427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11.785714285714285</v>
      </c>
      <c r="Y102" s="789">
        <f>IFERROR(Y99/H99,"0")+IFERROR(Y100/H100,"0")+IFERROR(Y101/H101,"0")</f>
        <v>12</v>
      </c>
      <c r="Z102" s="789">
        <f>IFERROR(IF(Z99="",0,Z99),"0")+IFERROR(IF(Z100="",0,Z100),"0")+IFERROR(IF(Z101="",0,Z101),"0")</f>
        <v>0.26100000000000001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99</v>
      </c>
      <c r="Y103" s="789">
        <f>IFERROR(SUM(Y99:Y101),"0")</f>
        <v>100.80000000000001</v>
      </c>
      <c r="Z103" s="37"/>
      <c r="AA103" s="790"/>
      <c r="AB103" s="790"/>
      <c r="AC103" s="790"/>
    </row>
    <row r="104" spans="1:68" ht="16.5" hidden="1" customHeight="1" x14ac:dyDescent="0.25">
      <c r="A104" s="815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hidden="1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11</v>
      </c>
      <c r="Y106" s="788">
        <f>IFERROR(IF(X106="",0,CEILING((X106/$H106),1)*$H106),"")</f>
        <v>21.6</v>
      </c>
      <c r="Z106" s="36">
        <f>IFERROR(IF(Y106=0,"",ROUNDUP(Y106/H106,0)*0.02175),"")</f>
        <v>4.3499999999999997E-2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11.488888888888887</v>
      </c>
      <c r="BN106" s="64">
        <f>IFERROR(Y106*I106/H106,"0")</f>
        <v>22.56</v>
      </c>
      <c r="BO106" s="64">
        <f>IFERROR(1/J106*(X106/H106),"0")</f>
        <v>1.8187830687830683E-2</v>
      </c>
      <c r="BP106" s="64">
        <f>IFERROR(1/J106*(Y106/H106),"0")</f>
        <v>3.5714285714285712E-2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77</v>
      </c>
      <c r="Y108" s="788">
        <f>IFERROR(IF(X108="",0,CEILING((X108/$H108),1)*$H108),"")</f>
        <v>81</v>
      </c>
      <c r="Z108" s="36">
        <f>IFERROR(IF(Y108=0,"",ROUNDUP(Y108/H108,0)*0.00902),"")</f>
        <v>0.16236</v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80.593333333333334</v>
      </c>
      <c r="BN108" s="64">
        <f>IFERROR(Y108*I108/H108,"0")</f>
        <v>84.78</v>
      </c>
      <c r="BO108" s="64">
        <f>IFERROR(1/J108*(X108/H108),"0")</f>
        <v>0.12962962962962962</v>
      </c>
      <c r="BP108" s="64">
        <f>IFERROR(1/J108*(Y108/H108),"0")</f>
        <v>0.13636363636363635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18.12962962962963</v>
      </c>
      <c r="Y109" s="789">
        <f>IFERROR(Y106/H106,"0")+IFERROR(Y107/H107,"0")+IFERROR(Y108/H108,"0")</f>
        <v>20</v>
      </c>
      <c r="Z109" s="789">
        <f>IFERROR(IF(Z106="",0,Z106),"0")+IFERROR(IF(Z107="",0,Z107),"0")+IFERROR(IF(Z108="",0,Z108),"0")</f>
        <v>0.20585999999999999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88</v>
      </c>
      <c r="Y110" s="789">
        <f>IFERROR(SUM(Y106:Y108),"0")</f>
        <v>102.6</v>
      </c>
      <c r="Z110" s="37"/>
      <c r="AA110" s="790"/>
      <c r="AB110" s="790"/>
      <c r="AC110" s="790"/>
    </row>
    <row r="111" spans="1:68" ht="14.25" hidden="1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hidden="1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6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35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idden="1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hidden="1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0</v>
      </c>
      <c r="Y119" s="789">
        <f>IFERROR(SUM(Y112:Y117),"0")</f>
        <v>0</v>
      </c>
      <c r="Z119" s="37"/>
      <c r="AA119" s="790"/>
      <c r="AB119" s="790"/>
      <c r="AC119" s="790"/>
    </row>
    <row r="120" spans="1:68" ht="16.5" hidden="1" customHeight="1" x14ac:dyDescent="0.25">
      <c r="A120" s="815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hidden="1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hidden="1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142</v>
      </c>
      <c r="Y123" s="788">
        <f>IFERROR(IF(X123="",0,CEILING((X123/$H123),1)*$H123),"")</f>
        <v>145.6</v>
      </c>
      <c r="Z123" s="36">
        <f>IFERROR(IF(Y123=0,"",ROUNDUP(Y123/H123,0)*0.02175),"")</f>
        <v>0.28275</v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148.08571428571429</v>
      </c>
      <c r="BN123" s="64">
        <f>IFERROR(Y123*I123/H123,"0")</f>
        <v>151.84</v>
      </c>
      <c r="BO123" s="64">
        <f>IFERROR(1/J123*(X123/H123),"0")</f>
        <v>0.22640306122448978</v>
      </c>
      <c r="BP123" s="64">
        <f>IFERROR(1/J123*(Y123/H123),"0")</f>
        <v>0.23214285714285712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75</v>
      </c>
      <c r="Y125" s="788">
        <f>IFERROR(IF(X125="",0,CEILING((X125/$H125),1)*$H125),"")</f>
        <v>76.5</v>
      </c>
      <c r="Z125" s="36">
        <f>IFERROR(IF(Y125=0,"",ROUNDUP(Y125/H125,0)*0.00902),"")</f>
        <v>0.15334</v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78.5</v>
      </c>
      <c r="BN125" s="64">
        <f>IFERROR(Y125*I125/H125,"0")</f>
        <v>80.069999999999993</v>
      </c>
      <c r="BO125" s="64">
        <f>IFERROR(1/J125*(X125/H125),"0")</f>
        <v>0.12626262626262627</v>
      </c>
      <c r="BP125" s="64">
        <f>IFERROR(1/J125*(Y125/H125),"0")</f>
        <v>0.12878787878787878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29.345238095238095</v>
      </c>
      <c r="Y127" s="789">
        <f>IFERROR(Y122/H122,"0")+IFERROR(Y123/H123,"0")+IFERROR(Y124/H124,"0")+IFERROR(Y125/H125,"0")+IFERROR(Y126/H126,"0")</f>
        <v>30</v>
      </c>
      <c r="Z127" s="789">
        <f>IFERROR(IF(Z122="",0,Z122),"0")+IFERROR(IF(Z123="",0,Z123),"0")+IFERROR(IF(Z124="",0,Z124),"0")+IFERROR(IF(Z125="",0,Z125),"0")+IFERROR(IF(Z126="",0,Z126),"0")</f>
        <v>0.43608999999999998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217</v>
      </c>
      <c r="Y128" s="789">
        <f>IFERROR(SUM(Y122:Y126),"0")</f>
        <v>222.1</v>
      </c>
      <c r="Z128" s="37"/>
      <c r="AA128" s="790"/>
      <c r="AB128" s="790"/>
      <c r="AC128" s="790"/>
    </row>
    <row r="129" spans="1:68" ht="14.25" hidden="1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hidden="1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hidden="1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hidden="1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hidden="1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2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284</v>
      </c>
      <c r="Y141" s="788">
        <f t="shared" si="31"/>
        <v>286.20000000000005</v>
      </c>
      <c r="Z141" s="36">
        <f>IFERROR(IF(Y141=0,"",ROUNDUP(Y141/H141,0)*0.00651),"")</f>
        <v>0.69006000000000001</v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310.5066666666666</v>
      </c>
      <c r="BN141" s="64">
        <f t="shared" si="33"/>
        <v>312.91200000000003</v>
      </c>
      <c r="BO141" s="64">
        <f t="shared" si="34"/>
        <v>0.57794057794057796</v>
      </c>
      <c r="BP141" s="64">
        <f t="shared" si="35"/>
        <v>0.58241758241758257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105.18518518518518</v>
      </c>
      <c r="Y144" s="789">
        <f>IFERROR(Y137/H137,"0")+IFERROR(Y138/H138,"0")+IFERROR(Y139/H139,"0")+IFERROR(Y140/H140,"0")+IFERROR(Y141/H141,"0")+IFERROR(Y142/H142,"0")+IFERROR(Y143/H143,"0")</f>
        <v>106.00000000000001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0.69006000000000001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284</v>
      </c>
      <c r="Y145" s="789">
        <f>IFERROR(SUM(Y137:Y143),"0")</f>
        <v>286.20000000000005</v>
      </c>
      <c r="Z145" s="37"/>
      <c r="AA145" s="790"/>
      <c r="AB145" s="790"/>
      <c r="AC145" s="790"/>
    </row>
    <row r="146" spans="1:68" ht="14.25" hidden="1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9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hidden="1" customHeight="1" x14ac:dyDescent="0.25">
      <c r="A151" s="815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hidden="1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2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hidden="1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hidden="1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hidden="1" customHeight="1" x14ac:dyDescent="0.25">
      <c r="A168" s="815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hidden="1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hidden="1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hidden="1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hidden="1" customHeight="1" x14ac:dyDescent="0.2">
      <c r="A186" s="904" t="s">
        <v>323</v>
      </c>
      <c r="B186" s="905"/>
      <c r="C186" s="905"/>
      <c r="D186" s="905"/>
      <c r="E186" s="905"/>
      <c r="F186" s="905"/>
      <c r="G186" s="905"/>
      <c r="H186" s="905"/>
      <c r="I186" s="905"/>
      <c r="J186" s="905"/>
      <c r="K186" s="905"/>
      <c r="L186" s="905"/>
      <c r="M186" s="905"/>
      <c r="N186" s="905"/>
      <c r="O186" s="905"/>
      <c r="P186" s="905"/>
      <c r="Q186" s="905"/>
      <c r="R186" s="905"/>
      <c r="S186" s="905"/>
      <c r="T186" s="905"/>
      <c r="U186" s="905"/>
      <c r="V186" s="905"/>
      <c r="W186" s="905"/>
      <c r="X186" s="905"/>
      <c r="Y186" s="905"/>
      <c r="Z186" s="905"/>
      <c r="AA186" s="48"/>
      <c r="AB186" s="48"/>
      <c r="AC186" s="48"/>
    </row>
    <row r="187" spans="1:68" ht="16.5" hidden="1" customHeight="1" x14ac:dyDescent="0.25">
      <c r="A187" s="815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hidden="1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hidden="1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68</v>
      </c>
      <c r="Y195" s="788">
        <f t="shared" si="36"/>
        <v>71.400000000000006</v>
      </c>
      <c r="Z195" s="36">
        <f>IFERROR(IF(Y195=0,"",ROUNDUP(Y195/H195,0)*0.00902),"")</f>
        <v>0.15334</v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71.399999999999991</v>
      </c>
      <c r="BN195" s="64">
        <f t="shared" si="38"/>
        <v>74.97</v>
      </c>
      <c r="BO195" s="64">
        <f t="shared" si="39"/>
        <v>0.12265512265512266</v>
      </c>
      <c r="BP195" s="64">
        <f t="shared" si="40"/>
        <v>0.12878787878787878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0</v>
      </c>
      <c r="Y198" s="78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16.19047619047619</v>
      </c>
      <c r="Y201" s="789">
        <f>IFERROR(Y193/H193,"0")+IFERROR(Y194/H194,"0")+IFERROR(Y195/H195,"0")+IFERROR(Y196/H196,"0")+IFERROR(Y197/H197,"0")+IFERROR(Y198/H198,"0")+IFERROR(Y199/H199,"0")+IFERROR(Y200/H200,"0")</f>
        <v>17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0.15334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68</v>
      </c>
      <c r="Y202" s="789">
        <f>IFERROR(SUM(Y193:Y200),"0")</f>
        <v>71.400000000000006</v>
      </c>
      <c r="Z202" s="37"/>
      <c r="AA202" s="790"/>
      <c r="AB202" s="790"/>
      <c r="AC202" s="790"/>
    </row>
    <row r="203" spans="1:68" ht="16.5" hidden="1" customHeight="1" x14ac:dyDescent="0.25">
      <c r="A203" s="815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hidden="1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hidden="1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hidden="1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74</v>
      </c>
      <c r="Y219" s="788">
        <f t="shared" si="41"/>
        <v>75.600000000000009</v>
      </c>
      <c r="Z219" s="36">
        <f>IFERROR(IF(Y219=0,"",ROUNDUP(Y219/H219,0)*0.00502),"")</f>
        <v>0.21084</v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79.344444444444434</v>
      </c>
      <c r="BN219" s="64">
        <f t="shared" si="43"/>
        <v>81.06</v>
      </c>
      <c r="BO219" s="64">
        <f t="shared" si="44"/>
        <v>0.17568850902184235</v>
      </c>
      <c r="BP219" s="64">
        <f t="shared" si="45"/>
        <v>0.17948717948717954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5</v>
      </c>
      <c r="Y222" s="788">
        <f t="shared" si="41"/>
        <v>5.4</v>
      </c>
      <c r="Z222" s="36">
        <f>IFERROR(IF(Y222=0,"",ROUNDUP(Y222/H222,0)*0.00502),"")</f>
        <v>1.506E-2</v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5.2777777777777777</v>
      </c>
      <c r="BN222" s="64">
        <f t="shared" si="43"/>
        <v>5.7</v>
      </c>
      <c r="BO222" s="64">
        <f t="shared" si="44"/>
        <v>1.1870845204178538E-2</v>
      </c>
      <c r="BP222" s="64">
        <f t="shared" si="45"/>
        <v>1.2820512820512822E-2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43.888888888888886</v>
      </c>
      <c r="Y223" s="789">
        <f>IFERROR(Y215/H215,"0")+IFERROR(Y216/H216,"0")+IFERROR(Y217/H217,"0")+IFERROR(Y218/H218,"0")+IFERROR(Y219/H219,"0")+IFERROR(Y220/H220,"0")+IFERROR(Y221/H221,"0")+IFERROR(Y222/H222,"0")</f>
        <v>45.000000000000007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0.22589999999999999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79</v>
      </c>
      <c r="Y224" s="789">
        <f>IFERROR(SUM(Y215:Y222),"0")</f>
        <v>81.000000000000014</v>
      </c>
      <c r="Z224" s="37"/>
      <c r="AA224" s="790"/>
      <c r="AB224" s="790"/>
      <c r="AC224" s="790"/>
    </row>
    <row r="225" spans="1:68" ht="14.25" hidden="1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182</v>
      </c>
      <c r="Y230" s="788">
        <f t="shared" si="46"/>
        <v>182.4</v>
      </c>
      <c r="Z230" s="36">
        <f t="shared" ref="Z230:Z236" si="51">IFERROR(IF(Y230=0,"",ROUNDUP(Y230/H230,0)*0.00651),"")</f>
        <v>0.49476000000000003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202.47499999999999</v>
      </c>
      <c r="BN230" s="64">
        <f t="shared" si="48"/>
        <v>202.92</v>
      </c>
      <c r="BO230" s="64">
        <f t="shared" si="49"/>
        <v>0.41666666666666674</v>
      </c>
      <c r="BP230" s="64">
        <f t="shared" si="50"/>
        <v>0.4175824175824176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215</v>
      </c>
      <c r="Y232" s="788">
        <f t="shared" si="46"/>
        <v>216</v>
      </c>
      <c r="Z232" s="36">
        <f t="shared" si="51"/>
        <v>0.58589999999999998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237.57500000000005</v>
      </c>
      <c r="BN232" s="64">
        <f t="shared" si="48"/>
        <v>238.68</v>
      </c>
      <c r="BO232" s="64">
        <f t="shared" si="49"/>
        <v>0.4922161172161173</v>
      </c>
      <c r="BP232" s="64">
        <f t="shared" si="50"/>
        <v>0.49450549450549453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50</v>
      </c>
      <c r="Y233" s="788">
        <f t="shared" si="46"/>
        <v>50.4</v>
      </c>
      <c r="Z233" s="36">
        <f t="shared" si="51"/>
        <v>0.13671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55.25</v>
      </c>
      <c r="BN233" s="64">
        <f t="shared" si="48"/>
        <v>55.692</v>
      </c>
      <c r="BO233" s="64">
        <f t="shared" si="49"/>
        <v>0.11446886446886449</v>
      </c>
      <c r="BP233" s="64">
        <f t="shared" si="50"/>
        <v>0.11538461538461539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10</v>
      </c>
      <c r="Y235" s="788">
        <f t="shared" si="46"/>
        <v>12</v>
      </c>
      <c r="Z235" s="36">
        <f t="shared" si="51"/>
        <v>3.2550000000000003E-2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11.050000000000002</v>
      </c>
      <c r="BN235" s="64">
        <f t="shared" si="48"/>
        <v>13.260000000000002</v>
      </c>
      <c r="BO235" s="64">
        <f t="shared" si="49"/>
        <v>2.2893772893772896E-2</v>
      </c>
      <c r="BP235" s="64">
        <f t="shared" si="50"/>
        <v>2.7472527472527476E-2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37</v>
      </c>
      <c r="Y236" s="788">
        <f t="shared" si="46"/>
        <v>38.4</v>
      </c>
      <c r="Z236" s="36">
        <f t="shared" si="51"/>
        <v>0.10416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40.977500000000006</v>
      </c>
      <c r="BN236" s="64">
        <f t="shared" si="48"/>
        <v>42.527999999999999</v>
      </c>
      <c r="BO236" s="64">
        <f t="shared" si="49"/>
        <v>8.4706959706959725E-2</v>
      </c>
      <c r="BP236" s="64">
        <f t="shared" si="50"/>
        <v>8.7912087912087919E-2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205.83333333333334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208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1.35408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494</v>
      </c>
      <c r="Y238" s="789">
        <f>IFERROR(SUM(Y226:Y236),"0")</f>
        <v>499.19999999999993</v>
      </c>
      <c r="Z238" s="37"/>
      <c r="AA238" s="790"/>
      <c r="AB238" s="790"/>
      <c r="AC238" s="790"/>
    </row>
    <row r="239" spans="1:68" ht="14.25" hidden="1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92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82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52</v>
      </c>
      <c r="Y245" s="788">
        <f t="shared" si="52"/>
        <v>52.8</v>
      </c>
      <c r="Z245" s="36">
        <f>IFERROR(IF(Y245=0,"",ROUNDUP(Y245/H245,0)*0.00651),"")</f>
        <v>0.14322000000000001</v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57.46</v>
      </c>
      <c r="BN245" s="64">
        <f t="shared" si="54"/>
        <v>58.344000000000001</v>
      </c>
      <c r="BO245" s="64">
        <f t="shared" si="55"/>
        <v>0.11904761904761907</v>
      </c>
      <c r="BP245" s="64">
        <f t="shared" si="56"/>
        <v>0.12087912087912089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21.666666666666668</v>
      </c>
      <c r="Y246" s="789">
        <f>IFERROR(Y240/H240,"0")+IFERROR(Y241/H241,"0")+IFERROR(Y242/H242,"0")+IFERROR(Y243/H243,"0")+IFERROR(Y244/H244,"0")+IFERROR(Y245/H245,"0")</f>
        <v>22</v>
      </c>
      <c r="Z246" s="789">
        <f>IFERROR(IF(Z240="",0,Z240),"0")+IFERROR(IF(Z241="",0,Z241),"0")+IFERROR(IF(Z242="",0,Z242),"0")+IFERROR(IF(Z243="",0,Z243),"0")+IFERROR(IF(Z244="",0,Z244),"0")+IFERROR(IF(Z245="",0,Z245),"0")</f>
        <v>0.14322000000000001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52</v>
      </c>
      <c r="Y247" s="789">
        <f>IFERROR(SUM(Y240:Y245),"0")</f>
        <v>52.8</v>
      </c>
      <c r="Z247" s="37"/>
      <c r="AA247" s="790"/>
      <c r="AB247" s="790"/>
      <c r="AC247" s="790"/>
    </row>
    <row r="248" spans="1:68" ht="16.5" hidden="1" customHeight="1" x14ac:dyDescent="0.25">
      <c r="A248" s="815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hidden="1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1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hidden="1" customHeight="1" x14ac:dyDescent="0.25">
      <c r="A260" s="815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hidden="1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2</v>
      </c>
      <c r="Y267" s="788">
        <f t="shared" si="62"/>
        <v>4</v>
      </c>
      <c r="Z267" s="36">
        <f>IFERROR(IF(Y267=0,"",ROUNDUP(Y267/H267,0)*0.00902),"")</f>
        <v>9.0200000000000002E-3</v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2.105</v>
      </c>
      <c r="BN267" s="64">
        <f t="shared" si="64"/>
        <v>4.21</v>
      </c>
      <c r="BO267" s="64">
        <f t="shared" si="65"/>
        <v>3.787878787878788E-3</v>
      </c>
      <c r="BP267" s="64">
        <f t="shared" si="66"/>
        <v>7.575757575757576E-3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0.5</v>
      </c>
      <c r="Y271" s="789">
        <f>IFERROR(Y262/H262,"0")+IFERROR(Y263/H263,"0")+IFERROR(Y264/H264,"0")+IFERROR(Y265/H265,"0")+IFERROR(Y266/H266,"0")+IFERROR(Y267/H267,"0")+IFERROR(Y268/H268,"0")+IFERROR(Y269/H269,"0")+IFERROR(Y270/H270,"0")</f>
        <v>1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9.0200000000000002E-3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2</v>
      </c>
      <c r="Y272" s="789">
        <f>IFERROR(SUM(Y262:Y270),"0")</f>
        <v>4</v>
      </c>
      <c r="Z272" s="37"/>
      <c r="AA272" s="790"/>
      <c r="AB272" s="790"/>
      <c r="AC272" s="790"/>
    </row>
    <row r="273" spans="1:68" ht="14.25" hidden="1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hidden="1" customHeight="1" x14ac:dyDescent="0.25">
      <c r="A277" s="815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hidden="1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hidden="1" customHeight="1" x14ac:dyDescent="0.25">
      <c r="A291" s="815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hidden="1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hidden="1" customHeight="1" x14ac:dyDescent="0.25">
      <c r="A296" s="815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hidden="1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hidden="1" customHeight="1" x14ac:dyDescent="0.25">
      <c r="A303" s="815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hidden="1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92</v>
      </c>
      <c r="Y308" s="788">
        <f t="shared" si="72"/>
        <v>93.6</v>
      </c>
      <c r="Z308" s="36">
        <f>IFERROR(IF(Y308=0,"",ROUNDUP(Y308/H308,0)*0.00651),"")</f>
        <v>0.25389</v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101.66000000000001</v>
      </c>
      <c r="BN308" s="64">
        <f t="shared" si="74"/>
        <v>103.42800000000001</v>
      </c>
      <c r="BO308" s="64">
        <f t="shared" si="75"/>
        <v>0.21062271062271065</v>
      </c>
      <c r="BP308" s="64">
        <f t="shared" si="76"/>
        <v>0.2142857142857143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180</v>
      </c>
      <c r="Y309" s="788">
        <f t="shared" si="72"/>
        <v>180</v>
      </c>
      <c r="Z309" s="36">
        <f>IFERROR(IF(Y309=0,"",ROUNDUP(Y309/H309,0)*0.00651),"")</f>
        <v>0.48825000000000002</v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193.50000000000003</v>
      </c>
      <c r="BN309" s="64">
        <f t="shared" si="74"/>
        <v>193.50000000000003</v>
      </c>
      <c r="BO309" s="64">
        <f t="shared" si="75"/>
        <v>0.41208791208791212</v>
      </c>
      <c r="BP309" s="64">
        <f t="shared" si="76"/>
        <v>0.41208791208791212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113.33333333333334</v>
      </c>
      <c r="Y311" s="789">
        <f>IFERROR(Y305/H305,"0")+IFERROR(Y306/H306,"0")+IFERROR(Y307/H307,"0")+IFERROR(Y308/H308,"0")+IFERROR(Y309/H309,"0")+IFERROR(Y310/H310,"0")</f>
        <v>114</v>
      </c>
      <c r="Z311" s="789">
        <f>IFERROR(IF(Z305="",0,Z305),"0")+IFERROR(IF(Z306="",0,Z306),"0")+IFERROR(IF(Z307="",0,Z307),"0")+IFERROR(IF(Z308="",0,Z308),"0")+IFERROR(IF(Z309="",0,Z309),"0")+IFERROR(IF(Z310="",0,Z310),"0")</f>
        <v>0.74214000000000002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272</v>
      </c>
      <c r="Y312" s="789">
        <f>IFERROR(SUM(Y305:Y310),"0")</f>
        <v>273.60000000000002</v>
      </c>
      <c r="Z312" s="37"/>
      <c r="AA312" s="790"/>
      <c r="AB312" s="790"/>
      <c r="AC312" s="790"/>
    </row>
    <row r="313" spans="1:68" ht="16.5" hidden="1" customHeight="1" x14ac:dyDescent="0.25">
      <c r="A313" s="815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hidden="1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hidden="1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hidden="1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hidden="1" customHeight="1" x14ac:dyDescent="0.25">
      <c r="A326" s="815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hidden="1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9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hidden="1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hidden="1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hidden="1" customHeight="1" x14ac:dyDescent="0.25">
      <c r="A340" s="815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hidden="1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22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hidden="1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hidden="1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hidden="1" customHeight="1" x14ac:dyDescent="0.25">
      <c r="A354" s="815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hidden="1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22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hidden="1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hidden="1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2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hidden="1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hidden="1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hidden="1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hidden="1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0</v>
      </c>
      <c r="Y384" s="78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0</v>
      </c>
      <c r="Y387" s="789">
        <f>IFERROR(Y383/H383,"0")+IFERROR(Y384/H384,"0")+IFERROR(Y385/H385,"0")+IFERROR(Y386/H386,"0")</f>
        <v>0</v>
      </c>
      <c r="Z387" s="789">
        <f>IFERROR(IF(Z383="",0,Z383),"0")+IFERROR(IF(Z384="",0,Z384),"0")+IFERROR(IF(Z385="",0,Z385),"0")+IFERROR(IF(Z386="",0,Z386),"0")</f>
        <v>0</v>
      </c>
      <c r="AA387" s="790"/>
      <c r="AB387" s="790"/>
      <c r="AC387" s="790"/>
    </row>
    <row r="388" spans="1:68" hidden="1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0</v>
      </c>
      <c r="Y388" s="789">
        <f>IFERROR(SUM(Y383:Y386),"0")</f>
        <v>0</v>
      </c>
      <c r="Z388" s="37"/>
      <c r="AA388" s="790"/>
      <c r="AB388" s="790"/>
      <c r="AC388" s="790"/>
    </row>
    <row r="389" spans="1:68" ht="14.25" hidden="1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16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25</v>
      </c>
      <c r="Y392" s="788">
        <f>IFERROR(IF(X392="",0,CEILING((X392/$H392),1)*$H392),"")</f>
        <v>25.5</v>
      </c>
      <c r="Z392" s="36">
        <f>IFERROR(IF(Y392=0,"",ROUNDUP(Y392/H392,0)*0.00651),"")</f>
        <v>6.5100000000000005E-2</v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28.97058823529412</v>
      </c>
      <c r="BN392" s="64">
        <f>IFERROR(Y392*I392/H392,"0")</f>
        <v>29.550000000000004</v>
      </c>
      <c r="BO392" s="64">
        <f>IFERROR(1/J392*(X392/H392),"0")</f>
        <v>5.3867700926524466E-2</v>
      </c>
      <c r="BP392" s="64">
        <f>IFERROR(1/J392*(Y392/H392),"0")</f>
        <v>5.4945054945054951E-2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2</v>
      </c>
      <c r="Y393" s="788">
        <f>IFERROR(IF(X393="",0,CEILING((X393/$H393),1)*$H393),"")</f>
        <v>2.5499999999999998</v>
      </c>
      <c r="Z393" s="36">
        <f>IFERROR(IF(Y393=0,"",ROUNDUP(Y393/H393,0)*0.00651),"")</f>
        <v>6.5100000000000002E-3</v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2.2588235294117647</v>
      </c>
      <c r="BN393" s="64">
        <f>IFERROR(Y393*I393/H393,"0")</f>
        <v>2.88</v>
      </c>
      <c r="BO393" s="64">
        <f>IFERROR(1/J393*(X393/H393),"0")</f>
        <v>4.3094160741219576E-3</v>
      </c>
      <c r="BP393" s="64">
        <f>IFERROR(1/J393*(Y393/H393),"0")</f>
        <v>5.4945054945054949E-3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10.588235294117649</v>
      </c>
      <c r="Y394" s="789">
        <f>IFERROR(Y390/H390,"0")+IFERROR(Y391/H391,"0")+IFERROR(Y392/H392,"0")+IFERROR(Y393/H393,"0")</f>
        <v>11</v>
      </c>
      <c r="Z394" s="789">
        <f>IFERROR(IF(Z390="",0,Z390),"0")+IFERROR(IF(Z391="",0,Z391),"0")+IFERROR(IF(Z392="",0,Z392),"0")+IFERROR(IF(Z393="",0,Z393),"0")</f>
        <v>7.1610000000000007E-2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27</v>
      </c>
      <c r="Y395" s="789">
        <f>IFERROR(SUM(Y390:Y393),"0")</f>
        <v>28.05</v>
      </c>
      <c r="Z395" s="37"/>
      <c r="AA395" s="790"/>
      <c r="AB395" s="790"/>
      <c r="AC395" s="790"/>
    </row>
    <row r="396" spans="1:68" ht="14.25" hidden="1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hidden="1" customHeight="1" x14ac:dyDescent="0.25">
      <c r="A402" s="815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hidden="1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4</v>
      </c>
      <c r="Y404" s="788">
        <f>IFERROR(IF(X404="",0,CEILING((X404/$H404),1)*$H404),"")</f>
        <v>5.4</v>
      </c>
      <c r="Z404" s="36">
        <f>IFERROR(IF(Y404=0,"",ROUNDUP(Y404/H404,0)*0.00651),"")</f>
        <v>1.9529999999999999E-2</v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4.5066666666666668</v>
      </c>
      <c r="BN404" s="64">
        <f>IFERROR(Y404*I404/H404,"0")</f>
        <v>6.0839999999999996</v>
      </c>
      <c r="BO404" s="64">
        <f>IFERROR(1/J404*(X404/H404),"0")</f>
        <v>1.2210012210012212E-2</v>
      </c>
      <c r="BP404" s="64">
        <f>IFERROR(1/J404*(Y404/H404),"0")</f>
        <v>1.6483516483516484E-2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2.2222222222222223</v>
      </c>
      <c r="Y405" s="789">
        <f>IFERROR(Y404/H404,"0")</f>
        <v>3</v>
      </c>
      <c r="Z405" s="789">
        <f>IFERROR(IF(Z404="",0,Z404),"0")</f>
        <v>1.9529999999999999E-2</v>
      </c>
      <c r="AA405" s="790"/>
      <c r="AB405" s="790"/>
      <c r="AC405" s="790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4</v>
      </c>
      <c r="Y406" s="789">
        <f>IFERROR(SUM(Y404:Y404),"0")</f>
        <v>5.4</v>
      </c>
      <c r="Z406" s="37"/>
      <c r="AA406" s="790"/>
      <c r="AB406" s="790"/>
      <c r="AC406" s="790"/>
    </row>
    <row r="407" spans="1:68" ht="14.25" hidden="1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hidden="1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hidden="1" customHeight="1" x14ac:dyDescent="0.2">
      <c r="A413" s="904" t="s">
        <v>658</v>
      </c>
      <c r="B413" s="905"/>
      <c r="C413" s="905"/>
      <c r="D413" s="905"/>
      <c r="E413" s="905"/>
      <c r="F413" s="905"/>
      <c r="G413" s="905"/>
      <c r="H413" s="905"/>
      <c r="I413" s="905"/>
      <c r="J413" s="905"/>
      <c r="K413" s="905"/>
      <c r="L413" s="905"/>
      <c r="M413" s="905"/>
      <c r="N413" s="905"/>
      <c r="O413" s="905"/>
      <c r="P413" s="905"/>
      <c r="Q413" s="905"/>
      <c r="R413" s="905"/>
      <c r="S413" s="905"/>
      <c r="T413" s="905"/>
      <c r="U413" s="905"/>
      <c r="V413" s="905"/>
      <c r="W413" s="905"/>
      <c r="X413" s="905"/>
      <c r="Y413" s="905"/>
      <c r="Z413" s="905"/>
      <c r="AA413" s="48"/>
      <c r="AB413" s="48"/>
      <c r="AC413" s="48"/>
    </row>
    <row r="414" spans="1:68" ht="16.5" hidden="1" customHeight="1" x14ac:dyDescent="0.25">
      <c r="A414" s="815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hidden="1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1974</v>
      </c>
      <c r="Y417" s="788">
        <f t="shared" si="87"/>
        <v>1980</v>
      </c>
      <c r="Z417" s="36">
        <f>IFERROR(IF(Y417=0,"",ROUNDUP(Y417/H417,0)*0.02175),"")</f>
        <v>2.871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2037.1680000000001</v>
      </c>
      <c r="BN417" s="64">
        <f t="shared" si="89"/>
        <v>2043.3600000000001</v>
      </c>
      <c r="BO417" s="64">
        <f t="shared" si="90"/>
        <v>2.7416666666666663</v>
      </c>
      <c r="BP417" s="64">
        <f t="shared" si="91"/>
        <v>2.75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99</v>
      </c>
      <c r="Y419" s="788">
        <f t="shared" si="87"/>
        <v>105</v>
      </c>
      <c r="Z419" s="36">
        <f>IFERROR(IF(Y419=0,"",ROUNDUP(Y419/H419,0)*0.02175),"")</f>
        <v>0.15225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102.16799999999999</v>
      </c>
      <c r="BN419" s="64">
        <f t="shared" si="89"/>
        <v>108.36</v>
      </c>
      <c r="BO419" s="64">
        <f t="shared" si="90"/>
        <v>0.13749999999999998</v>
      </c>
      <c r="BP419" s="64">
        <f t="shared" si="91"/>
        <v>0.14583333333333331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138.19999999999999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139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3.02325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2073</v>
      </c>
      <c r="Y428" s="789">
        <f>IFERROR(SUM(Y416:Y426),"0")</f>
        <v>2085</v>
      </c>
      <c r="Z428" s="37"/>
      <c r="AA428" s="790"/>
      <c r="AB428" s="790"/>
      <c r="AC428" s="790"/>
    </row>
    <row r="429" spans="1:68" ht="14.25" hidden="1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hidden="1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hidden="1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hidden="1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96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09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hidden="1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hidden="1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5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hidden="1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hidden="1" customHeight="1" x14ac:dyDescent="0.25">
      <c r="A443" s="815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hidden="1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3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hidden="1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hidden="1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0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hidden="1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2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1193</v>
      </c>
      <c r="Y461" s="788">
        <f>IFERROR(IF(X461="",0,CEILING((X461/$H461),1)*$H461),"")</f>
        <v>1197</v>
      </c>
      <c r="Z461" s="36">
        <f>IFERROR(IF(Y461=0,"",ROUNDUP(Y461/H461,0)*0.02175),"")</f>
        <v>2.8927499999999999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1267.7613333333334</v>
      </c>
      <c r="BN461" s="64">
        <f>IFERROR(Y461*I461/H461,"0")</f>
        <v>1272.0119999999999</v>
      </c>
      <c r="BO461" s="64">
        <f>IFERROR(1/J461*(X461/H461),"0")</f>
        <v>2.3670634920634916</v>
      </c>
      <c r="BP461" s="64">
        <f>IFERROR(1/J461*(Y461/H461),"0")</f>
        <v>2.375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2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132.55555555555554</v>
      </c>
      <c r="Y466" s="789">
        <f>IFERROR(Y461/H461,"0")+IFERROR(Y462/H462,"0")+IFERROR(Y463/H463,"0")+IFERROR(Y464/H464,"0")+IFERROR(Y465/H465,"0")</f>
        <v>133</v>
      </c>
      <c r="Z466" s="789">
        <f>IFERROR(IF(Z461="",0,Z461),"0")+IFERROR(IF(Z462="",0,Z462),"0")+IFERROR(IF(Z463="",0,Z463),"0")+IFERROR(IF(Z464="",0,Z464),"0")+IFERROR(IF(Z465="",0,Z465),"0")</f>
        <v>2.8927499999999999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1193</v>
      </c>
      <c r="Y467" s="789">
        <f>IFERROR(SUM(Y461:Y465),"0")</f>
        <v>1197</v>
      </c>
      <c r="Z467" s="37"/>
      <c r="AA467" s="790"/>
      <c r="AB467" s="790"/>
      <c r="AC467" s="790"/>
    </row>
    <row r="468" spans="1:68" ht="14.25" hidden="1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81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hidden="1" customHeight="1" x14ac:dyDescent="0.2">
      <c r="A472" s="904" t="s">
        <v>747</v>
      </c>
      <c r="B472" s="905"/>
      <c r="C472" s="905"/>
      <c r="D472" s="905"/>
      <c r="E472" s="905"/>
      <c r="F472" s="905"/>
      <c r="G472" s="905"/>
      <c r="H472" s="905"/>
      <c r="I472" s="905"/>
      <c r="J472" s="905"/>
      <c r="K472" s="905"/>
      <c r="L472" s="905"/>
      <c r="M472" s="905"/>
      <c r="N472" s="905"/>
      <c r="O472" s="905"/>
      <c r="P472" s="905"/>
      <c r="Q472" s="905"/>
      <c r="R472" s="905"/>
      <c r="S472" s="905"/>
      <c r="T472" s="905"/>
      <c r="U472" s="905"/>
      <c r="V472" s="905"/>
      <c r="W472" s="905"/>
      <c r="X472" s="905"/>
      <c r="Y472" s="905"/>
      <c r="Z472" s="905"/>
      <c r="AA472" s="48"/>
      <c r="AB472" s="48"/>
      <c r="AC472" s="48"/>
    </row>
    <row r="473" spans="1:68" ht="16.5" hidden="1" customHeight="1" x14ac:dyDescent="0.25">
      <c r="A473" s="815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hidden="1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hidden="1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5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7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41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14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0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2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4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2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hidden="1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hidden="1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hidden="1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hidden="1" customHeight="1" x14ac:dyDescent="0.25">
      <c r="A512" s="815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hidden="1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9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hidden="1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32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hidden="1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hidden="1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hidden="1" customHeight="1" x14ac:dyDescent="0.25">
      <c r="A529" s="815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hidden="1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1</v>
      </c>
      <c r="Y531" s="788">
        <f t="shared" ref="Y531:Y536" si="104">IFERROR(IF(X531="",0,CEILING((X531/$H531),1)*$H531),"")</f>
        <v>1.2</v>
      </c>
      <c r="Z531" s="36">
        <f>IFERROR(IF(Y531=0,"",ROUNDUP(Y531/H531,0)*0.00502),"")</f>
        <v>5.0200000000000002E-3</v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1.1433333333333335</v>
      </c>
      <c r="BN531" s="64">
        <f t="shared" ref="BN531:BN536" si="106">IFERROR(Y531*I531/H531,"0")</f>
        <v>1.3720000000000001</v>
      </c>
      <c r="BO531" s="64">
        <f t="shared" ref="BO531:BO536" si="107">IFERROR(1/J531*(X531/H531),"0")</f>
        <v>3.5612535612535618E-3</v>
      </c>
      <c r="BP531" s="64">
        <f t="shared" ref="BP531:BP536" si="108">IFERROR(1/J531*(Y531/H531),"0")</f>
        <v>4.2735042735042739E-3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4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2</v>
      </c>
      <c r="Y534" s="788">
        <f t="shared" si="104"/>
        <v>2.4</v>
      </c>
      <c r="Z534" s="36">
        <f>IFERROR(IF(Y534=0,"",ROUNDUP(Y534/H534,0)*0.00502),"")</f>
        <v>1.004E-2</v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3.3666666666666667</v>
      </c>
      <c r="BN534" s="64">
        <f t="shared" si="106"/>
        <v>4.04</v>
      </c>
      <c r="BO534" s="64">
        <f t="shared" si="107"/>
        <v>7.1225071225071235E-3</v>
      </c>
      <c r="BP534" s="64">
        <f t="shared" si="108"/>
        <v>8.5470085470085479E-3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2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2.5</v>
      </c>
      <c r="Y537" s="789">
        <f>IFERROR(Y531/H531,"0")+IFERROR(Y532/H532,"0")+IFERROR(Y533/H533,"0")+IFERROR(Y534/H534,"0")+IFERROR(Y535/H535,"0")+IFERROR(Y536/H536,"0")</f>
        <v>3</v>
      </c>
      <c r="Z537" s="789">
        <f>IFERROR(IF(Z531="",0,Z531),"0")+IFERROR(IF(Z532="",0,Z532),"0")+IFERROR(IF(Z533="",0,Z533),"0")+IFERROR(IF(Z534="",0,Z534),"0")+IFERROR(IF(Z535="",0,Z535),"0")+IFERROR(IF(Z536="",0,Z536),"0")</f>
        <v>1.506E-2</v>
      </c>
      <c r="AA537" s="790"/>
      <c r="AB537" s="790"/>
      <c r="AC537" s="790"/>
    </row>
    <row r="538" spans="1:68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3</v>
      </c>
      <c r="Y538" s="789">
        <f>IFERROR(SUM(Y531:Y536),"0")</f>
        <v>3.5999999999999996</v>
      </c>
      <c r="Z538" s="37"/>
      <c r="AA538" s="790"/>
      <c r="AB538" s="790"/>
      <c r="AC538" s="790"/>
    </row>
    <row r="539" spans="1:68" ht="16.5" hidden="1" customHeight="1" x14ac:dyDescent="0.25">
      <c r="A539" s="815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hidden="1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hidden="1" customHeight="1" x14ac:dyDescent="0.2">
      <c r="A544" s="904" t="s">
        <v>853</v>
      </c>
      <c r="B544" s="905"/>
      <c r="C544" s="905"/>
      <c r="D544" s="905"/>
      <c r="E544" s="905"/>
      <c r="F544" s="905"/>
      <c r="G544" s="905"/>
      <c r="H544" s="905"/>
      <c r="I544" s="905"/>
      <c r="J544" s="905"/>
      <c r="K544" s="905"/>
      <c r="L544" s="905"/>
      <c r="M544" s="905"/>
      <c r="N544" s="905"/>
      <c r="O544" s="905"/>
      <c r="P544" s="905"/>
      <c r="Q544" s="905"/>
      <c r="R544" s="905"/>
      <c r="S544" s="905"/>
      <c r="T544" s="905"/>
      <c r="U544" s="905"/>
      <c r="V544" s="905"/>
      <c r="W544" s="905"/>
      <c r="X544" s="905"/>
      <c r="Y544" s="905"/>
      <c r="Z544" s="905"/>
      <c r="AA544" s="48"/>
      <c r="AB544" s="48"/>
      <c r="AC544" s="48"/>
    </row>
    <row r="545" spans="1:68" ht="16.5" hidden="1" customHeight="1" x14ac:dyDescent="0.25">
      <c r="A545" s="815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hidden="1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22</v>
      </c>
      <c r="Y547" s="788">
        <f t="shared" ref="Y547:Y561" si="109">IFERROR(IF(X547="",0,CEILING((X547/$H547),1)*$H547),"")</f>
        <v>26.400000000000002</v>
      </c>
      <c r="Z547" s="36">
        <f t="shared" ref="Z547:Z552" si="110">IFERROR(IF(Y547=0,"",ROUNDUP(Y547/H547,0)*0.01196),"")</f>
        <v>5.9799999999999999E-2</v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23.5</v>
      </c>
      <c r="BN547" s="64">
        <f t="shared" ref="BN547:BN561" si="112">IFERROR(Y547*I547/H547,"0")</f>
        <v>28.200000000000003</v>
      </c>
      <c r="BO547" s="64">
        <f t="shared" ref="BO547:BO561" si="113">IFERROR(1/J547*(X547/H547),"0")</f>
        <v>4.0064102564102561E-2</v>
      </c>
      <c r="BP547" s="64">
        <f t="shared" ref="BP547:BP561" si="114">IFERROR(1/J547*(Y547/H547),"0")</f>
        <v>4.807692307692308E-2</v>
      </c>
    </row>
    <row r="548" spans="1:68" ht="27" hidden="1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hidden="1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223</v>
      </c>
      <c r="Y550" s="788">
        <f t="shared" si="109"/>
        <v>227.04000000000002</v>
      </c>
      <c r="Z550" s="36">
        <f t="shared" si="110"/>
        <v>0.51427999999999996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238.20454545454544</v>
      </c>
      <c r="BN550" s="64">
        <f t="shared" si="112"/>
        <v>242.51999999999998</v>
      </c>
      <c r="BO550" s="64">
        <f t="shared" si="113"/>
        <v>0.40610431235431238</v>
      </c>
      <c r="BP550" s="64">
        <f t="shared" si="114"/>
        <v>0.41346153846153849</v>
      </c>
    </row>
    <row r="551" spans="1:68" ht="16.5" hidden="1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2394</v>
      </c>
      <c r="Y552" s="788">
        <f t="shared" si="109"/>
        <v>2397.12</v>
      </c>
      <c r="Z552" s="36">
        <f t="shared" si="110"/>
        <v>5.4298400000000004</v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2557.2272727272725</v>
      </c>
      <c r="BN552" s="64">
        <f t="shared" si="112"/>
        <v>2560.56</v>
      </c>
      <c r="BO552" s="64">
        <f t="shared" si="113"/>
        <v>4.3597027972027975</v>
      </c>
      <c r="BP552" s="64">
        <f t="shared" si="114"/>
        <v>4.365384615384615</v>
      </c>
    </row>
    <row r="553" spans="1:68" ht="27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59</v>
      </c>
      <c r="Y553" s="788">
        <f t="shared" si="109"/>
        <v>61.2</v>
      </c>
      <c r="Z553" s="36">
        <f>IFERROR(IF(Y553=0,"",ROUNDUP(Y553/H553,0)*0.00902),"")</f>
        <v>0.15334</v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62.441666666666663</v>
      </c>
      <c r="BN553" s="64">
        <f t="shared" si="112"/>
        <v>64.77000000000001</v>
      </c>
      <c r="BO553" s="64">
        <f t="shared" si="113"/>
        <v>0.12415824915824916</v>
      </c>
      <c r="BP553" s="64">
        <f t="shared" si="114"/>
        <v>0.12878787878787878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812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9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4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27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15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516.19949494949492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519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6.1572600000000008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2698</v>
      </c>
      <c r="Y563" s="789">
        <f>IFERROR(SUM(Y547:Y561),"0")</f>
        <v>2711.7599999999998</v>
      </c>
      <c r="Z563" s="37"/>
      <c r="AA563" s="790"/>
      <c r="AB563" s="790"/>
      <c r="AC563" s="790"/>
    </row>
    <row r="564" spans="1:68" ht="14.25" hidden="1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1351</v>
      </c>
      <c r="Y565" s="788">
        <f>IFERROR(IF(X565="",0,CEILING((X565/$H565),1)*$H565),"")</f>
        <v>1351.68</v>
      </c>
      <c r="Z565" s="36">
        <f>IFERROR(IF(Y565=0,"",ROUNDUP(Y565/H565,0)*0.01196),"")</f>
        <v>3.06176</v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1443.1136363636363</v>
      </c>
      <c r="BN565" s="64">
        <f>IFERROR(Y565*I565/H565,"0")</f>
        <v>1443.84</v>
      </c>
      <c r="BO565" s="64">
        <f>IFERROR(1/J565*(X565/H565),"0")</f>
        <v>2.4603001165501164</v>
      </c>
      <c r="BP565" s="64">
        <f>IFERROR(1/J565*(Y565/H565),"0")</f>
        <v>2.4615384615384617</v>
      </c>
    </row>
    <row r="566" spans="1:68" ht="16.5" hidden="1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51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5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255.8712121212121</v>
      </c>
      <c r="Y570" s="789">
        <f>IFERROR(Y565/H565,"0")+IFERROR(Y566/H566,"0")+IFERROR(Y567/H567,"0")+IFERROR(Y568/H568,"0")+IFERROR(Y569/H569,"0")</f>
        <v>256</v>
      </c>
      <c r="Z570" s="789">
        <f>IFERROR(IF(Z565="",0,Z565),"0")+IFERROR(IF(Z566="",0,Z566),"0")+IFERROR(IF(Z567="",0,Z567),"0")+IFERROR(IF(Z568="",0,Z568),"0")+IFERROR(IF(Z569="",0,Z569),"0")</f>
        <v>3.06176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1351</v>
      </c>
      <c r="Y571" s="789">
        <f>IFERROR(SUM(Y565:Y569),"0")</f>
        <v>1351.68</v>
      </c>
      <c r="Z571" s="37"/>
      <c r="AA571" s="790"/>
      <c r="AB571" s="790"/>
      <c r="AC571" s="790"/>
    </row>
    <row r="572" spans="1:68" ht="14.25" hidden="1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hidden="1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92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hidden="1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hidden="1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2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2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81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08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8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hidden="1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0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0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790"/>
      <c r="AB586" s="790"/>
      <c r="AC586" s="790"/>
    </row>
    <row r="587" spans="1:68" hidden="1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0</v>
      </c>
      <c r="Y587" s="789">
        <f>IFERROR(SUM(Y573:Y585),"0")</f>
        <v>0</v>
      </c>
      <c r="Z587" s="37"/>
      <c r="AA587" s="790"/>
      <c r="AB587" s="790"/>
      <c r="AC587" s="790"/>
    </row>
    <row r="588" spans="1:68" ht="14.25" hidden="1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1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hidden="1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6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hidden="1" customHeight="1" x14ac:dyDescent="0.2">
      <c r="A599" s="904" t="s">
        <v>948</v>
      </c>
      <c r="B599" s="905"/>
      <c r="C599" s="905"/>
      <c r="D599" s="905"/>
      <c r="E599" s="905"/>
      <c r="F599" s="905"/>
      <c r="G599" s="905"/>
      <c r="H599" s="905"/>
      <c r="I599" s="905"/>
      <c r="J599" s="905"/>
      <c r="K599" s="905"/>
      <c r="L599" s="905"/>
      <c r="M599" s="905"/>
      <c r="N599" s="905"/>
      <c r="O599" s="905"/>
      <c r="P599" s="905"/>
      <c r="Q599" s="905"/>
      <c r="R599" s="905"/>
      <c r="S599" s="905"/>
      <c r="T599" s="905"/>
      <c r="U599" s="905"/>
      <c r="V599" s="905"/>
      <c r="W599" s="905"/>
      <c r="X599" s="905"/>
      <c r="Y599" s="905"/>
      <c r="Z599" s="905"/>
      <c r="AA599" s="48"/>
      <c r="AB599" s="48"/>
      <c r="AC599" s="48"/>
    </row>
    <row r="600" spans="1:68" ht="16.5" hidden="1" customHeight="1" x14ac:dyDescent="0.25">
      <c r="A600" s="815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hidden="1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5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hidden="1" customHeight="1" x14ac:dyDescent="0.2">
      <c r="A605" s="904" t="s">
        <v>953</v>
      </c>
      <c r="B605" s="905"/>
      <c r="C605" s="905"/>
      <c r="D605" s="905"/>
      <c r="E605" s="905"/>
      <c r="F605" s="905"/>
      <c r="G605" s="905"/>
      <c r="H605" s="905"/>
      <c r="I605" s="905"/>
      <c r="J605" s="905"/>
      <c r="K605" s="905"/>
      <c r="L605" s="905"/>
      <c r="M605" s="905"/>
      <c r="N605" s="905"/>
      <c r="O605" s="905"/>
      <c r="P605" s="905"/>
      <c r="Q605" s="905"/>
      <c r="R605" s="905"/>
      <c r="S605" s="905"/>
      <c r="T605" s="905"/>
      <c r="U605" s="905"/>
      <c r="V605" s="905"/>
      <c r="W605" s="905"/>
      <c r="X605" s="905"/>
      <c r="Y605" s="905"/>
      <c r="Z605" s="905"/>
      <c r="AA605" s="48"/>
      <c r="AB605" s="48"/>
      <c r="AC605" s="48"/>
    </row>
    <row r="606" spans="1:68" ht="16.5" hidden="1" customHeight="1" x14ac:dyDescent="0.25">
      <c r="A606" s="815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hidden="1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9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145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hidden="1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72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4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8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981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idden="1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hidden="1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hidden="1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1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2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87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30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hidden="1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hidden="1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23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900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979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8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4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idden="1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hidden="1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hidden="1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hidden="1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90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hidden="1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88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23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54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81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90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78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idden="1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hidden="1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hidden="1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2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1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4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12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hidden="1" customHeight="1" x14ac:dyDescent="0.25">
      <c r="A652" s="815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hidden="1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3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197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hidden="1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1003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hidden="1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hidden="1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0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96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97"/>
      <c r="P670" s="837" t="s">
        <v>1074</v>
      </c>
      <c r="Q670" s="838"/>
      <c r="R670" s="838"/>
      <c r="S670" s="838"/>
      <c r="T670" s="838"/>
      <c r="U670" s="838"/>
      <c r="V670" s="839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9254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9337.7900000000009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97"/>
      <c r="P671" s="837" t="s">
        <v>1075</v>
      </c>
      <c r="Q671" s="838"/>
      <c r="R671" s="838"/>
      <c r="S671" s="838"/>
      <c r="T671" s="838"/>
      <c r="U671" s="838"/>
      <c r="V671" s="839"/>
      <c r="W671" s="37" t="s">
        <v>69</v>
      </c>
      <c r="X671" s="789">
        <f>IFERROR(SUM(BM22:BM667),"0")</f>
        <v>9825.7476361514309</v>
      </c>
      <c r="Y671" s="789">
        <f>IFERROR(SUM(BN22:BN667),"0")</f>
        <v>9914.69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97"/>
      <c r="P672" s="837" t="s">
        <v>1076</v>
      </c>
      <c r="Q672" s="838"/>
      <c r="R672" s="838"/>
      <c r="S672" s="838"/>
      <c r="T672" s="838"/>
      <c r="U672" s="838"/>
      <c r="V672" s="839"/>
      <c r="W672" s="37" t="s">
        <v>1077</v>
      </c>
      <c r="X672" s="38">
        <f>ROUNDUP(SUM(BO22:BO667),0)</f>
        <v>17</v>
      </c>
      <c r="Y672" s="38">
        <f>ROUNDUP(SUM(BP22:BP667),0)</f>
        <v>17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97"/>
      <c r="P673" s="837" t="s">
        <v>1078</v>
      </c>
      <c r="Q673" s="838"/>
      <c r="R673" s="838"/>
      <c r="S673" s="838"/>
      <c r="T673" s="838"/>
      <c r="U673" s="838"/>
      <c r="V673" s="839"/>
      <c r="W673" s="37" t="s">
        <v>69</v>
      </c>
      <c r="X673" s="789">
        <f>GrossWeightTotal+PalletQtyTotal*25</f>
        <v>10250.747636151431</v>
      </c>
      <c r="Y673" s="789">
        <f>GrossWeightTotalR+PalletQtyTotalR*25</f>
        <v>10339.69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97"/>
      <c r="P674" s="837" t="s">
        <v>1079</v>
      </c>
      <c r="Q674" s="838"/>
      <c r="R674" s="838"/>
      <c r="S674" s="838"/>
      <c r="T674" s="838"/>
      <c r="U674" s="838"/>
      <c r="V674" s="839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1646.954841835724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1663</v>
      </c>
      <c r="Z674" s="37"/>
      <c r="AA674" s="790"/>
      <c r="AB674" s="790"/>
      <c r="AC674" s="790"/>
    </row>
    <row r="675" spans="1:32" ht="14.25" hidden="1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97"/>
      <c r="P675" s="837" t="s">
        <v>1080</v>
      </c>
      <c r="Q675" s="838"/>
      <c r="R675" s="838"/>
      <c r="S675" s="838"/>
      <c r="T675" s="838"/>
      <c r="U675" s="838"/>
      <c r="V675" s="839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19.983930000000001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42" t="s">
        <v>111</v>
      </c>
      <c r="D677" s="886"/>
      <c r="E677" s="886"/>
      <c r="F677" s="886"/>
      <c r="G677" s="886"/>
      <c r="H677" s="887"/>
      <c r="I677" s="842" t="s">
        <v>323</v>
      </c>
      <c r="J677" s="886"/>
      <c r="K677" s="886"/>
      <c r="L677" s="886"/>
      <c r="M677" s="886"/>
      <c r="N677" s="886"/>
      <c r="O677" s="886"/>
      <c r="P677" s="886"/>
      <c r="Q677" s="886"/>
      <c r="R677" s="886"/>
      <c r="S677" s="886"/>
      <c r="T677" s="886"/>
      <c r="U677" s="886"/>
      <c r="V677" s="887"/>
      <c r="W677" s="842" t="s">
        <v>658</v>
      </c>
      <c r="X677" s="887"/>
      <c r="Y677" s="842" t="s">
        <v>747</v>
      </c>
      <c r="Z677" s="886"/>
      <c r="AA677" s="886"/>
      <c r="AB677" s="887"/>
      <c r="AC677" s="784" t="s">
        <v>853</v>
      </c>
      <c r="AD677" s="784" t="s">
        <v>948</v>
      </c>
      <c r="AE677" s="842" t="s">
        <v>953</v>
      </c>
      <c r="AF677" s="887"/>
    </row>
    <row r="678" spans="1:32" ht="14.25" customHeight="1" thickTop="1" x14ac:dyDescent="0.2">
      <c r="A678" s="1074" t="s">
        <v>1083</v>
      </c>
      <c r="B678" s="842" t="s">
        <v>63</v>
      </c>
      <c r="C678" s="842" t="s">
        <v>112</v>
      </c>
      <c r="D678" s="842" t="s">
        <v>139</v>
      </c>
      <c r="E678" s="842" t="s">
        <v>218</v>
      </c>
      <c r="F678" s="842" t="s">
        <v>240</v>
      </c>
      <c r="G678" s="842" t="s">
        <v>284</v>
      </c>
      <c r="H678" s="842" t="s">
        <v>111</v>
      </c>
      <c r="I678" s="842" t="s">
        <v>324</v>
      </c>
      <c r="J678" s="842" t="s">
        <v>348</v>
      </c>
      <c r="K678" s="842" t="s">
        <v>426</v>
      </c>
      <c r="L678" s="842" t="s">
        <v>445</v>
      </c>
      <c r="M678" s="842" t="s">
        <v>469</v>
      </c>
      <c r="N678" s="785"/>
      <c r="O678" s="842" t="s">
        <v>498</v>
      </c>
      <c r="P678" s="842" t="s">
        <v>501</v>
      </c>
      <c r="Q678" s="842" t="s">
        <v>510</v>
      </c>
      <c r="R678" s="842" t="s">
        <v>526</v>
      </c>
      <c r="S678" s="842" t="s">
        <v>536</v>
      </c>
      <c r="T678" s="842" t="s">
        <v>549</v>
      </c>
      <c r="U678" s="842" t="s">
        <v>560</v>
      </c>
      <c r="V678" s="842" t="s">
        <v>645</v>
      </c>
      <c r="W678" s="842" t="s">
        <v>659</v>
      </c>
      <c r="X678" s="842" t="s">
        <v>703</v>
      </c>
      <c r="Y678" s="842" t="s">
        <v>748</v>
      </c>
      <c r="Z678" s="842" t="s">
        <v>811</v>
      </c>
      <c r="AA678" s="842" t="s">
        <v>833</v>
      </c>
      <c r="AB678" s="842" t="s">
        <v>849</v>
      </c>
      <c r="AC678" s="842" t="s">
        <v>853</v>
      </c>
      <c r="AD678" s="842" t="s">
        <v>948</v>
      </c>
      <c r="AE678" s="842" t="s">
        <v>953</v>
      </c>
      <c r="AF678" s="842" t="s">
        <v>1053</v>
      </c>
    </row>
    <row r="679" spans="1:32" ht="13.5" customHeight="1" thickBot="1" x14ac:dyDescent="0.25">
      <c r="A679" s="1075"/>
      <c r="B679" s="843"/>
      <c r="C679" s="843"/>
      <c r="D679" s="843"/>
      <c r="E679" s="843"/>
      <c r="F679" s="843"/>
      <c r="G679" s="843"/>
      <c r="H679" s="843"/>
      <c r="I679" s="843"/>
      <c r="J679" s="843"/>
      <c r="K679" s="843"/>
      <c r="L679" s="843"/>
      <c r="M679" s="843"/>
      <c r="N679" s="785"/>
      <c r="O679" s="843"/>
      <c r="P679" s="843"/>
      <c r="Q679" s="843"/>
      <c r="R679" s="843"/>
      <c r="S679" s="843"/>
      <c r="T679" s="843"/>
      <c r="U679" s="843"/>
      <c r="V679" s="843"/>
      <c r="W679" s="843"/>
      <c r="X679" s="843"/>
      <c r="Y679" s="843"/>
      <c r="Z679" s="843"/>
      <c r="AA679" s="843"/>
      <c r="AB679" s="843"/>
      <c r="AC679" s="843"/>
      <c r="AD679" s="843"/>
      <c r="AE679" s="843"/>
      <c r="AF679" s="843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67.199999999999989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295.20000000000005</v>
      </c>
      <c r="E680" s="46">
        <f>IFERROR(Y106*1,"0")+IFERROR(Y107*1,"0")+IFERROR(Y108*1,"0")+IFERROR(Y112*1,"0")+IFERROR(Y113*1,"0")+IFERROR(Y114*1,"0")+IFERROR(Y115*1,"0")+IFERROR(Y116*1,"0")+IFERROR(Y117*1,"0")</f>
        <v>102.6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508.30000000000007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71.400000000000006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633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4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273.60000000000002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28.05</v>
      </c>
      <c r="V680" s="46">
        <f>IFERROR(Y404*1,"0")+IFERROR(Y408*1,"0")+IFERROR(Y409*1,"0")+IFERROR(Y410*1,"0")</f>
        <v>5.4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2085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1197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3.5999999999999996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4063.4399999999996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0"/>
        <filter val="1 193,00"/>
        <filter val="1 351,00"/>
        <filter val="1 646,95"/>
        <filter val="1 974,00"/>
        <filter val="1,00"/>
        <filter val="10 250,75"/>
        <filter val="10,00"/>
        <filter val="10,59"/>
        <filter val="105,19"/>
        <filter val="11,00"/>
        <filter val="11,79"/>
        <filter val="113,33"/>
        <filter val="132,56"/>
        <filter val="138,20"/>
        <filter val="142,00"/>
        <filter val="16,19"/>
        <filter val="17"/>
        <filter val="17,87"/>
        <filter val="18,13"/>
        <filter val="180,00"/>
        <filter val="182,00"/>
        <filter val="193,00"/>
        <filter val="2 073,00"/>
        <filter val="2 394,00"/>
        <filter val="2 698,00"/>
        <filter val="2,00"/>
        <filter val="2,22"/>
        <filter val="2,50"/>
        <filter val="205,83"/>
        <filter val="21,67"/>
        <filter val="215,00"/>
        <filter val="217,00"/>
        <filter val="22,00"/>
        <filter val="223,00"/>
        <filter val="25,00"/>
        <filter val="255,87"/>
        <filter val="27,00"/>
        <filter val="272,00"/>
        <filter val="284,00"/>
        <filter val="29,35"/>
        <filter val="3,00"/>
        <filter val="37,00"/>
        <filter val="4,00"/>
        <filter val="43,89"/>
        <filter val="494,00"/>
        <filter val="5,00"/>
        <filter val="5,09"/>
        <filter val="50,00"/>
        <filter val="516,20"/>
        <filter val="52,00"/>
        <filter val="57,00"/>
        <filter val="59,00"/>
        <filter val="68,00"/>
        <filter val="74,00"/>
        <filter val="75,00"/>
        <filter val="77,00"/>
        <filter val="79,00"/>
        <filter val="88,00"/>
        <filter val="9 254,00"/>
        <filter val="9 825,75"/>
        <filter val="92,00"/>
        <filter val="99,00"/>
      </filters>
    </filterColumn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D227:E227"/>
    <mergeCell ref="P582:T582"/>
    <mergeCell ref="D194:E194"/>
    <mergeCell ref="P256:T256"/>
    <mergeCell ref="D298:E298"/>
    <mergeCell ref="D234:E234"/>
    <mergeCell ref="A455:Z455"/>
    <mergeCell ref="A333:O334"/>
    <mergeCell ref="P289:V289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P26:T26"/>
    <mergeCell ref="D463:E463"/>
    <mergeCell ref="Z17:Z18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91:T91"/>
    <mergeCell ref="P48:T48"/>
    <mergeCell ref="D84:E84"/>
    <mergeCell ref="P41:T41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D9:E9"/>
    <mergeCell ref="P197:T197"/>
    <mergeCell ref="F9:G9"/>
    <mergeCell ref="P495:T495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P376:T376"/>
    <mergeCell ref="A588:Z58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603:O604"/>
    <mergeCell ref="D590:E590"/>
    <mergeCell ref="Q11:R11"/>
    <mergeCell ref="P205:T20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P521:T521"/>
    <mergeCell ref="P29:T29"/>
    <mergeCell ref="P100:T100"/>
    <mergeCell ref="D81:E81"/>
    <mergeCell ref="P265:T265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59:V59"/>
    <mergeCell ref="P286:T286"/>
    <mergeCell ref="P479:T479"/>
    <mergeCell ref="A402:Z402"/>
    <mergeCell ref="D229:E229"/>
    <mergeCell ref="D77:E77"/>
    <mergeCell ref="P131:T131"/>
    <mergeCell ref="D108:E108"/>
    <mergeCell ref="D357:E357"/>
    <mergeCell ref="A87:O88"/>
    <mergeCell ref="D426:E426"/>
    <mergeCell ref="P86:T86"/>
    <mergeCell ref="A343:O344"/>
    <mergeCell ref="P161:V161"/>
    <mergeCell ref="P388:V388"/>
    <mergeCell ref="P459:V459"/>
    <mergeCell ref="A151:Z151"/>
    <mergeCell ref="P234:T234"/>
    <mergeCell ref="P325:V325"/>
    <mergeCell ref="D142:E142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D126:E126"/>
    <mergeCell ref="D197:E197"/>
    <mergeCell ref="P552:T552"/>
    <mergeCell ref="D253:E253"/>
    <mergeCell ref="D351:E351"/>
    <mergeCell ref="D499:E499"/>
    <mergeCell ref="D486:E486"/>
    <mergeCell ref="A607:Z607"/>
    <mergeCell ref="P632:V632"/>
    <mergeCell ref="A513:Z513"/>
    <mergeCell ref="D378:E378"/>
    <mergeCell ref="D613:E613"/>
    <mergeCell ref="P94:T94"/>
    <mergeCell ref="D379:E379"/>
    <mergeCell ref="P603:V603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2025-01-09T10:33:15Z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