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5DEF63-186D-46FC-8735-23DAC81930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2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P163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BO157" i="1"/>
  <c r="BM157" i="1"/>
  <c r="Z157" i="1"/>
  <c r="Y157" i="1"/>
  <c r="BP157" i="1" s="1"/>
  <c r="BO156" i="1"/>
  <c r="BM156" i="1"/>
  <c r="Z156" i="1"/>
  <c r="Y156" i="1"/>
  <c r="BP156" i="1" s="1"/>
  <c r="X153" i="1"/>
  <c r="X152" i="1"/>
  <c r="BO151" i="1"/>
  <c r="BM151" i="1"/>
  <c r="Z151" i="1"/>
  <c r="Z152" i="1" s="1"/>
  <c r="Y151" i="1"/>
  <c r="Y152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Z135" i="1" s="1"/>
  <c r="Y134" i="1"/>
  <c r="Y135" i="1" s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Y113" i="1" s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7" i="1" s="1"/>
  <c r="P94" i="1"/>
  <c r="X91" i="1"/>
  <c r="X90" i="1"/>
  <c r="BO89" i="1"/>
  <c r="BM89" i="1"/>
  <c r="Z89" i="1"/>
  <c r="Z90" i="1" s="1"/>
  <c r="Y89" i="1"/>
  <c r="Y90" i="1" s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O79" i="1"/>
  <c r="BM79" i="1"/>
  <c r="Z79" i="1"/>
  <c r="Y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Z69" i="1" s="1"/>
  <c r="Y68" i="1"/>
  <c r="Y70" i="1" s="1"/>
  <c r="X65" i="1"/>
  <c r="X64" i="1"/>
  <c r="BO63" i="1"/>
  <c r="BM63" i="1"/>
  <c r="Z63" i="1"/>
  <c r="Y63" i="1"/>
  <c r="P63" i="1"/>
  <c r="BO62" i="1"/>
  <c r="BM62" i="1"/>
  <c r="Z62" i="1"/>
  <c r="Z64" i="1" s="1"/>
  <c r="Y62" i="1"/>
  <c r="BP62" i="1" s="1"/>
  <c r="P62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2" i="1"/>
  <c r="BN28" i="1"/>
  <c r="BN29" i="1"/>
  <c r="BN30" i="1"/>
  <c r="Y58" i="1"/>
  <c r="BN47" i="1"/>
  <c r="BN49" i="1"/>
  <c r="BN51" i="1"/>
  <c r="BN53" i="1"/>
  <c r="BN55" i="1"/>
  <c r="BN57" i="1"/>
  <c r="BN68" i="1"/>
  <c r="BP68" i="1"/>
  <c r="Y69" i="1"/>
  <c r="Z75" i="1"/>
  <c r="BN73" i="1"/>
  <c r="Z160" i="1"/>
  <c r="BN156" i="1"/>
  <c r="BN157" i="1"/>
  <c r="BN159" i="1"/>
  <c r="Y173" i="1"/>
  <c r="Z173" i="1"/>
  <c r="BN171" i="1"/>
  <c r="BP102" i="1"/>
  <c r="BN102" i="1"/>
  <c r="BP104" i="1"/>
  <c r="BN104" i="1"/>
  <c r="Y120" i="1"/>
  <c r="BP116" i="1"/>
  <c r="BN116" i="1"/>
  <c r="BP118" i="1"/>
  <c r="BN118" i="1"/>
  <c r="Y131" i="1"/>
  <c r="Y130" i="1"/>
  <c r="BP129" i="1"/>
  <c r="BN129" i="1"/>
  <c r="Y165" i="1"/>
  <c r="BP163" i="1"/>
  <c r="BN163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J9" i="1"/>
  <c r="X304" i="1"/>
  <c r="Y32" i="1"/>
  <c r="Y33" i="1"/>
  <c r="BN62" i="1"/>
  <c r="Y86" i="1"/>
  <c r="BP79" i="1"/>
  <c r="BN79" i="1"/>
  <c r="BP82" i="1"/>
  <c r="BN82" i="1"/>
  <c r="BP84" i="1"/>
  <c r="BN84" i="1"/>
  <c r="BP140" i="1"/>
  <c r="BN140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75" i="1"/>
  <c r="Z85" i="1"/>
  <c r="Y106" i="1"/>
  <c r="Z106" i="1"/>
  <c r="Z112" i="1"/>
  <c r="Z119" i="1"/>
  <c r="Y125" i="1"/>
  <c r="Y142" i="1"/>
  <c r="Y161" i="1"/>
  <c r="Z165" i="1"/>
  <c r="Z186" i="1"/>
  <c r="Y194" i="1"/>
  <c r="Z203" i="1"/>
  <c r="Z211" i="1"/>
  <c r="Z227" i="1"/>
  <c r="Y37" i="1"/>
  <c r="BP36" i="1"/>
  <c r="BN36" i="1"/>
  <c r="BP50" i="1"/>
  <c r="BN50" i="1"/>
  <c r="BP54" i="1"/>
  <c r="BN54" i="1"/>
  <c r="BP63" i="1"/>
  <c r="BN63" i="1"/>
  <c r="Y65" i="1"/>
  <c r="Y59" i="1"/>
  <c r="BP46" i="1"/>
  <c r="BN46" i="1"/>
  <c r="BP48" i="1"/>
  <c r="BN48" i="1"/>
  <c r="BP52" i="1"/>
  <c r="BN52" i="1"/>
  <c r="BP56" i="1"/>
  <c r="BN56" i="1"/>
  <c r="BP31" i="1"/>
  <c r="BN31" i="1"/>
  <c r="Y38" i="1"/>
  <c r="Y42" i="1"/>
  <c r="BP41" i="1"/>
  <c r="BN41" i="1"/>
  <c r="Z58" i="1"/>
  <c r="Y64" i="1"/>
  <c r="Y76" i="1"/>
  <c r="Y85" i="1"/>
  <c r="Y91" i="1"/>
  <c r="Y98" i="1"/>
  <c r="Y107" i="1"/>
  <c r="Y112" i="1"/>
  <c r="Y119" i="1"/>
  <c r="Y126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H9" i="1"/>
  <c r="X305" i="1"/>
  <c r="X306" i="1"/>
  <c r="X308" i="1"/>
  <c r="BN74" i="1"/>
  <c r="BN80" i="1"/>
  <c r="BN81" i="1"/>
  <c r="BN83" i="1"/>
  <c r="BN89" i="1"/>
  <c r="BP89" i="1"/>
  <c r="BN94" i="1"/>
  <c r="BP94" i="1"/>
  <c r="BN96" i="1"/>
  <c r="BN101" i="1"/>
  <c r="BP101" i="1"/>
  <c r="BN103" i="1"/>
  <c r="BN105" i="1"/>
  <c r="BN110" i="1"/>
  <c r="BP110" i="1"/>
  <c r="BN117" i="1"/>
  <c r="BN124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8" i="1" l="1"/>
  <c r="Y305" i="1"/>
  <c r="Y307" i="1" s="1"/>
  <c r="Z309" i="1"/>
  <c r="Y304" i="1"/>
  <c r="Y306" i="1"/>
  <c r="X307" i="1"/>
  <c r="A317" i="1" l="1"/>
  <c r="C317" i="1"/>
  <c r="B317" i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<sst xmlns="http://schemas.openxmlformats.org/spreadsheetml/2006/main" count="1506" uniqueCount="504">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</sst>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5" t="s">
        <v>0</v>
      </c>
      <c r="E1" s="349"/>
      <c r="F1" s="349"/>
      <c r="G1" s="12" t="s">
        <v>1</v>
      </c>
      <c r="H1" s="385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0" t="s">
        <v>7</v>
      </c>
      <c r="B5" s="326"/>
      <c r="C5" s="327"/>
      <c r="D5" s="388"/>
      <c r="E5" s="389"/>
      <c r="F5" s="505" t="s">
        <v>8</v>
      </c>
      <c r="G5" s="327"/>
      <c r="H5" s="388" t="s">
        <v>503</v>
      </c>
      <c r="I5" s="472"/>
      <c r="J5" s="472"/>
      <c r="K5" s="472"/>
      <c r="L5" s="472"/>
      <c r="M5" s="389"/>
      <c r="N5" s="61"/>
      <c r="P5" s="24" t="s">
        <v>9</v>
      </c>
      <c r="Q5" s="496">
        <v>45670</v>
      </c>
      <c r="R5" s="438"/>
      <c r="T5" s="435" t="s">
        <v>10</v>
      </c>
      <c r="U5" s="436"/>
      <c r="V5" s="437" t="s">
        <v>11</v>
      </c>
      <c r="W5" s="438"/>
      <c r="AB5" s="51"/>
      <c r="AC5" s="51"/>
      <c r="AD5" s="51"/>
      <c r="AE5" s="51"/>
    </row>
    <row r="6" spans="1:32" s="312" customFormat="1" ht="24" customHeight="1" x14ac:dyDescent="0.2">
      <c r="A6" s="410" t="s">
        <v>12</v>
      </c>
      <c r="B6" s="326"/>
      <c r="C6" s="327"/>
      <c r="D6" s="474" t="s">
        <v>13</v>
      </c>
      <c r="E6" s="475"/>
      <c r="F6" s="475"/>
      <c r="G6" s="475"/>
      <c r="H6" s="475"/>
      <c r="I6" s="475"/>
      <c r="J6" s="475"/>
      <c r="K6" s="475"/>
      <c r="L6" s="475"/>
      <c r="M6" s="438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0" t="s">
        <v>15</v>
      </c>
      <c r="U6" s="436"/>
      <c r="V6" s="523" t="s">
        <v>16</v>
      </c>
      <c r="W6" s="36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4"/>
      <c r="U7" s="436"/>
      <c r="V7" s="524"/>
      <c r="W7" s="525"/>
      <c r="AB7" s="51"/>
      <c r="AC7" s="51"/>
      <c r="AD7" s="51"/>
      <c r="AE7" s="51"/>
    </row>
    <row r="8" spans="1:32" s="312" customFormat="1" ht="25.5" customHeight="1" x14ac:dyDescent="0.2">
      <c r="A8" s="517" t="s">
        <v>17</v>
      </c>
      <c r="B8" s="323"/>
      <c r="C8" s="324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15">
        <v>0.45833333333333331</v>
      </c>
      <c r="R8" s="372"/>
      <c r="T8" s="334"/>
      <c r="U8" s="436"/>
      <c r="V8" s="524"/>
      <c r="W8" s="525"/>
      <c r="AB8" s="51"/>
      <c r="AC8" s="51"/>
      <c r="AD8" s="51"/>
      <c r="AE8" s="51"/>
    </row>
    <row r="9" spans="1:32" s="31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21"/>
      <c r="E9" s="332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20</v>
      </c>
      <c r="Q9" s="383"/>
      <c r="R9" s="384"/>
      <c r="T9" s="334"/>
      <c r="U9" s="436"/>
      <c r="V9" s="526"/>
      <c r="W9" s="52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21"/>
      <c r="E10" s="332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9" t="str">
        <f>IFERROR(VLOOKUP($D$10,Proxy,2,FALSE),"")</f>
        <v/>
      </c>
      <c r="I10" s="334"/>
      <c r="J10" s="334"/>
      <c r="K10" s="334"/>
      <c r="L10" s="334"/>
      <c r="M10" s="334"/>
      <c r="N10" s="311"/>
      <c r="P10" s="26" t="s">
        <v>21</v>
      </c>
      <c r="Q10" s="441"/>
      <c r="R10" s="442"/>
      <c r="U10" s="24" t="s">
        <v>22</v>
      </c>
      <c r="V10" s="362" t="s">
        <v>23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67"/>
      <c r="R11" s="438"/>
      <c r="U11" s="24" t="s">
        <v>26</v>
      </c>
      <c r="V11" s="479" t="s">
        <v>27</v>
      </c>
      <c r="W11" s="384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325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415"/>
      <c r="R12" s="372"/>
      <c r="S12" s="23"/>
      <c r="U12" s="24"/>
      <c r="V12" s="349"/>
      <c r="W12" s="334"/>
      <c r="AB12" s="51"/>
      <c r="AC12" s="51"/>
      <c r="AD12" s="51"/>
      <c r="AE12" s="51"/>
    </row>
    <row r="13" spans="1:32" s="312" customFormat="1" ht="23.25" customHeight="1" x14ac:dyDescent="0.2">
      <c r="A13" s="325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479"/>
      <c r="R13" s="3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325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328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7" t="s">
        <v>34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20" t="s">
        <v>37</v>
      </c>
      <c r="D17" s="358" t="s">
        <v>38</v>
      </c>
      <c r="E17" s="402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401"/>
      <c r="R17" s="401"/>
      <c r="S17" s="401"/>
      <c r="T17" s="402"/>
      <c r="U17" s="522" t="s">
        <v>50</v>
      </c>
      <c r="V17" s="327"/>
      <c r="W17" s="358" t="s">
        <v>51</v>
      </c>
      <c r="X17" s="358" t="s">
        <v>52</v>
      </c>
      <c r="Y17" s="520" t="s">
        <v>53</v>
      </c>
      <c r="Z17" s="470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500"/>
      <c r="AF17" s="50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403"/>
      <c r="E18" s="405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403"/>
      <c r="Q18" s="404"/>
      <c r="R18" s="404"/>
      <c r="S18" s="404"/>
      <c r="T18" s="405"/>
      <c r="U18" s="70" t="s">
        <v>60</v>
      </c>
      <c r="V18" s="70" t="s">
        <v>61</v>
      </c>
      <c r="W18" s="359"/>
      <c r="X18" s="359"/>
      <c r="Y18" s="521"/>
      <c r="Z18" s="471"/>
      <c r="AA18" s="458"/>
      <c r="AB18" s="458"/>
      <c r="AC18" s="458"/>
      <c r="AD18" s="502"/>
      <c r="AE18" s="503"/>
      <c r="AF18" s="504"/>
      <c r="AG18" s="69"/>
      <c r="BD18" s="68"/>
    </row>
    <row r="19" spans="1:68" ht="27.75" hidden="1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36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3"/>
      <c r="AB20" s="313"/>
      <c r="AC20" s="313"/>
    </row>
    <row r="21" spans="1:68" ht="14.25" hidden="1" customHeight="1" x14ac:dyDescent="0.25">
      <c r="A21" s="33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41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41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36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3"/>
      <c r="AB26" s="313"/>
      <c r="AC26" s="313"/>
    </row>
    <row r="27" spans="1:68" ht="14.25" hidden="1" customHeight="1" x14ac:dyDescent="0.25">
      <c r="A27" s="33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4301132186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3" t="s">
        <v>86</v>
      </c>
      <c r="Q29" s="338"/>
      <c r="R29" s="338"/>
      <c r="S29" s="338"/>
      <c r="T29" s="339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2" t="s">
        <v>89</v>
      </c>
      <c r="Q30" s="338"/>
      <c r="R30" s="338"/>
      <c r="S30" s="338"/>
      <c r="T30" s="339"/>
      <c r="U30" s="34"/>
      <c r="V30" s="34"/>
      <c r="W30" s="35" t="s">
        <v>69</v>
      </c>
      <c r="X30" s="318">
        <v>42</v>
      </c>
      <c r="Y30" s="319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41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20">
        <f>IFERROR(SUM(X28:X31),"0")</f>
        <v>42</v>
      </c>
      <c r="Y32" s="320">
        <f>IFERROR(SUM(Y28:Y31),"0")</f>
        <v>42</v>
      </c>
      <c r="Z32" s="320">
        <f>IFERROR(IF(Z28="",0,Z28),"0")+IFERROR(IF(Z29="",0,Z29),"0")+IFERROR(IF(Z30="",0,Z30),"0")+IFERROR(IF(Z31="",0,Z31),"0")</f>
        <v>0.39522000000000002</v>
      </c>
      <c r="AA32" s="321"/>
      <c r="AB32" s="321"/>
      <c r="AC32" s="321"/>
    </row>
    <row r="33" spans="1:68" x14ac:dyDescent="0.2">
      <c r="A33" s="334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41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20">
        <f>IFERROR(SUMPRODUCT(X28:X31*H28:H31),"0")</f>
        <v>63</v>
      </c>
      <c r="Y33" s="320">
        <f>IFERROR(SUMPRODUCT(Y28:Y31*H28:H31),"0")</f>
        <v>63</v>
      </c>
      <c r="Z33" s="37"/>
      <c r="AA33" s="321"/>
      <c r="AB33" s="321"/>
      <c r="AC33" s="321"/>
    </row>
    <row r="34" spans="1:68" ht="16.5" hidden="1" customHeight="1" x14ac:dyDescent="0.25">
      <c r="A34" s="336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13"/>
      <c r="AB34" s="313"/>
      <c r="AC34" s="313"/>
    </row>
    <row r="35" spans="1:68" ht="14.25" hidden="1" customHeight="1" x14ac:dyDescent="0.25">
      <c r="A35" s="333" t="s">
        <v>63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0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41"/>
      <c r="P37" s="322" t="s">
        <v>72</v>
      </c>
      <c r="Q37" s="323"/>
      <c r="R37" s="323"/>
      <c r="S37" s="323"/>
      <c r="T37" s="323"/>
      <c r="U37" s="323"/>
      <c r="V37" s="324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41"/>
      <c r="P38" s="322" t="s">
        <v>72</v>
      </c>
      <c r="Q38" s="323"/>
      <c r="R38" s="323"/>
      <c r="S38" s="323"/>
      <c r="T38" s="323"/>
      <c r="U38" s="323"/>
      <c r="V38" s="324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hidden="1" customHeight="1" x14ac:dyDescent="0.25">
      <c r="A39" s="336" t="s">
        <v>96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3"/>
      <c r="AB39" s="313"/>
      <c r="AC39" s="313"/>
    </row>
    <row r="40" spans="1:68" ht="14.25" hidden="1" customHeight="1" x14ac:dyDescent="0.25">
      <c r="A40" s="333" t="s">
        <v>97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14"/>
      <c r="AB40" s="314"/>
      <c r="AC40" s="314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29">
        <v>4607111037053</v>
      </c>
      <c r="E41" s="330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8"/>
      <c r="R41" s="338"/>
      <c r="S41" s="338"/>
      <c r="T41" s="339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40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41"/>
      <c r="P42" s="322" t="s">
        <v>72</v>
      </c>
      <c r="Q42" s="323"/>
      <c r="R42" s="323"/>
      <c r="S42" s="323"/>
      <c r="T42" s="323"/>
      <c r="U42" s="323"/>
      <c r="V42" s="324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34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41"/>
      <c r="P43" s="322" t="s">
        <v>72</v>
      </c>
      <c r="Q43" s="323"/>
      <c r="R43" s="323"/>
      <c r="S43" s="323"/>
      <c r="T43" s="323"/>
      <c r="U43" s="323"/>
      <c r="V43" s="324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36" t="s">
        <v>102</v>
      </c>
      <c r="B44" s="334"/>
      <c r="C44" s="334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13"/>
      <c r="AB44" s="313"/>
      <c r="AC44" s="313"/>
    </row>
    <row r="45" spans="1:68" ht="14.25" hidden="1" customHeight="1" x14ac:dyDescent="0.25">
      <c r="A45" s="333" t="s">
        <v>63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14"/>
      <c r="AB45" s="314"/>
      <c r="AC45" s="314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29">
        <v>4607111037190</v>
      </c>
      <c r="E46" s="330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5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8"/>
      <c r="R46" s="338"/>
      <c r="S46" s="338"/>
      <c r="T46" s="339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29">
        <v>4607111038999</v>
      </c>
      <c r="E47" s="330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8"/>
      <c r="R47" s="338"/>
      <c r="S47" s="338"/>
      <c r="T47" s="339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29">
        <v>4607111037183</v>
      </c>
      <c r="E48" s="330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8"/>
      <c r="R48" s="338"/>
      <c r="S48" s="338"/>
      <c r="T48" s="339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29">
        <v>4607111039385</v>
      </c>
      <c r="E49" s="330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8"/>
      <c r="R49" s="338"/>
      <c r="S49" s="338"/>
      <c r="T49" s="339"/>
      <c r="U49" s="34"/>
      <c r="V49" s="34"/>
      <c r="W49" s="35" t="s">
        <v>69</v>
      </c>
      <c r="X49" s="318">
        <v>36</v>
      </c>
      <c r="Y49" s="319">
        <f t="shared" si="0"/>
        <v>36</v>
      </c>
      <c r="Z49" s="36">
        <f t="shared" si="1"/>
        <v>0.55800000000000005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262.8</v>
      </c>
      <c r="BN49" s="67">
        <f t="shared" si="3"/>
        <v>262.8</v>
      </c>
      <c r="BO49" s="67">
        <f t="shared" si="4"/>
        <v>0.42857142857142855</v>
      </c>
      <c r="BP49" s="67">
        <f t="shared" si="5"/>
        <v>0.42857142857142855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29">
        <v>4607111037091</v>
      </c>
      <c r="E50" s="330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8"/>
      <c r="R50" s="338"/>
      <c r="S50" s="338"/>
      <c r="T50" s="339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4301071045</v>
      </c>
      <c r="D51" s="329">
        <v>4607111039392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6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8"/>
      <c r="R51" s="338"/>
      <c r="S51" s="338"/>
      <c r="T51" s="339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29">
        <v>4607111036902</v>
      </c>
      <c r="E52" s="330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8"/>
      <c r="R52" s="338"/>
      <c r="S52" s="338"/>
      <c r="T52" s="339"/>
      <c r="U52" s="34"/>
      <c r="V52" s="34"/>
      <c r="W52" s="35" t="s">
        <v>69</v>
      </c>
      <c r="X52" s="318">
        <v>72</v>
      </c>
      <c r="Y52" s="319">
        <f t="shared" si="0"/>
        <v>72</v>
      </c>
      <c r="Z52" s="36">
        <f t="shared" si="1"/>
        <v>1.1160000000000001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534.96</v>
      </c>
      <c r="BN52" s="67">
        <f t="shared" si="3"/>
        <v>534.96</v>
      </c>
      <c r="BO52" s="67">
        <f t="shared" si="4"/>
        <v>0.8571428571428571</v>
      </c>
      <c r="BP52" s="67">
        <f t="shared" si="5"/>
        <v>0.8571428571428571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29">
        <v>4607111038982</v>
      </c>
      <c r="E53" s="330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8"/>
      <c r="R53" s="338"/>
      <c r="S53" s="338"/>
      <c r="T53" s="339"/>
      <c r="U53" s="34"/>
      <c r="V53" s="34"/>
      <c r="W53" s="35" t="s">
        <v>69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87.431999999999988</v>
      </c>
      <c r="BN53" s="67">
        <f t="shared" si="3"/>
        <v>87.431999999999988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29">
        <v>4607111036858</v>
      </c>
      <c r="E54" s="330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8"/>
      <c r="R54" s="338"/>
      <c r="S54" s="338"/>
      <c r="T54" s="339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123</v>
      </c>
      <c r="B55" s="54" t="s">
        <v>124</v>
      </c>
      <c r="C55" s="31">
        <v>4301071046</v>
      </c>
      <c r="D55" s="329">
        <v>4607111039354</v>
      </c>
      <c r="E55" s="330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8"/>
      <c r="R55" s="338"/>
      <c r="S55" s="338"/>
      <c r="T55" s="339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29">
        <v>4607111036889</v>
      </c>
      <c r="E56" s="330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6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8"/>
      <c r="R56" s="338"/>
      <c r="S56" s="338"/>
      <c r="T56" s="339"/>
      <c r="U56" s="34"/>
      <c r="V56" s="34"/>
      <c r="W56" s="35" t="s">
        <v>69</v>
      </c>
      <c r="X56" s="318">
        <v>12</v>
      </c>
      <c r="Y56" s="319">
        <f t="shared" si="0"/>
        <v>12</v>
      </c>
      <c r="Z56" s="36">
        <f t="shared" si="1"/>
        <v>0.186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89.831999999999994</v>
      </c>
      <c r="BN56" s="67">
        <f t="shared" si="3"/>
        <v>89.831999999999994</v>
      </c>
      <c r="BO56" s="67">
        <f t="shared" si="4"/>
        <v>0.14285714285714285</v>
      </c>
      <c r="BP56" s="67">
        <f t="shared" si="5"/>
        <v>0.14285714285714285</v>
      </c>
    </row>
    <row r="57" spans="1:68" ht="27" hidden="1" customHeight="1" x14ac:dyDescent="0.25">
      <c r="A57" s="54" t="s">
        <v>127</v>
      </c>
      <c r="B57" s="54" t="s">
        <v>128</v>
      </c>
      <c r="C57" s="31">
        <v>4301071047</v>
      </c>
      <c r="D57" s="329">
        <v>4607111039330</v>
      </c>
      <c r="E57" s="330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8"/>
      <c r="R57" s="338"/>
      <c r="S57" s="338"/>
      <c r="T57" s="339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40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41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20">
        <f>IFERROR(SUM(X46:X57),"0")</f>
        <v>132</v>
      </c>
      <c r="Y58" s="320">
        <f>IFERROR(SUM(Y46:Y57),"0")</f>
        <v>132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2.0460000000000003</v>
      </c>
      <c r="AA58" s="321"/>
      <c r="AB58" s="321"/>
      <c r="AC58" s="321"/>
    </row>
    <row r="59" spans="1:68" x14ac:dyDescent="0.2">
      <c r="A59" s="334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41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20">
        <f>IFERROR(SUMPRODUCT(X46:X57*H46:H57),"0")</f>
        <v>940.8</v>
      </c>
      <c r="Y59" s="320">
        <f>IFERROR(SUMPRODUCT(Y46:Y57*H46:H57),"0")</f>
        <v>940.8</v>
      </c>
      <c r="Z59" s="37"/>
      <c r="AA59" s="321"/>
      <c r="AB59" s="321"/>
      <c r="AC59" s="321"/>
    </row>
    <row r="60" spans="1:68" ht="16.5" hidden="1" customHeight="1" x14ac:dyDescent="0.25">
      <c r="A60" s="336" t="s">
        <v>129</v>
      </c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13"/>
      <c r="AB60" s="313"/>
      <c r="AC60" s="313"/>
    </row>
    <row r="61" spans="1:68" ht="14.25" hidden="1" customHeight="1" x14ac:dyDescent="0.25">
      <c r="A61" s="333" t="s">
        <v>63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14"/>
      <c r="AB61" s="314"/>
      <c r="AC61" s="314"/>
    </row>
    <row r="62" spans="1:68" ht="27" hidden="1" customHeight="1" x14ac:dyDescent="0.25">
      <c r="A62" s="54" t="s">
        <v>130</v>
      </c>
      <c r="B62" s="54" t="s">
        <v>131</v>
      </c>
      <c r="C62" s="31">
        <v>4301070977</v>
      </c>
      <c r="D62" s="329">
        <v>4607111037411</v>
      </c>
      <c r="E62" s="330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8"/>
      <c r="R62" s="338"/>
      <c r="S62" s="338"/>
      <c r="T62" s="339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29">
        <v>4607111036728</v>
      </c>
      <c r="E63" s="330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8"/>
      <c r="R63" s="338"/>
      <c r="S63" s="338"/>
      <c r="T63" s="339"/>
      <c r="U63" s="34"/>
      <c r="V63" s="34"/>
      <c r="W63" s="35" t="s">
        <v>69</v>
      </c>
      <c r="X63" s="318">
        <v>144</v>
      </c>
      <c r="Y63" s="319">
        <f>IFERROR(IF(X63="","",X63),"")</f>
        <v>144</v>
      </c>
      <c r="Z63" s="36">
        <f>IFERROR(IF(X63="","",X63*0.00866),"")</f>
        <v>1.2470399999999999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750.70079999999996</v>
      </c>
      <c r="BN63" s="67">
        <f>IFERROR(Y63*I63,"0")</f>
        <v>750.70079999999996</v>
      </c>
      <c r="BO63" s="67">
        <f>IFERROR(X63/J63,"0")</f>
        <v>1</v>
      </c>
      <c r="BP63" s="67">
        <f>IFERROR(Y63/J63,"0")</f>
        <v>1</v>
      </c>
    </row>
    <row r="64" spans="1:68" x14ac:dyDescent="0.2">
      <c r="A64" s="340"/>
      <c r="B64" s="334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41"/>
      <c r="P64" s="322" t="s">
        <v>72</v>
      </c>
      <c r="Q64" s="323"/>
      <c r="R64" s="323"/>
      <c r="S64" s="323"/>
      <c r="T64" s="323"/>
      <c r="U64" s="323"/>
      <c r="V64" s="324"/>
      <c r="W64" s="37" t="s">
        <v>69</v>
      </c>
      <c r="X64" s="320">
        <f>IFERROR(SUM(X62:X63),"0")</f>
        <v>144</v>
      </c>
      <c r="Y64" s="320">
        <f>IFERROR(SUM(Y62:Y63),"0")</f>
        <v>144</v>
      </c>
      <c r="Z64" s="320">
        <f>IFERROR(IF(Z62="",0,Z62),"0")+IFERROR(IF(Z63="",0,Z63),"0")</f>
        <v>1.2470399999999999</v>
      </c>
      <c r="AA64" s="321"/>
      <c r="AB64" s="321"/>
      <c r="AC64" s="321"/>
    </row>
    <row r="65" spans="1:68" x14ac:dyDescent="0.2">
      <c r="A65" s="334"/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41"/>
      <c r="P65" s="322" t="s">
        <v>72</v>
      </c>
      <c r="Q65" s="323"/>
      <c r="R65" s="323"/>
      <c r="S65" s="323"/>
      <c r="T65" s="323"/>
      <c r="U65" s="323"/>
      <c r="V65" s="324"/>
      <c r="W65" s="37" t="s">
        <v>73</v>
      </c>
      <c r="X65" s="320">
        <f>IFERROR(SUMPRODUCT(X62:X63*H62:H63),"0")</f>
        <v>720</v>
      </c>
      <c r="Y65" s="320">
        <f>IFERROR(SUMPRODUCT(Y62:Y63*H62:H63),"0")</f>
        <v>720</v>
      </c>
      <c r="Z65" s="37"/>
      <c r="AA65" s="321"/>
      <c r="AB65" s="321"/>
      <c r="AC65" s="321"/>
    </row>
    <row r="66" spans="1:68" ht="16.5" hidden="1" customHeight="1" x14ac:dyDescent="0.25">
      <c r="A66" s="336" t="s">
        <v>138</v>
      </c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4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13"/>
      <c r="AB66" s="313"/>
      <c r="AC66" s="313"/>
    </row>
    <row r="67" spans="1:68" ht="14.25" hidden="1" customHeight="1" x14ac:dyDescent="0.25">
      <c r="A67" s="333" t="s">
        <v>139</v>
      </c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29">
        <v>4607111033659</v>
      </c>
      <c r="E68" s="330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7" t="s">
        <v>142</v>
      </c>
      <c r="Q68" s="338"/>
      <c r="R68" s="338"/>
      <c r="S68" s="338"/>
      <c r="T68" s="339"/>
      <c r="U68" s="34"/>
      <c r="V68" s="34"/>
      <c r="W68" s="35" t="s">
        <v>69</v>
      </c>
      <c r="X68" s="318">
        <v>28</v>
      </c>
      <c r="Y68" s="319">
        <f>IFERROR(IF(X68="","",X68),"")</f>
        <v>28</v>
      </c>
      <c r="Z68" s="36">
        <f>IFERROR(IF(X68="","",X68*0.01788),"")</f>
        <v>0.50063999999999997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120.50080000000001</v>
      </c>
      <c r="BN68" s="67">
        <f>IFERROR(Y68*I68,"0")</f>
        <v>120.50080000000001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40"/>
      <c r="B69" s="334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  <c r="N69" s="334"/>
      <c r="O69" s="341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20">
        <f>IFERROR(SUM(X68:X68),"0")</f>
        <v>28</v>
      </c>
      <c r="Y69" s="320">
        <f>IFERROR(SUM(Y68:Y68),"0")</f>
        <v>28</v>
      </c>
      <c r="Z69" s="320">
        <f>IFERROR(IF(Z68="",0,Z68),"0")</f>
        <v>0.50063999999999997</v>
      </c>
      <c r="AA69" s="321"/>
      <c r="AB69" s="321"/>
      <c r="AC69" s="321"/>
    </row>
    <row r="70" spans="1:68" x14ac:dyDescent="0.2">
      <c r="A70" s="334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41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20">
        <f>IFERROR(SUMPRODUCT(X68:X68*H68:H68),"0")</f>
        <v>100.8</v>
      </c>
      <c r="Y70" s="320">
        <f>IFERROR(SUMPRODUCT(Y68:Y68*H68:H68),"0")</f>
        <v>100.8</v>
      </c>
      <c r="Z70" s="37"/>
      <c r="AA70" s="321"/>
      <c r="AB70" s="321"/>
      <c r="AC70" s="321"/>
    </row>
    <row r="71" spans="1:68" ht="16.5" hidden="1" customHeight="1" x14ac:dyDescent="0.25">
      <c r="A71" s="336" t="s">
        <v>144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13"/>
      <c r="AB71" s="313"/>
      <c r="AC71" s="313"/>
    </row>
    <row r="72" spans="1:68" ht="14.25" hidden="1" customHeight="1" x14ac:dyDescent="0.25">
      <c r="A72" s="333" t="s">
        <v>145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29">
        <v>4607111034137</v>
      </c>
      <c r="E73" s="330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69</v>
      </c>
      <c r="X73" s="318">
        <v>42</v>
      </c>
      <c r="Y73" s="319">
        <f>IFERROR(IF(X73="","",X73),"")</f>
        <v>42</v>
      </c>
      <c r="Z73" s="36">
        <f>IFERROR(IF(X73="","",X73*0.01788),"")</f>
        <v>0.75095999999999996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29">
        <v>4607111034120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69</v>
      </c>
      <c r="X74" s="318">
        <v>14</v>
      </c>
      <c r="Y74" s="319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340"/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41"/>
      <c r="P75" s="322" t="s">
        <v>72</v>
      </c>
      <c r="Q75" s="323"/>
      <c r="R75" s="323"/>
      <c r="S75" s="323"/>
      <c r="T75" s="323"/>
      <c r="U75" s="323"/>
      <c r="V75" s="324"/>
      <c r="W75" s="37" t="s">
        <v>69</v>
      </c>
      <c r="X75" s="320">
        <f>IFERROR(SUM(X73:X74),"0")</f>
        <v>56</v>
      </c>
      <c r="Y75" s="320">
        <f>IFERROR(SUM(Y73:Y74),"0")</f>
        <v>56</v>
      </c>
      <c r="Z75" s="320">
        <f>IFERROR(IF(Z73="",0,Z73),"0")+IFERROR(IF(Z74="",0,Z74),"0")</f>
        <v>1.0012799999999999</v>
      </c>
      <c r="AA75" s="321"/>
      <c r="AB75" s="321"/>
      <c r="AC75" s="321"/>
    </row>
    <row r="76" spans="1:68" x14ac:dyDescent="0.2">
      <c r="A76" s="334"/>
      <c r="B76" s="334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41"/>
      <c r="P76" s="322" t="s">
        <v>72</v>
      </c>
      <c r="Q76" s="323"/>
      <c r="R76" s="323"/>
      <c r="S76" s="323"/>
      <c r="T76" s="323"/>
      <c r="U76" s="323"/>
      <c r="V76" s="324"/>
      <c r="W76" s="37" t="s">
        <v>73</v>
      </c>
      <c r="X76" s="320">
        <f>IFERROR(SUMPRODUCT(X73:X74*H73:H74),"0")</f>
        <v>201.60000000000002</v>
      </c>
      <c r="Y76" s="320">
        <f>IFERROR(SUMPRODUCT(Y73:Y74*H73:H74),"0")</f>
        <v>201.60000000000002</v>
      </c>
      <c r="Z76" s="37"/>
      <c r="AA76" s="321"/>
      <c r="AB76" s="321"/>
      <c r="AC76" s="321"/>
    </row>
    <row r="77" spans="1:68" ht="16.5" hidden="1" customHeight="1" x14ac:dyDescent="0.25">
      <c r="A77" s="336" t="s">
        <v>152</v>
      </c>
      <c r="B77" s="334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4"/>
      <c r="P77" s="334"/>
      <c r="Q77" s="334"/>
      <c r="R77" s="334"/>
      <c r="S77" s="334"/>
      <c r="T77" s="334"/>
      <c r="U77" s="334"/>
      <c r="V77" s="334"/>
      <c r="W77" s="334"/>
      <c r="X77" s="334"/>
      <c r="Y77" s="334"/>
      <c r="Z77" s="334"/>
      <c r="AA77" s="313"/>
      <c r="AB77" s="313"/>
      <c r="AC77" s="313"/>
    </row>
    <row r="78" spans="1:68" ht="14.25" hidden="1" customHeight="1" x14ac:dyDescent="0.25">
      <c r="A78" s="333" t="s">
        <v>139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4"/>
      <c r="V78" s="334"/>
      <c r="W78" s="334"/>
      <c r="X78" s="334"/>
      <c r="Y78" s="334"/>
      <c r="Z78" s="334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29">
        <v>4607111035141</v>
      </c>
      <c r="E79" s="330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46" t="s">
        <v>155</v>
      </c>
      <c r="Q79" s="338"/>
      <c r="R79" s="338"/>
      <c r="S79" s="338"/>
      <c r="T79" s="339"/>
      <c r="U79" s="34"/>
      <c r="V79" s="34"/>
      <c r="W79" s="35" t="s">
        <v>69</v>
      </c>
      <c r="X79" s="318">
        <v>28</v>
      </c>
      <c r="Y79" s="319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hidden="1" customHeight="1" x14ac:dyDescent="0.25">
      <c r="A80" s="54" t="s">
        <v>157</v>
      </c>
      <c r="B80" s="54" t="s">
        <v>158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0" t="s">
        <v>162</v>
      </c>
      <c r="Q81" s="338"/>
      <c r="R81" s="338"/>
      <c r="S81" s="338"/>
      <c r="T81" s="339"/>
      <c r="U81" s="34"/>
      <c r="V81" s="34"/>
      <c r="W81" s="35" t="s">
        <v>69</v>
      </c>
      <c r="X81" s="318">
        <v>42</v>
      </c>
      <c r="Y81" s="319">
        <f t="shared" si="6"/>
        <v>42</v>
      </c>
      <c r="Z81" s="36">
        <f t="shared" si="7"/>
        <v>0.75095999999999996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8"/>
      <c r="R82" s="338"/>
      <c r="S82" s="338"/>
      <c r="T82" s="339"/>
      <c r="U82" s="34"/>
      <c r="V82" s="34"/>
      <c r="W82" s="35" t="s">
        <v>69</v>
      </c>
      <c r="X82" s="318">
        <v>28</v>
      </c>
      <c r="Y82" s="319">
        <f t="shared" si="6"/>
        <v>28</v>
      </c>
      <c r="Z82" s="36">
        <f t="shared" si="7"/>
        <v>0.50063999999999997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29">
        <v>4607111033444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69</v>
      </c>
      <c r="X83" s="318">
        <v>28</v>
      </c>
      <c r="Y83" s="319">
        <f t="shared" si="6"/>
        <v>28</v>
      </c>
      <c r="Z83" s="36">
        <f t="shared" si="7"/>
        <v>0.50063999999999997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29">
        <v>4607111035028</v>
      </c>
      <c r="E84" s="330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8"/>
      <c r="R84" s="338"/>
      <c r="S84" s="338"/>
      <c r="T84" s="339"/>
      <c r="U84" s="34"/>
      <c r="V84" s="34"/>
      <c r="W84" s="35" t="s">
        <v>69</v>
      </c>
      <c r="X84" s="318">
        <v>14</v>
      </c>
      <c r="Y84" s="319">
        <f t="shared" si="6"/>
        <v>14</v>
      </c>
      <c r="Z84" s="36">
        <f t="shared" si="7"/>
        <v>0.25031999999999999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62.283200000000008</v>
      </c>
      <c r="BN84" s="67">
        <f t="shared" si="9"/>
        <v>62.283200000000008</v>
      </c>
      <c r="BO84" s="67">
        <f t="shared" si="10"/>
        <v>0.2</v>
      </c>
      <c r="BP84" s="67">
        <f t="shared" si="11"/>
        <v>0.2</v>
      </c>
    </row>
    <row r="85" spans="1:68" x14ac:dyDescent="0.2">
      <c r="A85" s="340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41"/>
      <c r="P85" s="322" t="s">
        <v>72</v>
      </c>
      <c r="Q85" s="323"/>
      <c r="R85" s="323"/>
      <c r="S85" s="323"/>
      <c r="T85" s="323"/>
      <c r="U85" s="323"/>
      <c r="V85" s="324"/>
      <c r="W85" s="37" t="s">
        <v>69</v>
      </c>
      <c r="X85" s="320">
        <f>IFERROR(SUM(X79:X84),"0")</f>
        <v>140</v>
      </c>
      <c r="Y85" s="320">
        <f>IFERROR(SUM(Y79:Y84),"0")</f>
        <v>140</v>
      </c>
      <c r="Z85" s="320">
        <f>IFERROR(IF(Z79="",0,Z79),"0")+IFERROR(IF(Z80="",0,Z80),"0")+IFERROR(IF(Z81="",0,Z81),"0")+IFERROR(IF(Z82="",0,Z82),"0")+IFERROR(IF(Z83="",0,Z83),"0")+IFERROR(IF(Z84="",0,Z84),"0")</f>
        <v>2.5031999999999996</v>
      </c>
      <c r="AA85" s="321"/>
      <c r="AB85" s="321"/>
      <c r="AC85" s="321"/>
    </row>
    <row r="86" spans="1:68" x14ac:dyDescent="0.2">
      <c r="A86" s="334"/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41"/>
      <c r="P86" s="322" t="s">
        <v>72</v>
      </c>
      <c r="Q86" s="323"/>
      <c r="R86" s="323"/>
      <c r="S86" s="323"/>
      <c r="T86" s="323"/>
      <c r="U86" s="323"/>
      <c r="V86" s="324"/>
      <c r="W86" s="37" t="s">
        <v>73</v>
      </c>
      <c r="X86" s="320">
        <f>IFERROR(SUMPRODUCT(X79:X84*H79:H84),"0")</f>
        <v>507.36</v>
      </c>
      <c r="Y86" s="320">
        <f>IFERROR(SUMPRODUCT(Y79:Y84*H79:H84),"0")</f>
        <v>507.36</v>
      </c>
      <c r="Z86" s="37"/>
      <c r="AA86" s="321"/>
      <c r="AB86" s="321"/>
      <c r="AC86" s="321"/>
    </row>
    <row r="87" spans="1:68" ht="16.5" hidden="1" customHeight="1" x14ac:dyDescent="0.25">
      <c r="A87" s="336" t="s">
        <v>169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13"/>
      <c r="AB87" s="313"/>
      <c r="AC87" s="313"/>
    </row>
    <row r="88" spans="1:68" ht="14.25" hidden="1" customHeight="1" x14ac:dyDescent="0.25">
      <c r="A88" s="333" t="s">
        <v>97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14"/>
      <c r="AB88" s="314"/>
      <c r="AC88" s="314"/>
    </row>
    <row r="89" spans="1:68" ht="27" hidden="1" customHeight="1" x14ac:dyDescent="0.25">
      <c r="A89" s="54" t="s">
        <v>170</v>
      </c>
      <c r="B89" s="54" t="s">
        <v>171</v>
      </c>
      <c r="C89" s="31">
        <v>4301190068</v>
      </c>
      <c r="D89" s="329">
        <v>4620207490365</v>
      </c>
      <c r="E89" s="330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38"/>
      <c r="R89" s="338"/>
      <c r="S89" s="338"/>
      <c r="T89" s="339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40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41"/>
      <c r="P90" s="322" t="s">
        <v>72</v>
      </c>
      <c r="Q90" s="323"/>
      <c r="R90" s="323"/>
      <c r="S90" s="323"/>
      <c r="T90" s="323"/>
      <c r="U90" s="323"/>
      <c r="V90" s="324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hidden="1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41"/>
      <c r="P91" s="322" t="s">
        <v>72</v>
      </c>
      <c r="Q91" s="323"/>
      <c r="R91" s="323"/>
      <c r="S91" s="323"/>
      <c r="T91" s="323"/>
      <c r="U91" s="323"/>
      <c r="V91" s="324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hidden="1" customHeight="1" x14ac:dyDescent="0.25">
      <c r="A92" s="336" t="s">
        <v>174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3"/>
      <c r="AB92" s="313"/>
      <c r="AC92" s="313"/>
    </row>
    <row r="93" spans="1:68" ht="14.25" hidden="1" customHeight="1" x14ac:dyDescent="0.25">
      <c r="A93" s="333" t="s">
        <v>175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14"/>
      <c r="AB93" s="314"/>
      <c r="AC93" s="314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29">
        <v>4607025784012</v>
      </c>
      <c r="E94" s="330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29">
        <v>4607025784319</v>
      </c>
      <c r="E95" s="330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69</v>
      </c>
      <c r="X95" s="318">
        <v>14</v>
      </c>
      <c r="Y95" s="319">
        <f>IFERROR(IF(X95="","",X95),"")</f>
        <v>14</v>
      </c>
      <c r="Z95" s="36">
        <f>IFERROR(IF(X95="","",X95*0.01788),"")</f>
        <v>0.25031999999999999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hidden="1" customHeight="1" x14ac:dyDescent="0.25">
      <c r="A96" s="54" t="s">
        <v>182</v>
      </c>
      <c r="B96" s="54" t="s">
        <v>183</v>
      </c>
      <c r="C96" s="31">
        <v>4301136039</v>
      </c>
      <c r="D96" s="329">
        <v>4607111035370</v>
      </c>
      <c r="E96" s="330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0"/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  <c r="N97" s="334"/>
      <c r="O97" s="341"/>
      <c r="P97" s="322" t="s">
        <v>72</v>
      </c>
      <c r="Q97" s="323"/>
      <c r="R97" s="323"/>
      <c r="S97" s="323"/>
      <c r="T97" s="323"/>
      <c r="U97" s="323"/>
      <c r="V97" s="324"/>
      <c r="W97" s="37" t="s">
        <v>69</v>
      </c>
      <c r="X97" s="320">
        <f>IFERROR(SUM(X94:X96),"0")</f>
        <v>14</v>
      </c>
      <c r="Y97" s="320">
        <f>IFERROR(SUM(Y94:Y96),"0")</f>
        <v>14</v>
      </c>
      <c r="Z97" s="320">
        <f>IFERROR(IF(Z94="",0,Z94),"0")+IFERROR(IF(Z95="",0,Z95),"0")+IFERROR(IF(Z96="",0,Z96),"0")</f>
        <v>0.25031999999999999</v>
      </c>
      <c r="AA97" s="321"/>
      <c r="AB97" s="321"/>
      <c r="AC97" s="321"/>
    </row>
    <row r="98" spans="1:68" x14ac:dyDescent="0.2">
      <c r="A98" s="334"/>
      <c r="B98" s="334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  <c r="N98" s="334"/>
      <c r="O98" s="341"/>
      <c r="P98" s="322" t="s">
        <v>72</v>
      </c>
      <c r="Q98" s="323"/>
      <c r="R98" s="323"/>
      <c r="S98" s="323"/>
      <c r="T98" s="323"/>
      <c r="U98" s="323"/>
      <c r="V98" s="324"/>
      <c r="W98" s="37" t="s">
        <v>73</v>
      </c>
      <c r="X98" s="320">
        <f>IFERROR(SUMPRODUCT(X94:X96*H94:H96),"0")</f>
        <v>50.4</v>
      </c>
      <c r="Y98" s="320">
        <f>IFERROR(SUMPRODUCT(Y94:Y96*H94:H96),"0")</f>
        <v>50.4</v>
      </c>
      <c r="Z98" s="37"/>
      <c r="AA98" s="321"/>
      <c r="AB98" s="321"/>
      <c r="AC98" s="321"/>
    </row>
    <row r="99" spans="1:68" ht="16.5" hidden="1" customHeight="1" x14ac:dyDescent="0.25">
      <c r="A99" s="336" t="s">
        <v>185</v>
      </c>
      <c r="B99" s="334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  <c r="N99" s="334"/>
      <c r="O99" s="334"/>
      <c r="P99" s="334"/>
      <c r="Q99" s="334"/>
      <c r="R99" s="334"/>
      <c r="S99" s="334"/>
      <c r="T99" s="334"/>
      <c r="U99" s="334"/>
      <c r="V99" s="334"/>
      <c r="W99" s="334"/>
      <c r="X99" s="334"/>
      <c r="Y99" s="334"/>
      <c r="Z99" s="334"/>
      <c r="AA99" s="313"/>
      <c r="AB99" s="313"/>
      <c r="AC99" s="313"/>
    </row>
    <row r="100" spans="1:68" ht="14.25" hidden="1" customHeight="1" x14ac:dyDescent="0.25">
      <c r="A100" s="333" t="s">
        <v>63</v>
      </c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  <c r="V100" s="334"/>
      <c r="W100" s="334"/>
      <c r="X100" s="334"/>
      <c r="Y100" s="334"/>
      <c r="Z100" s="334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29">
        <v>4607111039262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29">
        <v>4607111034144</v>
      </c>
      <c r="E102" s="330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8"/>
      <c r="R102" s="338"/>
      <c r="S102" s="338"/>
      <c r="T102" s="339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29">
        <v>4607111039248</v>
      </c>
      <c r="E103" s="330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69</v>
      </c>
      <c r="X103" s="318">
        <v>24</v>
      </c>
      <c r="Y103" s="319">
        <f>IFERROR(IF(X103="","",X103),"")</f>
        <v>24</v>
      </c>
      <c r="Z103" s="36">
        <f>IFERROR(IF(X103="","",X103*0.0155),"")</f>
        <v>0.372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175.2</v>
      </c>
      <c r="BN103" s="67">
        <f>IFERROR(Y103*I103,"0")</f>
        <v>175.2</v>
      </c>
      <c r="BO103" s="67">
        <f>IFERROR(X103/J103,"0")</f>
        <v>0.2857142857142857</v>
      </c>
      <c r="BP103" s="67">
        <f>IFERROR(Y103/J103,"0")</f>
        <v>0.2857142857142857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29">
        <v>4607111039293</v>
      </c>
      <c r="E104" s="330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38"/>
      <c r="R104" s="338"/>
      <c r="S104" s="338"/>
      <c r="T104" s="339"/>
      <c r="U104" s="34"/>
      <c r="V104" s="34"/>
      <c r="W104" s="35" t="s">
        <v>69</v>
      </c>
      <c r="X104" s="318">
        <v>12</v>
      </c>
      <c r="Y104" s="319">
        <f>IFERROR(IF(X104="","",X104),"")</f>
        <v>12</v>
      </c>
      <c r="Z104" s="36">
        <f>IFERROR(IF(X104="","",X104*0.0155),"")</f>
        <v>0.186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80.635199999999998</v>
      </c>
      <c r="BN104" s="67">
        <f>IFERROR(Y104*I104,"0")</f>
        <v>80.635199999999998</v>
      </c>
      <c r="BO104" s="67">
        <f>IFERROR(X104/J104,"0")</f>
        <v>0.14285714285714285</v>
      </c>
      <c r="BP104" s="67">
        <f>IFERROR(Y104/J104,"0")</f>
        <v>0.14285714285714285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29">
        <v>4607111039279</v>
      </c>
      <c r="E105" s="330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38"/>
      <c r="R105" s="338"/>
      <c r="S105" s="338"/>
      <c r="T105" s="339"/>
      <c r="U105" s="34"/>
      <c r="V105" s="34"/>
      <c r="W105" s="35" t="s">
        <v>69</v>
      </c>
      <c r="X105" s="318">
        <v>48</v>
      </c>
      <c r="Y105" s="319">
        <f>IFERROR(IF(X105="","",X105),"")</f>
        <v>48</v>
      </c>
      <c r="Z105" s="36">
        <f>IFERROR(IF(X105="","",X105*0.0155),"")</f>
        <v>0.74399999999999999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350.4</v>
      </c>
      <c r="BN105" s="67">
        <f>IFERROR(Y105*I105,"0")</f>
        <v>350.4</v>
      </c>
      <c r="BO105" s="67">
        <f>IFERROR(X105/J105,"0")</f>
        <v>0.5714285714285714</v>
      </c>
      <c r="BP105" s="67">
        <f>IFERROR(Y105/J105,"0")</f>
        <v>0.5714285714285714</v>
      </c>
    </row>
    <row r="106" spans="1:68" x14ac:dyDescent="0.2">
      <c r="A106" s="340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41"/>
      <c r="P106" s="322" t="s">
        <v>72</v>
      </c>
      <c r="Q106" s="323"/>
      <c r="R106" s="323"/>
      <c r="S106" s="323"/>
      <c r="T106" s="323"/>
      <c r="U106" s="323"/>
      <c r="V106" s="324"/>
      <c r="W106" s="37" t="s">
        <v>69</v>
      </c>
      <c r="X106" s="320">
        <f>IFERROR(SUM(X101:X105),"0")</f>
        <v>96</v>
      </c>
      <c r="Y106" s="320">
        <f>IFERROR(SUM(Y101:Y105),"0")</f>
        <v>96</v>
      </c>
      <c r="Z106" s="320">
        <f>IFERROR(IF(Z101="",0,Z101),"0")+IFERROR(IF(Z102="",0,Z102),"0")+IFERROR(IF(Z103="",0,Z103),"0")+IFERROR(IF(Z104="",0,Z104),"0")+IFERROR(IF(Z105="",0,Z105),"0")</f>
        <v>1.488</v>
      </c>
      <c r="AA106" s="321"/>
      <c r="AB106" s="321"/>
      <c r="AC106" s="321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41"/>
      <c r="P107" s="322" t="s">
        <v>72</v>
      </c>
      <c r="Q107" s="323"/>
      <c r="R107" s="323"/>
      <c r="S107" s="323"/>
      <c r="T107" s="323"/>
      <c r="U107" s="323"/>
      <c r="V107" s="324"/>
      <c r="W107" s="37" t="s">
        <v>73</v>
      </c>
      <c r="X107" s="320">
        <f>IFERROR(SUMPRODUCT(X101:X105*H101:H105),"0")</f>
        <v>657.6</v>
      </c>
      <c r="Y107" s="320">
        <f>IFERROR(SUMPRODUCT(Y101:Y105*H101:H105),"0")</f>
        <v>657.6</v>
      </c>
      <c r="Z107" s="37"/>
      <c r="AA107" s="321"/>
      <c r="AB107" s="321"/>
      <c r="AC107" s="321"/>
    </row>
    <row r="108" spans="1:68" ht="16.5" hidden="1" customHeight="1" x14ac:dyDescent="0.25">
      <c r="A108" s="336" t="s">
        <v>196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3"/>
      <c r="AB108" s="313"/>
      <c r="AC108" s="313"/>
    </row>
    <row r="109" spans="1:68" ht="14.25" hidden="1" customHeight="1" x14ac:dyDescent="0.25">
      <c r="A109" s="333" t="s">
        <v>139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29">
        <v>4607111034014</v>
      </c>
      <c r="E110" s="330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38"/>
      <c r="R110" s="338"/>
      <c r="S110" s="338"/>
      <c r="T110" s="339"/>
      <c r="U110" s="34"/>
      <c r="V110" s="34"/>
      <c r="W110" s="35" t="s">
        <v>69</v>
      </c>
      <c r="X110" s="318">
        <v>42</v>
      </c>
      <c r="Y110" s="319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29">
        <v>4607111033994</v>
      </c>
      <c r="E111" s="330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38"/>
      <c r="R111" s="338"/>
      <c r="S111" s="338"/>
      <c r="T111" s="339"/>
      <c r="U111" s="34"/>
      <c r="V111" s="34"/>
      <c r="W111" s="35" t="s">
        <v>69</v>
      </c>
      <c r="X111" s="318">
        <v>42</v>
      </c>
      <c r="Y111" s="319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340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41"/>
      <c r="P112" s="322" t="s">
        <v>72</v>
      </c>
      <c r="Q112" s="323"/>
      <c r="R112" s="323"/>
      <c r="S112" s="323"/>
      <c r="T112" s="323"/>
      <c r="U112" s="323"/>
      <c r="V112" s="324"/>
      <c r="W112" s="37" t="s">
        <v>69</v>
      </c>
      <c r="X112" s="320">
        <f>IFERROR(SUM(X110:X111),"0")</f>
        <v>84</v>
      </c>
      <c r="Y112" s="320">
        <f>IFERROR(SUM(Y110:Y111),"0")</f>
        <v>84</v>
      </c>
      <c r="Z112" s="320">
        <f>IFERROR(IF(Z110="",0,Z110),"0")+IFERROR(IF(Z111="",0,Z111),"0")</f>
        <v>1.5019199999999999</v>
      </c>
      <c r="AA112" s="321"/>
      <c r="AB112" s="321"/>
      <c r="AC112" s="321"/>
    </row>
    <row r="113" spans="1:68" x14ac:dyDescent="0.2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41"/>
      <c r="P113" s="322" t="s">
        <v>72</v>
      </c>
      <c r="Q113" s="323"/>
      <c r="R113" s="323"/>
      <c r="S113" s="323"/>
      <c r="T113" s="323"/>
      <c r="U113" s="323"/>
      <c r="V113" s="324"/>
      <c r="W113" s="37" t="s">
        <v>73</v>
      </c>
      <c r="X113" s="320">
        <f>IFERROR(SUMPRODUCT(X110:X111*H110:H111),"0")</f>
        <v>252</v>
      </c>
      <c r="Y113" s="320">
        <f>IFERROR(SUMPRODUCT(Y110:Y111*H110:H111),"0")</f>
        <v>252</v>
      </c>
      <c r="Z113" s="37"/>
      <c r="AA113" s="321"/>
      <c r="AB113" s="321"/>
      <c r="AC113" s="321"/>
    </row>
    <row r="114" spans="1:68" ht="16.5" hidden="1" customHeight="1" x14ac:dyDescent="0.25">
      <c r="A114" s="336" t="s">
        <v>202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313"/>
      <c r="AB114" s="313"/>
      <c r="AC114" s="313"/>
    </row>
    <row r="115" spans="1:68" ht="14.25" hidden="1" customHeight="1" x14ac:dyDescent="0.25">
      <c r="A115" s="333" t="s">
        <v>139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14"/>
      <c r="AB115" s="314"/>
      <c r="AC115" s="314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29">
        <v>4607111039095</v>
      </c>
      <c r="E116" s="330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29">
        <v>4607111039101</v>
      </c>
      <c r="E117" s="330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38"/>
      <c r="R117" s="338"/>
      <c r="S117" s="338"/>
      <c r="T117" s="339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29">
        <v>4607111034199</v>
      </c>
      <c r="E118" s="330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38"/>
      <c r="R118" s="338"/>
      <c r="S118" s="338"/>
      <c r="T118" s="339"/>
      <c r="U118" s="34"/>
      <c r="V118" s="34"/>
      <c r="W118" s="35" t="s">
        <v>69</v>
      </c>
      <c r="X118" s="318">
        <v>42</v>
      </c>
      <c r="Y118" s="319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155.55119999999999</v>
      </c>
      <c r="BN118" s="67">
        <f>IFERROR(Y118*I118,"0")</f>
        <v>155.55119999999999</v>
      </c>
      <c r="BO118" s="67">
        <f>IFERROR(X118/J118,"0")</f>
        <v>0.6</v>
      </c>
      <c r="BP118" s="67">
        <f>IFERROR(Y118/J118,"0")</f>
        <v>0.6</v>
      </c>
    </row>
    <row r="119" spans="1:68" x14ac:dyDescent="0.2">
      <c r="A119" s="340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41"/>
      <c r="P119" s="322" t="s">
        <v>72</v>
      </c>
      <c r="Q119" s="323"/>
      <c r="R119" s="323"/>
      <c r="S119" s="323"/>
      <c r="T119" s="323"/>
      <c r="U119" s="323"/>
      <c r="V119" s="324"/>
      <c r="W119" s="37" t="s">
        <v>69</v>
      </c>
      <c r="X119" s="320">
        <f>IFERROR(SUM(X116:X118),"0")</f>
        <v>42</v>
      </c>
      <c r="Y119" s="320">
        <f>IFERROR(SUM(Y116:Y118),"0")</f>
        <v>42</v>
      </c>
      <c r="Z119" s="320">
        <f>IFERROR(IF(Z116="",0,Z116),"0")+IFERROR(IF(Z117="",0,Z117),"0")+IFERROR(IF(Z118="",0,Z118),"0")</f>
        <v>0.75095999999999996</v>
      </c>
      <c r="AA119" s="321"/>
      <c r="AB119" s="321"/>
      <c r="AC119" s="321"/>
    </row>
    <row r="120" spans="1:68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41"/>
      <c r="P120" s="322" t="s">
        <v>72</v>
      </c>
      <c r="Q120" s="323"/>
      <c r="R120" s="323"/>
      <c r="S120" s="323"/>
      <c r="T120" s="323"/>
      <c r="U120" s="323"/>
      <c r="V120" s="324"/>
      <c r="W120" s="37" t="s">
        <v>73</v>
      </c>
      <c r="X120" s="320">
        <f>IFERROR(SUMPRODUCT(X116:X118*H116:H118),"0")</f>
        <v>126</v>
      </c>
      <c r="Y120" s="320">
        <f>IFERROR(SUMPRODUCT(Y116:Y118*H116:H118),"0")</f>
        <v>126</v>
      </c>
      <c r="Z120" s="37"/>
      <c r="AA120" s="321"/>
      <c r="AB120" s="321"/>
      <c r="AC120" s="321"/>
    </row>
    <row r="121" spans="1:68" ht="16.5" hidden="1" customHeight="1" x14ac:dyDescent="0.25">
      <c r="A121" s="336" t="s">
        <v>211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313"/>
      <c r="AB121" s="313"/>
      <c r="AC121" s="313"/>
    </row>
    <row r="122" spans="1:68" ht="14.25" hidden="1" customHeight="1" x14ac:dyDescent="0.25">
      <c r="A122" s="333" t="s">
        <v>139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4"/>
      <c r="AB122" s="314"/>
      <c r="AC122" s="314"/>
    </row>
    <row r="123" spans="1:68" ht="27" hidden="1" customHeight="1" x14ac:dyDescent="0.25">
      <c r="A123" s="54" t="s">
        <v>212</v>
      </c>
      <c r="B123" s="54" t="s">
        <v>213</v>
      </c>
      <c r="C123" s="31">
        <v>4301135275</v>
      </c>
      <c r="D123" s="329">
        <v>4607111034380</v>
      </c>
      <c r="E123" s="330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8"/>
      <c r="R123" s="338"/>
      <c r="S123" s="338"/>
      <c r="T123" s="339"/>
      <c r="U123" s="34"/>
      <c r="V123" s="34"/>
      <c r="W123" s="35" t="s">
        <v>69</v>
      </c>
      <c r="X123" s="318">
        <v>0</v>
      </c>
      <c r="Y123" s="319">
        <f>IFERROR(IF(X123="","",X123),"")</f>
        <v>0</v>
      </c>
      <c r="Z123" s="36">
        <f>IFERROR(IF(X123="","",X123*0.01788),"")</f>
        <v>0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29">
        <v>4607111034397</v>
      </c>
      <c r="E124" s="330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8"/>
      <c r="R124" s="338"/>
      <c r="S124" s="338"/>
      <c r="T124" s="339"/>
      <c r="U124" s="34"/>
      <c r="V124" s="34"/>
      <c r="W124" s="35" t="s">
        <v>69</v>
      </c>
      <c r="X124" s="318">
        <v>28</v>
      </c>
      <c r="Y124" s="31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40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4"/>
      <c r="M125" s="334"/>
      <c r="N125" s="334"/>
      <c r="O125" s="341"/>
      <c r="P125" s="322" t="s">
        <v>72</v>
      </c>
      <c r="Q125" s="323"/>
      <c r="R125" s="323"/>
      <c r="S125" s="323"/>
      <c r="T125" s="323"/>
      <c r="U125" s="323"/>
      <c r="V125" s="324"/>
      <c r="W125" s="37" t="s">
        <v>69</v>
      </c>
      <c r="X125" s="320">
        <f>IFERROR(SUM(X123:X124),"0")</f>
        <v>28</v>
      </c>
      <c r="Y125" s="320">
        <f>IFERROR(SUM(Y123:Y124),"0")</f>
        <v>28</v>
      </c>
      <c r="Z125" s="320">
        <f>IFERROR(IF(Z123="",0,Z123),"0")+IFERROR(IF(Z124="",0,Z124),"0")</f>
        <v>0.50063999999999997</v>
      </c>
      <c r="AA125" s="321"/>
      <c r="AB125" s="321"/>
      <c r="AC125" s="321"/>
    </row>
    <row r="126" spans="1:68" x14ac:dyDescent="0.2">
      <c r="A126" s="334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41"/>
      <c r="P126" s="322" t="s">
        <v>72</v>
      </c>
      <c r="Q126" s="323"/>
      <c r="R126" s="323"/>
      <c r="S126" s="323"/>
      <c r="T126" s="323"/>
      <c r="U126" s="323"/>
      <c r="V126" s="324"/>
      <c r="W126" s="37" t="s">
        <v>73</v>
      </c>
      <c r="X126" s="320">
        <f>IFERROR(SUMPRODUCT(X123:X124*H123:H124),"0")</f>
        <v>84</v>
      </c>
      <c r="Y126" s="320">
        <f>IFERROR(SUMPRODUCT(Y123:Y124*H123:H124),"0")</f>
        <v>84</v>
      </c>
      <c r="Z126" s="37"/>
      <c r="AA126" s="321"/>
      <c r="AB126" s="321"/>
      <c r="AC126" s="321"/>
    </row>
    <row r="127" spans="1:68" ht="16.5" hidden="1" customHeight="1" x14ac:dyDescent="0.25">
      <c r="A127" s="336" t="s">
        <v>217</v>
      </c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334"/>
      <c r="Z127" s="334"/>
      <c r="AA127" s="313"/>
      <c r="AB127" s="313"/>
      <c r="AC127" s="313"/>
    </row>
    <row r="128" spans="1:68" ht="14.25" hidden="1" customHeight="1" x14ac:dyDescent="0.25">
      <c r="A128" s="333" t="s">
        <v>139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29">
        <v>4607111035806</v>
      </c>
      <c r="E129" s="330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6" t="s">
        <v>220</v>
      </c>
      <c r="Q129" s="338"/>
      <c r="R129" s="338"/>
      <c r="S129" s="338"/>
      <c r="T129" s="339"/>
      <c r="U129" s="34"/>
      <c r="V129" s="34"/>
      <c r="W129" s="35" t="s">
        <v>69</v>
      </c>
      <c r="X129" s="318">
        <v>14</v>
      </c>
      <c r="Y129" s="31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40"/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41"/>
      <c r="P130" s="322" t="s">
        <v>72</v>
      </c>
      <c r="Q130" s="323"/>
      <c r="R130" s="323"/>
      <c r="S130" s="323"/>
      <c r="T130" s="323"/>
      <c r="U130" s="323"/>
      <c r="V130" s="324"/>
      <c r="W130" s="37" t="s">
        <v>69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0.25031999999999999</v>
      </c>
      <c r="AA130" s="321"/>
      <c r="AB130" s="321"/>
      <c r="AC130" s="321"/>
    </row>
    <row r="131" spans="1:68" x14ac:dyDescent="0.2">
      <c r="A131" s="334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41"/>
      <c r="P131" s="322" t="s">
        <v>72</v>
      </c>
      <c r="Q131" s="323"/>
      <c r="R131" s="323"/>
      <c r="S131" s="323"/>
      <c r="T131" s="323"/>
      <c r="U131" s="323"/>
      <c r="V131" s="324"/>
      <c r="W131" s="37" t="s">
        <v>73</v>
      </c>
      <c r="X131" s="320">
        <f>IFERROR(SUMPRODUCT(X129:X129*H129:H129),"0")</f>
        <v>42</v>
      </c>
      <c r="Y131" s="320">
        <f>IFERROR(SUMPRODUCT(Y129:Y129*H129:H129),"0")</f>
        <v>42</v>
      </c>
      <c r="Z131" s="37"/>
      <c r="AA131" s="321"/>
      <c r="AB131" s="321"/>
      <c r="AC131" s="321"/>
    </row>
    <row r="132" spans="1:68" ht="16.5" hidden="1" customHeight="1" x14ac:dyDescent="0.25">
      <c r="A132" s="336" t="s">
        <v>222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34"/>
      <c r="Z132" s="334"/>
      <c r="AA132" s="313"/>
      <c r="AB132" s="313"/>
      <c r="AC132" s="313"/>
    </row>
    <row r="133" spans="1:68" ht="14.25" hidden="1" customHeight="1" x14ac:dyDescent="0.25">
      <c r="A133" s="333" t="s">
        <v>139</v>
      </c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314"/>
      <c r="AB133" s="314"/>
      <c r="AC133" s="314"/>
    </row>
    <row r="134" spans="1:68" ht="16.5" hidden="1" customHeight="1" x14ac:dyDescent="0.25">
      <c r="A134" s="54" t="s">
        <v>223</v>
      </c>
      <c r="B134" s="54" t="s">
        <v>224</v>
      </c>
      <c r="C134" s="31">
        <v>4301135596</v>
      </c>
      <c r="D134" s="329">
        <v>4607111039613</v>
      </c>
      <c r="E134" s="330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13" t="s">
        <v>225</v>
      </c>
      <c r="Q134" s="338"/>
      <c r="R134" s="338"/>
      <c r="S134" s="338"/>
      <c r="T134" s="339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40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41"/>
      <c r="P135" s="322" t="s">
        <v>72</v>
      </c>
      <c r="Q135" s="323"/>
      <c r="R135" s="323"/>
      <c r="S135" s="323"/>
      <c r="T135" s="323"/>
      <c r="U135" s="323"/>
      <c r="V135" s="324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hidden="1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41"/>
      <c r="P136" s="322" t="s">
        <v>72</v>
      </c>
      <c r="Q136" s="323"/>
      <c r="R136" s="323"/>
      <c r="S136" s="323"/>
      <c r="T136" s="323"/>
      <c r="U136" s="323"/>
      <c r="V136" s="324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hidden="1" customHeight="1" x14ac:dyDescent="0.25">
      <c r="A137" s="336" t="s">
        <v>226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4"/>
      <c r="Y137" s="334"/>
      <c r="Z137" s="334"/>
      <c r="AA137" s="313"/>
      <c r="AB137" s="313"/>
      <c r="AC137" s="313"/>
    </row>
    <row r="138" spans="1:68" ht="14.25" hidden="1" customHeight="1" x14ac:dyDescent="0.25">
      <c r="A138" s="333" t="s">
        <v>227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34"/>
      <c r="Z138" s="334"/>
      <c r="AA138" s="314"/>
      <c r="AB138" s="314"/>
      <c r="AC138" s="314"/>
    </row>
    <row r="139" spans="1:68" ht="27" hidden="1" customHeight="1" x14ac:dyDescent="0.25">
      <c r="A139" s="54" t="s">
        <v>228</v>
      </c>
      <c r="B139" s="54" t="s">
        <v>229</v>
      </c>
      <c r="C139" s="31">
        <v>4301071054</v>
      </c>
      <c r="D139" s="329">
        <v>4607111035639</v>
      </c>
      <c r="E139" s="330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232</v>
      </c>
      <c r="B140" s="54" t="s">
        <v>233</v>
      </c>
      <c r="C140" s="31">
        <v>4301135540</v>
      </c>
      <c r="D140" s="329">
        <v>4607111035646</v>
      </c>
      <c r="E140" s="330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38"/>
      <c r="R140" s="338"/>
      <c r="S140" s="338"/>
      <c r="T140" s="339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40"/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41"/>
      <c r="P141" s="322" t="s">
        <v>72</v>
      </c>
      <c r="Q141" s="323"/>
      <c r="R141" s="323"/>
      <c r="S141" s="323"/>
      <c r="T141" s="323"/>
      <c r="U141" s="323"/>
      <c r="V141" s="324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hidden="1" x14ac:dyDescent="0.2">
      <c r="A142" s="334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41"/>
      <c r="P142" s="322" t="s">
        <v>72</v>
      </c>
      <c r="Q142" s="323"/>
      <c r="R142" s="323"/>
      <c r="S142" s="323"/>
      <c r="T142" s="323"/>
      <c r="U142" s="323"/>
      <c r="V142" s="324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hidden="1" customHeight="1" x14ac:dyDescent="0.25">
      <c r="A143" s="336" t="s">
        <v>234</v>
      </c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  <c r="R143" s="334"/>
      <c r="S143" s="334"/>
      <c r="T143" s="334"/>
      <c r="U143" s="334"/>
      <c r="V143" s="334"/>
      <c r="W143" s="334"/>
      <c r="X143" s="334"/>
      <c r="Y143" s="334"/>
      <c r="Z143" s="334"/>
      <c r="AA143" s="313"/>
      <c r="AB143" s="313"/>
      <c r="AC143" s="313"/>
    </row>
    <row r="144" spans="1:68" ht="14.25" hidden="1" customHeight="1" x14ac:dyDescent="0.25">
      <c r="A144" s="333" t="s">
        <v>139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34"/>
      <c r="Z144" s="334"/>
      <c r="AA144" s="314"/>
      <c r="AB144" s="314"/>
      <c r="AC144" s="314"/>
    </row>
    <row r="145" spans="1:68" ht="27" hidden="1" customHeight="1" x14ac:dyDescent="0.25">
      <c r="A145" s="54" t="s">
        <v>235</v>
      </c>
      <c r="B145" s="54" t="s">
        <v>236</v>
      </c>
      <c r="C145" s="31">
        <v>4301135281</v>
      </c>
      <c r="D145" s="329">
        <v>4607111036568</v>
      </c>
      <c r="E145" s="330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38"/>
      <c r="R145" s="338"/>
      <c r="S145" s="338"/>
      <c r="T145" s="339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40"/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41"/>
      <c r="P146" s="322" t="s">
        <v>72</v>
      </c>
      <c r="Q146" s="323"/>
      <c r="R146" s="323"/>
      <c r="S146" s="323"/>
      <c r="T146" s="323"/>
      <c r="U146" s="323"/>
      <c r="V146" s="324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34"/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41"/>
      <c r="P147" s="322" t="s">
        <v>72</v>
      </c>
      <c r="Q147" s="323"/>
      <c r="R147" s="323"/>
      <c r="S147" s="323"/>
      <c r="T147" s="323"/>
      <c r="U147" s="323"/>
      <c r="V147" s="324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hidden="1" customHeight="1" x14ac:dyDescent="0.2">
      <c r="A148" s="399" t="s">
        <v>238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8"/>
      <c r="AB148" s="48"/>
      <c r="AC148" s="48"/>
    </row>
    <row r="149" spans="1:68" ht="16.5" hidden="1" customHeight="1" x14ac:dyDescent="0.25">
      <c r="A149" s="336" t="s">
        <v>239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34"/>
      <c r="Z149" s="334"/>
      <c r="AA149" s="313"/>
      <c r="AB149" s="313"/>
      <c r="AC149" s="313"/>
    </row>
    <row r="150" spans="1:68" ht="14.25" hidden="1" customHeight="1" x14ac:dyDescent="0.25">
      <c r="A150" s="333" t="s">
        <v>139</v>
      </c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14"/>
      <c r="AB150" s="314"/>
      <c r="AC150" s="314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29">
        <v>4607111039057</v>
      </c>
      <c r="E151" s="330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19" t="s">
        <v>242</v>
      </c>
      <c r="Q151" s="338"/>
      <c r="R151" s="338"/>
      <c r="S151" s="338"/>
      <c r="T151" s="339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0"/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41"/>
      <c r="P152" s="322" t="s">
        <v>72</v>
      </c>
      <c r="Q152" s="323"/>
      <c r="R152" s="323"/>
      <c r="S152" s="323"/>
      <c r="T152" s="323"/>
      <c r="U152" s="323"/>
      <c r="V152" s="324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34"/>
      <c r="B153" s="334"/>
      <c r="C153" s="334"/>
      <c r="D153" s="334"/>
      <c r="E153" s="334"/>
      <c r="F153" s="334"/>
      <c r="G153" s="334"/>
      <c r="H153" s="334"/>
      <c r="I153" s="334"/>
      <c r="J153" s="334"/>
      <c r="K153" s="334"/>
      <c r="L153" s="334"/>
      <c r="M153" s="334"/>
      <c r="N153" s="334"/>
      <c r="O153" s="341"/>
      <c r="P153" s="322" t="s">
        <v>72</v>
      </c>
      <c r="Q153" s="323"/>
      <c r="R153" s="323"/>
      <c r="S153" s="323"/>
      <c r="T153" s="323"/>
      <c r="U153" s="323"/>
      <c r="V153" s="324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36" t="s">
        <v>243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334"/>
      <c r="Y154" s="334"/>
      <c r="Z154" s="334"/>
      <c r="AA154" s="313"/>
      <c r="AB154" s="313"/>
      <c r="AC154" s="313"/>
    </row>
    <row r="155" spans="1:68" ht="14.25" hidden="1" customHeight="1" x14ac:dyDescent="0.25">
      <c r="A155" s="333" t="s">
        <v>63</v>
      </c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34"/>
      <c r="Z155" s="334"/>
      <c r="AA155" s="314"/>
      <c r="AB155" s="314"/>
      <c r="AC155" s="314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29">
        <v>4607111036384</v>
      </c>
      <c r="E156" s="330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3" t="s">
        <v>246</v>
      </c>
      <c r="Q156" s="338"/>
      <c r="R156" s="338"/>
      <c r="S156" s="338"/>
      <c r="T156" s="339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29">
        <v>4640242180250</v>
      </c>
      <c r="E157" s="330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2" t="s">
        <v>250</v>
      </c>
      <c r="Q157" s="338"/>
      <c r="R157" s="338"/>
      <c r="S157" s="338"/>
      <c r="T157" s="339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29">
        <v>4607111036216</v>
      </c>
      <c r="E158" s="330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38"/>
      <c r="R158" s="338"/>
      <c r="S158" s="338"/>
      <c r="T158" s="339"/>
      <c r="U158" s="34"/>
      <c r="V158" s="34"/>
      <c r="W158" s="35" t="s">
        <v>69</v>
      </c>
      <c r="X158" s="318">
        <v>60</v>
      </c>
      <c r="Y158" s="319">
        <f>IFERROR(IF(X158="","",X158),"")</f>
        <v>60</v>
      </c>
      <c r="Z158" s="36">
        <f>IFERROR(IF(X158="","",X158*0.00866),"")</f>
        <v>0.51959999999999995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312.79199999999997</v>
      </c>
      <c r="BN158" s="67">
        <f>IFERROR(Y158*I158,"0")</f>
        <v>312.79199999999997</v>
      </c>
      <c r="BO158" s="67">
        <f>IFERROR(X158/J158,"0")</f>
        <v>0.41666666666666669</v>
      </c>
      <c r="BP158" s="67">
        <f>IFERROR(Y158/J158,"0")</f>
        <v>0.41666666666666669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29">
        <v>4607111036278</v>
      </c>
      <c r="E159" s="330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38"/>
      <c r="R159" s="338"/>
      <c r="S159" s="338"/>
      <c r="T159" s="339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0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41"/>
      <c r="P160" s="322" t="s">
        <v>72</v>
      </c>
      <c r="Q160" s="323"/>
      <c r="R160" s="323"/>
      <c r="S160" s="323"/>
      <c r="T160" s="323"/>
      <c r="U160" s="323"/>
      <c r="V160" s="324"/>
      <c r="W160" s="37" t="s">
        <v>69</v>
      </c>
      <c r="X160" s="320">
        <f>IFERROR(SUM(X156:X159),"0")</f>
        <v>60</v>
      </c>
      <c r="Y160" s="320">
        <f>IFERROR(SUM(Y156:Y159),"0")</f>
        <v>60</v>
      </c>
      <c r="Z160" s="320">
        <f>IFERROR(IF(Z156="",0,Z156),"0")+IFERROR(IF(Z157="",0,Z157),"0")+IFERROR(IF(Z158="",0,Z158),"0")+IFERROR(IF(Z159="",0,Z159),"0")</f>
        <v>0.51959999999999995</v>
      </c>
      <c r="AA160" s="321"/>
      <c r="AB160" s="321"/>
      <c r="AC160" s="321"/>
    </row>
    <row r="161" spans="1:68" x14ac:dyDescent="0.2">
      <c r="A161" s="334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41"/>
      <c r="P161" s="322" t="s">
        <v>72</v>
      </c>
      <c r="Q161" s="323"/>
      <c r="R161" s="323"/>
      <c r="S161" s="323"/>
      <c r="T161" s="323"/>
      <c r="U161" s="323"/>
      <c r="V161" s="324"/>
      <c r="W161" s="37" t="s">
        <v>73</v>
      </c>
      <c r="X161" s="320">
        <f>IFERROR(SUMPRODUCT(X156:X159*H156:H159),"0")</f>
        <v>300</v>
      </c>
      <c r="Y161" s="320">
        <f>IFERROR(SUMPRODUCT(Y156:Y159*H156:H159),"0")</f>
        <v>300</v>
      </c>
      <c r="Z161" s="37"/>
      <c r="AA161" s="321"/>
      <c r="AB161" s="321"/>
      <c r="AC161" s="321"/>
    </row>
    <row r="162" spans="1:68" ht="14.25" hidden="1" customHeight="1" x14ac:dyDescent="0.25">
      <c r="A162" s="333" t="s">
        <v>258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4"/>
      <c r="AB162" s="314"/>
      <c r="AC162" s="314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29">
        <v>4607111036827</v>
      </c>
      <c r="E163" s="330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29">
        <v>4607111036834</v>
      </c>
      <c r="E164" s="330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38"/>
      <c r="R164" s="338"/>
      <c r="S164" s="338"/>
      <c r="T164" s="339"/>
      <c r="U164" s="34"/>
      <c r="V164" s="34"/>
      <c r="W164" s="35" t="s">
        <v>69</v>
      </c>
      <c r="X164" s="318">
        <v>12</v>
      </c>
      <c r="Y164" s="319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63.036000000000001</v>
      </c>
      <c r="BN164" s="67">
        <f>IFERROR(Y164*I164,"0")</f>
        <v>63.036000000000001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340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41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20">
        <f>IFERROR(SUM(X163:X164),"0")</f>
        <v>12</v>
      </c>
      <c r="Y165" s="320">
        <f>IFERROR(SUM(Y163:Y164),"0")</f>
        <v>12</v>
      </c>
      <c r="Z165" s="320">
        <f>IFERROR(IF(Z163="",0,Z163),"0")+IFERROR(IF(Z164="",0,Z164),"0")</f>
        <v>0.10391999999999998</v>
      </c>
      <c r="AA165" s="321"/>
      <c r="AB165" s="321"/>
      <c r="AC165" s="321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41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20">
        <f>IFERROR(SUMPRODUCT(X163:X164*H163:H164),"0")</f>
        <v>60</v>
      </c>
      <c r="Y166" s="320">
        <f>IFERROR(SUMPRODUCT(Y163:Y164*H163:H164),"0")</f>
        <v>60</v>
      </c>
      <c r="Z166" s="37"/>
      <c r="AA166" s="321"/>
      <c r="AB166" s="321"/>
      <c r="AC166" s="321"/>
    </row>
    <row r="167" spans="1:68" ht="27.75" hidden="1" customHeight="1" x14ac:dyDescent="0.2">
      <c r="A167" s="399" t="s">
        <v>264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8"/>
      <c r="AB167" s="48"/>
      <c r="AC167" s="48"/>
    </row>
    <row r="168" spans="1:68" ht="16.5" hidden="1" customHeight="1" x14ac:dyDescent="0.25">
      <c r="A168" s="336" t="s">
        <v>265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13"/>
      <c r="AB168" s="313"/>
      <c r="AC168" s="313"/>
    </row>
    <row r="169" spans="1:68" ht="14.25" hidden="1" customHeight="1" x14ac:dyDescent="0.25">
      <c r="A169" s="333" t="s">
        <v>76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29">
        <v>4607111035721</v>
      </c>
      <c r="E170" s="330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69</v>
      </c>
      <c r="X170" s="318">
        <v>28</v>
      </c>
      <c r="Y170" s="31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29">
        <v>4607111035691</v>
      </c>
      <c r="E171" s="330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38"/>
      <c r="R171" s="338"/>
      <c r="S171" s="338"/>
      <c r="T171" s="339"/>
      <c r="U171" s="34"/>
      <c r="V171" s="34"/>
      <c r="W171" s="35" t="s">
        <v>69</v>
      </c>
      <c r="X171" s="318">
        <v>14</v>
      </c>
      <c r="Y171" s="31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hidden="1" customHeight="1" x14ac:dyDescent="0.25">
      <c r="A172" s="54" t="s">
        <v>272</v>
      </c>
      <c r="B172" s="54" t="s">
        <v>273</v>
      </c>
      <c r="C172" s="31">
        <v>4301132079</v>
      </c>
      <c r="D172" s="329">
        <v>4607111038487</v>
      </c>
      <c r="E172" s="330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38"/>
      <c r="R172" s="338"/>
      <c r="S172" s="338"/>
      <c r="T172" s="339"/>
      <c r="U172" s="34"/>
      <c r="V172" s="34"/>
      <c r="W172" s="35" t="s">
        <v>69</v>
      </c>
      <c r="X172" s="318">
        <v>0</v>
      </c>
      <c r="Y172" s="319">
        <f>IFERROR(IF(X172="","",X172),"")</f>
        <v>0</v>
      </c>
      <c r="Z172" s="36">
        <f>IFERROR(IF(X172="","",X172*0.01788),"")</f>
        <v>0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40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41"/>
      <c r="P173" s="322" t="s">
        <v>72</v>
      </c>
      <c r="Q173" s="323"/>
      <c r="R173" s="323"/>
      <c r="S173" s="323"/>
      <c r="T173" s="323"/>
      <c r="U173" s="323"/>
      <c r="V173" s="324"/>
      <c r="W173" s="37" t="s">
        <v>69</v>
      </c>
      <c r="X173" s="320">
        <f>IFERROR(SUM(X170:X172),"0")</f>
        <v>42</v>
      </c>
      <c r="Y173" s="320">
        <f>IFERROR(SUM(Y170:Y172),"0")</f>
        <v>42</v>
      </c>
      <c r="Z173" s="320">
        <f>IFERROR(IF(Z170="",0,Z170),"0")+IFERROR(IF(Z171="",0,Z171),"0")+IFERROR(IF(Z172="",0,Z172),"0")</f>
        <v>0.75095999999999996</v>
      </c>
      <c r="AA173" s="321"/>
      <c r="AB173" s="321"/>
      <c r="AC173" s="321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41"/>
      <c r="P174" s="322" t="s">
        <v>72</v>
      </c>
      <c r="Q174" s="323"/>
      <c r="R174" s="323"/>
      <c r="S174" s="323"/>
      <c r="T174" s="323"/>
      <c r="U174" s="323"/>
      <c r="V174" s="324"/>
      <c r="W174" s="37" t="s">
        <v>73</v>
      </c>
      <c r="X174" s="320">
        <f>IFERROR(SUMPRODUCT(X170:X172*H170:H172),"0")</f>
        <v>126</v>
      </c>
      <c r="Y174" s="320">
        <f>IFERROR(SUMPRODUCT(Y170:Y172*H170:H172),"0")</f>
        <v>126</v>
      </c>
      <c r="Z174" s="37"/>
      <c r="AA174" s="321"/>
      <c r="AB174" s="321"/>
      <c r="AC174" s="321"/>
    </row>
    <row r="175" spans="1:68" ht="14.25" hidden="1" customHeight="1" x14ac:dyDescent="0.25">
      <c r="A175" s="333" t="s">
        <v>275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14"/>
      <c r="AB175" s="314"/>
      <c r="AC175" s="314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29">
        <v>4680115885875</v>
      </c>
      <c r="E176" s="330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0" t="s">
        <v>280</v>
      </c>
      <c r="Q176" s="338"/>
      <c r="R176" s="338"/>
      <c r="S176" s="338"/>
      <c r="T176" s="339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40"/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41"/>
      <c r="P177" s="322" t="s">
        <v>72</v>
      </c>
      <c r="Q177" s="323"/>
      <c r="R177" s="323"/>
      <c r="S177" s="323"/>
      <c r="T177" s="323"/>
      <c r="U177" s="323"/>
      <c r="V177" s="324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34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41"/>
      <c r="P178" s="322" t="s">
        <v>72</v>
      </c>
      <c r="Q178" s="323"/>
      <c r="R178" s="323"/>
      <c r="S178" s="323"/>
      <c r="T178" s="323"/>
      <c r="U178" s="323"/>
      <c r="V178" s="324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283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36" t="s">
        <v>284</v>
      </c>
      <c r="B180" s="334"/>
      <c r="C180" s="334"/>
      <c r="D180" s="334"/>
      <c r="E180" s="334"/>
      <c r="F180" s="334"/>
      <c r="G180" s="334"/>
      <c r="H180" s="334"/>
      <c r="I180" s="334"/>
      <c r="J180" s="334"/>
      <c r="K180" s="334"/>
      <c r="L180" s="334"/>
      <c r="M180" s="334"/>
      <c r="N180" s="334"/>
      <c r="O180" s="334"/>
      <c r="P180" s="334"/>
      <c r="Q180" s="334"/>
      <c r="R180" s="334"/>
      <c r="S180" s="334"/>
      <c r="T180" s="334"/>
      <c r="U180" s="334"/>
      <c r="V180" s="334"/>
      <c r="W180" s="334"/>
      <c r="X180" s="334"/>
      <c r="Y180" s="334"/>
      <c r="Z180" s="334"/>
      <c r="AA180" s="313"/>
      <c r="AB180" s="313"/>
      <c r="AC180" s="313"/>
    </row>
    <row r="181" spans="1:68" ht="14.25" hidden="1" customHeight="1" x14ac:dyDescent="0.25">
      <c r="A181" s="333" t="s">
        <v>139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4"/>
      <c r="AB181" s="314"/>
      <c r="AC181" s="314"/>
    </row>
    <row r="182" spans="1:68" ht="27" hidden="1" customHeight="1" x14ac:dyDescent="0.25">
      <c r="A182" s="54" t="s">
        <v>285</v>
      </c>
      <c r="B182" s="54" t="s">
        <v>286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8"/>
      <c r="R182" s="338"/>
      <c r="S182" s="338"/>
      <c r="T182" s="339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288</v>
      </c>
      <c r="B183" s="54" t="s">
        <v>289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8"/>
      <c r="R183" s="338"/>
      <c r="S183" s="338"/>
      <c r="T183" s="339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291</v>
      </c>
      <c r="B184" s="54" t="s">
        <v>292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8"/>
      <c r="R184" s="338"/>
      <c r="S184" s="338"/>
      <c r="T184" s="339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38"/>
      <c r="R185" s="338"/>
      <c r="S185" s="338"/>
      <c r="T185" s="339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40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41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41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36" t="s">
        <v>297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13"/>
      <c r="AB188" s="313"/>
      <c r="AC188" s="313"/>
    </row>
    <row r="189" spans="1:68" ht="14.25" hidden="1" customHeight="1" x14ac:dyDescent="0.25">
      <c r="A189" s="333" t="s">
        <v>63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4"/>
      <c r="Y189" s="334"/>
      <c r="Z189" s="334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53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8"/>
      <c r="R190" s="338"/>
      <c r="S190" s="338"/>
      <c r="T190" s="339"/>
      <c r="U190" s="34"/>
      <c r="V190" s="34"/>
      <c r="W190" s="35" t="s">
        <v>69</v>
      </c>
      <c r="X190" s="318">
        <v>108</v>
      </c>
      <c r="Y190" s="319">
        <f>IFERROR(IF(X190="","",X190),"")</f>
        <v>108</v>
      </c>
      <c r="Z190" s="36">
        <f>IFERROR(IF(X190="","",X190*0.0155),"")</f>
        <v>1.6739999999999999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633.96</v>
      </c>
      <c r="BN190" s="67">
        <f>IFERROR(Y190*I190,"0")</f>
        <v>633.96</v>
      </c>
      <c r="BO190" s="67">
        <f>IFERROR(X190/J190,"0")</f>
        <v>1.2857142857142858</v>
      </c>
      <c r="BP190" s="67">
        <f>IFERROR(Y190/J190,"0")</f>
        <v>1.2857142857142858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8"/>
      <c r="R191" s="338"/>
      <c r="S191" s="338"/>
      <c r="T191" s="339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8"/>
      <c r="R192" s="338"/>
      <c r="S192" s="338"/>
      <c r="T192" s="339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40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41"/>
      <c r="P193" s="322" t="s">
        <v>72</v>
      </c>
      <c r="Q193" s="323"/>
      <c r="R193" s="323"/>
      <c r="S193" s="323"/>
      <c r="T193" s="323"/>
      <c r="U193" s="323"/>
      <c r="V193" s="324"/>
      <c r="W193" s="37" t="s">
        <v>69</v>
      </c>
      <c r="X193" s="320">
        <f>IFERROR(SUM(X190:X192),"0")</f>
        <v>108</v>
      </c>
      <c r="Y193" s="320">
        <f>IFERROR(SUM(Y190:Y192),"0")</f>
        <v>108</v>
      </c>
      <c r="Z193" s="320">
        <f>IFERROR(IF(Z190="",0,Z190),"0")+IFERROR(IF(Z191="",0,Z191),"0")+IFERROR(IF(Z192="",0,Z192),"0")</f>
        <v>1.6739999999999999</v>
      </c>
      <c r="AA193" s="321"/>
      <c r="AB193" s="321"/>
      <c r="AC193" s="321"/>
    </row>
    <row r="194" spans="1:68" x14ac:dyDescent="0.2">
      <c r="A194" s="334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41"/>
      <c r="P194" s="322" t="s">
        <v>72</v>
      </c>
      <c r="Q194" s="323"/>
      <c r="R194" s="323"/>
      <c r="S194" s="323"/>
      <c r="T194" s="323"/>
      <c r="U194" s="323"/>
      <c r="V194" s="324"/>
      <c r="W194" s="37" t="s">
        <v>73</v>
      </c>
      <c r="X194" s="320">
        <f>IFERROR(SUMPRODUCT(X190:X192*H190:H192),"0")</f>
        <v>604.79999999999995</v>
      </c>
      <c r="Y194" s="320">
        <f>IFERROR(SUMPRODUCT(Y190:Y192*H190:H192),"0")</f>
        <v>604.79999999999995</v>
      </c>
      <c r="Z194" s="37"/>
      <c r="AA194" s="321"/>
      <c r="AB194" s="321"/>
      <c r="AC194" s="321"/>
    </row>
    <row r="195" spans="1:68" ht="16.5" hidden="1" customHeight="1" x14ac:dyDescent="0.25">
      <c r="A195" s="336" t="s">
        <v>307</v>
      </c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34"/>
      <c r="Z195" s="334"/>
      <c r="AA195" s="313"/>
      <c r="AB195" s="313"/>
      <c r="AC195" s="313"/>
    </row>
    <row r="196" spans="1:68" ht="14.25" hidden="1" customHeight="1" x14ac:dyDescent="0.25">
      <c r="A196" s="333" t="s">
        <v>63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34"/>
      <c r="Z196" s="334"/>
      <c r="AA196" s="314"/>
      <c r="AB196" s="314"/>
      <c r="AC196" s="314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311</v>
      </c>
      <c r="B198" s="54" t="s">
        <v>312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8"/>
      <c r="R201" s="338"/>
      <c r="S201" s="338"/>
      <c r="T201" s="339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320</v>
      </c>
      <c r="B202" s="54" t="s">
        <v>321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8"/>
      <c r="R202" s="338"/>
      <c r="S202" s="338"/>
      <c r="T202" s="339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40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41"/>
      <c r="P203" s="322" t="s">
        <v>72</v>
      </c>
      <c r="Q203" s="323"/>
      <c r="R203" s="323"/>
      <c r="S203" s="323"/>
      <c r="T203" s="323"/>
      <c r="U203" s="323"/>
      <c r="V203" s="324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41"/>
      <c r="P204" s="322" t="s">
        <v>72</v>
      </c>
      <c r="Q204" s="323"/>
      <c r="R204" s="323"/>
      <c r="S204" s="323"/>
      <c r="T204" s="323"/>
      <c r="U204" s="323"/>
      <c r="V204" s="324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36" t="s">
        <v>322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3"/>
      <c r="AB205" s="313"/>
      <c r="AC205" s="313"/>
    </row>
    <row r="206" spans="1:68" ht="14.25" hidden="1" customHeight="1" x14ac:dyDescent="0.25">
      <c r="A206" s="33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14"/>
      <c r="AB206" s="314"/>
      <c r="AC206" s="314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69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8"/>
      <c r="R209" s="338"/>
      <c r="S209" s="338"/>
      <c r="T209" s="339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331</v>
      </c>
      <c r="B210" s="54" t="s">
        <v>332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8"/>
      <c r="R210" s="338"/>
      <c r="S210" s="338"/>
      <c r="T210" s="339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40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41"/>
      <c r="P211" s="322" t="s">
        <v>72</v>
      </c>
      <c r="Q211" s="323"/>
      <c r="R211" s="323"/>
      <c r="S211" s="323"/>
      <c r="T211" s="323"/>
      <c r="U211" s="323"/>
      <c r="V211" s="324"/>
      <c r="W211" s="37" t="s">
        <v>69</v>
      </c>
      <c r="X211" s="320">
        <f>IFERROR(SUM(X207:X210),"0")</f>
        <v>12</v>
      </c>
      <c r="Y211" s="320">
        <f>IFERROR(SUM(Y207:Y210),"0")</f>
        <v>12</v>
      </c>
      <c r="Z211" s="320">
        <f>IFERROR(IF(Z207="",0,Z207),"0")+IFERROR(IF(Z208="",0,Z208),"0")+IFERROR(IF(Z209="",0,Z209),"0")+IFERROR(IF(Z210="",0,Z210),"0")</f>
        <v>0.186</v>
      </c>
      <c r="AA211" s="321"/>
      <c r="AB211" s="321"/>
      <c r="AC211" s="321"/>
    </row>
    <row r="212" spans="1:68" x14ac:dyDescent="0.2">
      <c r="A212" s="334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41"/>
      <c r="P212" s="322" t="s">
        <v>72</v>
      </c>
      <c r="Q212" s="323"/>
      <c r="R212" s="323"/>
      <c r="S212" s="323"/>
      <c r="T212" s="323"/>
      <c r="U212" s="323"/>
      <c r="V212" s="324"/>
      <c r="W212" s="37" t="s">
        <v>73</v>
      </c>
      <c r="X212" s="320">
        <f>IFERROR(SUMPRODUCT(X207:X210*H207:H210),"0")</f>
        <v>86.4</v>
      </c>
      <c r="Y212" s="320">
        <f>IFERROR(SUMPRODUCT(Y207:Y210*H207:H210),"0")</f>
        <v>86.4</v>
      </c>
      <c r="Z212" s="37"/>
      <c r="AA212" s="321"/>
      <c r="AB212" s="321"/>
      <c r="AC212" s="321"/>
    </row>
    <row r="213" spans="1:68" ht="16.5" hidden="1" customHeight="1" x14ac:dyDescent="0.25">
      <c r="A213" s="336" t="s">
        <v>333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13"/>
      <c r="AB213" s="313"/>
      <c r="AC213" s="313"/>
    </row>
    <row r="214" spans="1:68" ht="14.25" hidden="1" customHeight="1" x14ac:dyDescent="0.25">
      <c r="A214" s="333" t="s">
        <v>63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14"/>
      <c r="AB214" s="314"/>
      <c r="AC214" s="314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8"/>
      <c r="R215" s="338"/>
      <c r="S215" s="338"/>
      <c r="T215" s="339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0"/>
      <c r="B216" s="334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41"/>
      <c r="P216" s="322" t="s">
        <v>72</v>
      </c>
      <c r="Q216" s="323"/>
      <c r="R216" s="323"/>
      <c r="S216" s="323"/>
      <c r="T216" s="323"/>
      <c r="U216" s="323"/>
      <c r="V216" s="324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34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41"/>
      <c r="P217" s="322" t="s">
        <v>72</v>
      </c>
      <c r="Q217" s="323"/>
      <c r="R217" s="323"/>
      <c r="S217" s="323"/>
      <c r="T217" s="323"/>
      <c r="U217" s="323"/>
      <c r="V217" s="324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36" t="s">
        <v>337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13"/>
      <c r="AB218" s="313"/>
      <c r="AC218" s="313"/>
    </row>
    <row r="219" spans="1:68" ht="14.25" hidden="1" customHeight="1" x14ac:dyDescent="0.25">
      <c r="A219" s="333" t="s">
        <v>275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14"/>
      <c r="AB219" s="314"/>
      <c r="AC219" s="314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8"/>
      <c r="R220" s="338"/>
      <c r="S220" s="338"/>
      <c r="T220" s="339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40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41"/>
      <c r="P221" s="322" t="s">
        <v>72</v>
      </c>
      <c r="Q221" s="323"/>
      <c r="R221" s="323"/>
      <c r="S221" s="323"/>
      <c r="T221" s="323"/>
      <c r="U221" s="323"/>
      <c r="V221" s="324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34"/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41"/>
      <c r="P222" s="322" t="s">
        <v>72</v>
      </c>
      <c r="Q222" s="323"/>
      <c r="R222" s="323"/>
      <c r="S222" s="323"/>
      <c r="T222" s="323"/>
      <c r="U222" s="323"/>
      <c r="V222" s="324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36" t="s">
        <v>341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13"/>
      <c r="AB223" s="313"/>
      <c r="AC223" s="313"/>
    </row>
    <row r="224" spans="1:68" ht="14.25" hidden="1" customHeight="1" x14ac:dyDescent="0.25">
      <c r="A224" s="333" t="s">
        <v>63</v>
      </c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14"/>
      <c r="AB224" s="314"/>
      <c r="AC224" s="314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8"/>
      <c r="R225" s="338"/>
      <c r="S225" s="338"/>
      <c r="T225" s="339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8"/>
      <c r="R226" s="338"/>
      <c r="S226" s="338"/>
      <c r="T226" s="339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40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41"/>
      <c r="P227" s="322" t="s">
        <v>72</v>
      </c>
      <c r="Q227" s="323"/>
      <c r="R227" s="323"/>
      <c r="S227" s="323"/>
      <c r="T227" s="323"/>
      <c r="U227" s="323"/>
      <c r="V227" s="324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34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41"/>
      <c r="P228" s="322" t="s">
        <v>72</v>
      </c>
      <c r="Q228" s="323"/>
      <c r="R228" s="323"/>
      <c r="S228" s="323"/>
      <c r="T228" s="323"/>
      <c r="U228" s="323"/>
      <c r="V228" s="324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347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36" t="s">
        <v>348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3"/>
      <c r="AB230" s="313"/>
      <c r="AC230" s="313"/>
    </row>
    <row r="231" spans="1:68" ht="14.25" hidden="1" customHeight="1" x14ac:dyDescent="0.25">
      <c r="A231" s="33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14"/>
      <c r="AB231" s="314"/>
      <c r="AC231" s="314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8"/>
      <c r="R232" s="338"/>
      <c r="S232" s="338"/>
      <c r="T232" s="339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40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41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41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36" t="s">
        <v>353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13"/>
      <c r="AB236" s="313"/>
      <c r="AC236" s="313"/>
    </row>
    <row r="237" spans="1:68" ht="14.25" hidden="1" customHeight="1" x14ac:dyDescent="0.25">
      <c r="A237" s="333" t="s">
        <v>63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34"/>
      <c r="Z237" s="334"/>
      <c r="AA237" s="314"/>
      <c r="AB237" s="314"/>
      <c r="AC237" s="314"/>
    </row>
    <row r="238" spans="1:68" ht="27" hidden="1" customHeight="1" x14ac:dyDescent="0.25">
      <c r="A238" s="54" t="s">
        <v>354</v>
      </c>
      <c r="B238" s="54" t="s">
        <v>355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8"/>
      <c r="R238" s="338"/>
      <c r="S238" s="338"/>
      <c r="T238" s="339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8"/>
      <c r="R239" s="338"/>
      <c r="S239" s="338"/>
      <c r="T239" s="339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40"/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41"/>
      <c r="P240" s="322" t="s">
        <v>72</v>
      </c>
      <c r="Q240" s="323"/>
      <c r="R240" s="323"/>
      <c r="S240" s="323"/>
      <c r="T240" s="323"/>
      <c r="U240" s="323"/>
      <c r="V240" s="324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34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41"/>
      <c r="P241" s="322" t="s">
        <v>72</v>
      </c>
      <c r="Q241" s="323"/>
      <c r="R241" s="323"/>
      <c r="S241" s="323"/>
      <c r="T241" s="323"/>
      <c r="U241" s="323"/>
      <c r="V241" s="324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36" t="s">
        <v>359</v>
      </c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313"/>
      <c r="AB242" s="313"/>
      <c r="AC242" s="313"/>
    </row>
    <row r="243" spans="1:68" ht="14.25" hidden="1" customHeight="1" x14ac:dyDescent="0.25">
      <c r="A243" s="333" t="s">
        <v>63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4"/>
      <c r="Y243" s="334"/>
      <c r="Z243" s="334"/>
      <c r="AA243" s="314"/>
      <c r="AB243" s="314"/>
      <c r="AC243" s="314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8"/>
      <c r="R244" s="338"/>
      <c r="S244" s="338"/>
      <c r="T244" s="339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40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41"/>
      <c r="P245" s="322" t="s">
        <v>72</v>
      </c>
      <c r="Q245" s="323"/>
      <c r="R245" s="323"/>
      <c r="S245" s="323"/>
      <c r="T245" s="323"/>
      <c r="U245" s="323"/>
      <c r="V245" s="324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34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41"/>
      <c r="P246" s="322" t="s">
        <v>72</v>
      </c>
      <c r="Q246" s="323"/>
      <c r="R246" s="323"/>
      <c r="S246" s="323"/>
      <c r="T246" s="323"/>
      <c r="U246" s="323"/>
      <c r="V246" s="324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362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36" t="s">
        <v>363</v>
      </c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4"/>
      <c r="Y248" s="334"/>
      <c r="Z248" s="334"/>
      <c r="AA248" s="313"/>
      <c r="AB248" s="313"/>
      <c r="AC248" s="313"/>
    </row>
    <row r="249" spans="1:68" ht="14.25" hidden="1" customHeight="1" x14ac:dyDescent="0.25">
      <c r="A249" s="333" t="s">
        <v>364</v>
      </c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34"/>
      <c r="N249" s="334"/>
      <c r="O249" s="334"/>
      <c r="P249" s="334"/>
      <c r="Q249" s="334"/>
      <c r="R249" s="334"/>
      <c r="S249" s="334"/>
      <c r="T249" s="334"/>
      <c r="U249" s="334"/>
      <c r="V249" s="334"/>
      <c r="W249" s="334"/>
      <c r="X249" s="334"/>
      <c r="Y249" s="334"/>
      <c r="Z249" s="334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08" t="s">
        <v>367</v>
      </c>
      <c r="Q250" s="338"/>
      <c r="R250" s="338"/>
      <c r="S250" s="338"/>
      <c r="T250" s="339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40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41"/>
      <c r="P251" s="322" t="s">
        <v>72</v>
      </c>
      <c r="Q251" s="323"/>
      <c r="R251" s="323"/>
      <c r="S251" s="323"/>
      <c r="T251" s="323"/>
      <c r="U251" s="323"/>
      <c r="V251" s="324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34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4"/>
      <c r="M252" s="334"/>
      <c r="N252" s="334"/>
      <c r="O252" s="341"/>
      <c r="P252" s="322" t="s">
        <v>72</v>
      </c>
      <c r="Q252" s="323"/>
      <c r="R252" s="323"/>
      <c r="S252" s="323"/>
      <c r="T252" s="323"/>
      <c r="U252" s="323"/>
      <c r="V252" s="324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33" t="s">
        <v>139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8"/>
      <c r="R254" s="338"/>
      <c r="S254" s="338"/>
      <c r="T254" s="339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40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41"/>
      <c r="P255" s="322" t="s">
        <v>72</v>
      </c>
      <c r="Q255" s="323"/>
      <c r="R255" s="323"/>
      <c r="S255" s="323"/>
      <c r="T255" s="323"/>
      <c r="U255" s="323"/>
      <c r="V255" s="324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34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41"/>
      <c r="P256" s="322" t="s">
        <v>72</v>
      </c>
      <c r="Q256" s="323"/>
      <c r="R256" s="323"/>
      <c r="S256" s="323"/>
      <c r="T256" s="323"/>
      <c r="U256" s="323"/>
      <c r="V256" s="324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239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36" t="s">
        <v>239</v>
      </c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334"/>
      <c r="Z258" s="334"/>
      <c r="AA258" s="313"/>
      <c r="AB258" s="313"/>
      <c r="AC258" s="313"/>
    </row>
    <row r="259" spans="1:68" ht="14.25" hidden="1" customHeight="1" x14ac:dyDescent="0.25">
      <c r="A259" s="333" t="s">
        <v>63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38"/>
      <c r="R260" s="338"/>
      <c r="S260" s="338"/>
      <c r="T260" s="339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375</v>
      </c>
      <c r="B261" s="54" t="s">
        <v>376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2" t="s">
        <v>377</v>
      </c>
      <c r="Q261" s="338"/>
      <c r="R261" s="338"/>
      <c r="S261" s="338"/>
      <c r="T261" s="339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495" t="s">
        <v>380</v>
      </c>
      <c r="Q262" s="338"/>
      <c r="R262" s="338"/>
      <c r="S262" s="338"/>
      <c r="T262" s="339"/>
      <c r="U262" s="34"/>
      <c r="V262" s="34"/>
      <c r="W262" s="35" t="s">
        <v>69</v>
      </c>
      <c r="X262" s="318">
        <v>24</v>
      </c>
      <c r="Y262" s="319">
        <f>IFERROR(IF(X262="","",X262),"")</f>
        <v>24</v>
      </c>
      <c r="Z262" s="36">
        <f>IFERROR(IF(X262="","",X262*0.0155),"")</f>
        <v>0.372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149.52000000000001</v>
      </c>
      <c r="BN262" s="67">
        <f>IFERROR(Y262*I262,"0")</f>
        <v>149.52000000000001</v>
      </c>
      <c r="BO262" s="67">
        <f>IFERROR(X262/J262,"0")</f>
        <v>0.2857142857142857</v>
      </c>
      <c r="BP262" s="67">
        <f>IFERROR(Y262/J262,"0")</f>
        <v>0.2857142857142857</v>
      </c>
    </row>
    <row r="263" spans="1:68" x14ac:dyDescent="0.2">
      <c r="A263" s="340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41"/>
      <c r="P263" s="322" t="s">
        <v>72</v>
      </c>
      <c r="Q263" s="323"/>
      <c r="R263" s="323"/>
      <c r="S263" s="323"/>
      <c r="T263" s="323"/>
      <c r="U263" s="323"/>
      <c r="V263" s="324"/>
      <c r="W263" s="37" t="s">
        <v>69</v>
      </c>
      <c r="X263" s="320">
        <f>IFERROR(SUM(X260:X262),"0")</f>
        <v>24</v>
      </c>
      <c r="Y263" s="320">
        <f>IFERROR(SUM(Y260:Y262),"0")</f>
        <v>24</v>
      </c>
      <c r="Z263" s="320">
        <f>IFERROR(IF(Z260="",0,Z260),"0")+IFERROR(IF(Z261="",0,Z261),"0")+IFERROR(IF(Z262="",0,Z262),"0")</f>
        <v>0.372</v>
      </c>
      <c r="AA263" s="321"/>
      <c r="AB263" s="321"/>
      <c r="AC263" s="321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41"/>
      <c r="P264" s="322" t="s">
        <v>72</v>
      </c>
      <c r="Q264" s="323"/>
      <c r="R264" s="323"/>
      <c r="S264" s="323"/>
      <c r="T264" s="323"/>
      <c r="U264" s="323"/>
      <c r="V264" s="324"/>
      <c r="W264" s="37" t="s">
        <v>73</v>
      </c>
      <c r="X264" s="320">
        <f>IFERROR(SUMPRODUCT(X260:X262*H260:H262),"0")</f>
        <v>144</v>
      </c>
      <c r="Y264" s="320">
        <f>IFERROR(SUMPRODUCT(Y260:Y262*H260:H262),"0")</f>
        <v>144</v>
      </c>
      <c r="Z264" s="37"/>
      <c r="AA264" s="321"/>
      <c r="AB264" s="321"/>
      <c r="AC264" s="321"/>
    </row>
    <row r="265" spans="1:68" ht="14.25" hidden="1" customHeight="1" x14ac:dyDescent="0.25">
      <c r="A265" s="333" t="s">
        <v>145</v>
      </c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334"/>
      <c r="Z265" s="334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81" t="s">
        <v>384</v>
      </c>
      <c r="Q266" s="338"/>
      <c r="R266" s="338"/>
      <c r="S266" s="338"/>
      <c r="T266" s="339"/>
      <c r="U266" s="34"/>
      <c r="V266" s="34"/>
      <c r="W266" s="35" t="s">
        <v>69</v>
      </c>
      <c r="X266" s="318">
        <v>18</v>
      </c>
      <c r="Y266" s="319">
        <f>IFERROR(IF(X266="","",X266),"")</f>
        <v>18</v>
      </c>
      <c r="Z266" s="36">
        <f>IFERROR(IF(X266="","",X266*0.00502),"")</f>
        <v>9.0359999999999996E-2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34.47</v>
      </c>
      <c r="BN266" s="67">
        <f>IFERROR(Y266*I266,"0")</f>
        <v>34.47</v>
      </c>
      <c r="BO266" s="67">
        <f>IFERROR(X266/J266,"0")</f>
        <v>7.6923076923076927E-2</v>
      </c>
      <c r="BP266" s="67">
        <f>IFERROR(Y266/J266,"0")</f>
        <v>7.6923076923076927E-2</v>
      </c>
    </row>
    <row r="267" spans="1:68" x14ac:dyDescent="0.2">
      <c r="A267" s="340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41"/>
      <c r="P267" s="322" t="s">
        <v>72</v>
      </c>
      <c r="Q267" s="323"/>
      <c r="R267" s="323"/>
      <c r="S267" s="323"/>
      <c r="T267" s="323"/>
      <c r="U267" s="323"/>
      <c r="V267" s="324"/>
      <c r="W267" s="37" t="s">
        <v>69</v>
      </c>
      <c r="X267" s="320">
        <f>IFERROR(SUM(X266:X266),"0")</f>
        <v>18</v>
      </c>
      <c r="Y267" s="320">
        <f>IFERROR(SUM(Y266:Y266),"0")</f>
        <v>18</v>
      </c>
      <c r="Z267" s="320">
        <f>IFERROR(IF(Z266="",0,Z266),"0")</f>
        <v>9.0359999999999996E-2</v>
      </c>
      <c r="AA267" s="321"/>
      <c r="AB267" s="321"/>
      <c r="AC267" s="321"/>
    </row>
    <row r="268" spans="1:68" x14ac:dyDescent="0.2">
      <c r="A268" s="334"/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41"/>
      <c r="P268" s="322" t="s">
        <v>72</v>
      </c>
      <c r="Q268" s="323"/>
      <c r="R268" s="323"/>
      <c r="S268" s="323"/>
      <c r="T268" s="323"/>
      <c r="U268" s="323"/>
      <c r="V268" s="324"/>
      <c r="W268" s="37" t="s">
        <v>73</v>
      </c>
      <c r="X268" s="320">
        <f>IFERROR(SUMPRODUCT(X266:X266*H266:H266),"0")</f>
        <v>32.4</v>
      </c>
      <c r="Y268" s="320">
        <f>IFERROR(SUMPRODUCT(Y266:Y266*H266:H266),"0")</f>
        <v>32.4</v>
      </c>
      <c r="Z268" s="37"/>
      <c r="AA268" s="321"/>
      <c r="AB268" s="321"/>
      <c r="AC268" s="321"/>
    </row>
    <row r="269" spans="1:68" ht="14.25" hidden="1" customHeight="1" x14ac:dyDescent="0.25">
      <c r="A269" s="333" t="s">
        <v>76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34"/>
      <c r="Z269" s="334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86" t="s">
        <v>388</v>
      </c>
      <c r="Q270" s="338"/>
      <c r="R270" s="338"/>
      <c r="S270" s="338"/>
      <c r="T270" s="339"/>
      <c r="U270" s="34"/>
      <c r="V270" s="34"/>
      <c r="W270" s="35" t="s">
        <v>69</v>
      </c>
      <c r="X270" s="318">
        <v>36</v>
      </c>
      <c r="Y270" s="319">
        <f>IFERROR(IF(X270="","",X270),"")</f>
        <v>36</v>
      </c>
      <c r="Z270" s="36">
        <f>IFERROR(IF(X270="","",X270*0.0155),"")</f>
        <v>0.55800000000000005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225.35999999999999</v>
      </c>
      <c r="BN270" s="67">
        <f>IFERROR(Y270*I270,"0")</f>
        <v>225.35999999999999</v>
      </c>
      <c r="BO270" s="67">
        <f>IFERROR(X270/J270,"0")</f>
        <v>0.42857142857142855</v>
      </c>
      <c r="BP270" s="67">
        <f>IFERROR(Y270/J270,"0")</f>
        <v>0.42857142857142855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74" t="s">
        <v>392</v>
      </c>
      <c r="Q271" s="338"/>
      <c r="R271" s="338"/>
      <c r="S271" s="338"/>
      <c r="T271" s="339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40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41"/>
      <c r="P272" s="322" t="s">
        <v>72</v>
      </c>
      <c r="Q272" s="323"/>
      <c r="R272" s="323"/>
      <c r="S272" s="323"/>
      <c r="T272" s="323"/>
      <c r="U272" s="323"/>
      <c r="V272" s="324"/>
      <c r="W272" s="37" t="s">
        <v>69</v>
      </c>
      <c r="X272" s="320">
        <f>IFERROR(SUM(X270:X271),"0")</f>
        <v>36</v>
      </c>
      <c r="Y272" s="320">
        <f>IFERROR(SUM(Y270:Y271),"0")</f>
        <v>36</v>
      </c>
      <c r="Z272" s="320">
        <f>IFERROR(IF(Z270="",0,Z270),"0")+IFERROR(IF(Z271="",0,Z271),"0")</f>
        <v>0.55800000000000005</v>
      </c>
      <c r="AA272" s="321"/>
      <c r="AB272" s="321"/>
      <c r="AC272" s="321"/>
    </row>
    <row r="273" spans="1:68" x14ac:dyDescent="0.2">
      <c r="A273" s="334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41"/>
      <c r="P273" s="322" t="s">
        <v>72</v>
      </c>
      <c r="Q273" s="323"/>
      <c r="R273" s="323"/>
      <c r="S273" s="323"/>
      <c r="T273" s="323"/>
      <c r="U273" s="323"/>
      <c r="V273" s="324"/>
      <c r="W273" s="37" t="s">
        <v>73</v>
      </c>
      <c r="X273" s="320">
        <f>IFERROR(SUMPRODUCT(X270:X271*H270:H271),"0")</f>
        <v>216</v>
      </c>
      <c r="Y273" s="320">
        <f>IFERROR(SUMPRODUCT(Y270:Y271*H270:H271),"0")</f>
        <v>216</v>
      </c>
      <c r="Z273" s="37"/>
      <c r="AA273" s="321"/>
      <c r="AB273" s="321"/>
      <c r="AC273" s="321"/>
    </row>
    <row r="274" spans="1:68" ht="14.25" hidden="1" customHeight="1" x14ac:dyDescent="0.25">
      <c r="A274" s="333" t="s">
        <v>175</v>
      </c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334"/>
      <c r="Z274" s="334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6" t="s">
        <v>395</v>
      </c>
      <c r="Q275" s="338"/>
      <c r="R275" s="338"/>
      <c r="S275" s="338"/>
      <c r="T275" s="339"/>
      <c r="U275" s="34"/>
      <c r="V275" s="34"/>
      <c r="W275" s="35" t="s">
        <v>69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4" t="s">
        <v>399</v>
      </c>
      <c r="Q276" s="338"/>
      <c r="R276" s="338"/>
      <c r="S276" s="338"/>
      <c r="T276" s="339"/>
      <c r="U276" s="34"/>
      <c r="V276" s="34"/>
      <c r="W276" s="35" t="s">
        <v>69</v>
      </c>
      <c r="X276" s="318">
        <v>72</v>
      </c>
      <c r="Y276" s="31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8"/>
      <c r="R277" s="338"/>
      <c r="S277" s="338"/>
      <c r="T277" s="339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0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34"/>
      <c r="N278" s="334"/>
      <c r="O278" s="341"/>
      <c r="P278" s="322" t="s">
        <v>72</v>
      </c>
      <c r="Q278" s="323"/>
      <c r="R278" s="323"/>
      <c r="S278" s="323"/>
      <c r="T278" s="323"/>
      <c r="U278" s="323"/>
      <c r="V278" s="324"/>
      <c r="W278" s="37" t="s">
        <v>69</v>
      </c>
      <c r="X278" s="320">
        <f>IFERROR(SUM(X275:X277),"0")</f>
        <v>100</v>
      </c>
      <c r="Y278" s="320">
        <f>IFERROR(SUM(Y275:Y277),"0")</f>
        <v>100</v>
      </c>
      <c r="Z278" s="320">
        <f>IFERROR(IF(Z275="",0,Z275),"0")+IFERROR(IF(Z276="",0,Z276),"0")+IFERROR(IF(Z277="",0,Z277),"0")</f>
        <v>1.3780800000000002</v>
      </c>
      <c r="AA278" s="321"/>
      <c r="AB278" s="321"/>
      <c r="AC278" s="321"/>
    </row>
    <row r="279" spans="1:68" x14ac:dyDescent="0.2">
      <c r="A279" s="334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41"/>
      <c r="P279" s="322" t="s">
        <v>72</v>
      </c>
      <c r="Q279" s="323"/>
      <c r="R279" s="323"/>
      <c r="S279" s="323"/>
      <c r="T279" s="323"/>
      <c r="U279" s="323"/>
      <c r="V279" s="324"/>
      <c r="W279" s="37" t="s">
        <v>73</v>
      </c>
      <c r="X279" s="320">
        <f>IFERROR(SUMPRODUCT(X275:X277*H275:H277),"0")</f>
        <v>435.6</v>
      </c>
      <c r="Y279" s="320">
        <f>IFERROR(SUMPRODUCT(Y275:Y277*H275:H277),"0")</f>
        <v>435.6</v>
      </c>
      <c r="Z279" s="37"/>
      <c r="AA279" s="321"/>
      <c r="AB279" s="321"/>
      <c r="AC279" s="321"/>
    </row>
    <row r="280" spans="1:68" ht="14.25" hidden="1" customHeight="1" x14ac:dyDescent="0.25">
      <c r="A280" s="333" t="s">
        <v>139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334"/>
      <c r="Z280" s="334"/>
      <c r="AA280" s="314"/>
      <c r="AB280" s="314"/>
      <c r="AC280" s="314"/>
    </row>
    <row r="281" spans="1:68" ht="27" hidden="1" customHeight="1" x14ac:dyDescent="0.25">
      <c r="A281" s="54" t="s">
        <v>402</v>
      </c>
      <c r="B281" s="54" t="s">
        <v>403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7" t="s">
        <v>404</v>
      </c>
      <c r="Q281" s="338"/>
      <c r="R281" s="338"/>
      <c r="S281" s="338"/>
      <c r="T281" s="339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61" t="s">
        <v>408</v>
      </c>
      <c r="Q282" s="338"/>
      <c r="R282" s="338"/>
      <c r="S282" s="338"/>
      <c r="T282" s="339"/>
      <c r="U282" s="34"/>
      <c r="V282" s="34"/>
      <c r="W282" s="35" t="s">
        <v>69</v>
      </c>
      <c r="X282" s="318">
        <v>28</v>
      </c>
      <c r="Y282" s="319">
        <f t="shared" si="18"/>
        <v>28</v>
      </c>
      <c r="Z282" s="36">
        <f>IFERROR(IF(X282="","",X282*0.00936),"")</f>
        <v>0.26207999999999998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108.976</v>
      </c>
      <c r="BN282" s="67">
        <f t="shared" si="20"/>
        <v>108.976</v>
      </c>
      <c r="BO282" s="67">
        <f t="shared" si="21"/>
        <v>0.22222222222222221</v>
      </c>
      <c r="BP282" s="67">
        <f t="shared" si="22"/>
        <v>0.22222222222222221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38"/>
      <c r="R283" s="338"/>
      <c r="S283" s="338"/>
      <c r="T283" s="339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98" t="s">
        <v>416</v>
      </c>
      <c r="Q284" s="338"/>
      <c r="R284" s="338"/>
      <c r="S284" s="338"/>
      <c r="T284" s="339"/>
      <c r="U284" s="34"/>
      <c r="V284" s="34"/>
      <c r="W284" s="35" t="s">
        <v>69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38"/>
      <c r="R285" s="338"/>
      <c r="S285" s="338"/>
      <c r="T285" s="339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421</v>
      </c>
      <c r="B286" s="54" t="s">
        <v>422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94" t="s">
        <v>423</v>
      </c>
      <c r="Q286" s="338"/>
      <c r="R286" s="338"/>
      <c r="S286" s="338"/>
      <c r="T286" s="339"/>
      <c r="U286" s="34"/>
      <c r="V286" s="34"/>
      <c r="W286" s="35" t="s">
        <v>69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6" t="s">
        <v>426</v>
      </c>
      <c r="Q287" s="338"/>
      <c r="R287" s="338"/>
      <c r="S287" s="338"/>
      <c r="T287" s="339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9" t="s">
        <v>429</v>
      </c>
      <c r="Q288" s="338"/>
      <c r="R288" s="338"/>
      <c r="S288" s="338"/>
      <c r="T288" s="339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430</v>
      </c>
      <c r="B289" s="54" t="s">
        <v>431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5" t="s">
        <v>432</v>
      </c>
      <c r="Q289" s="338"/>
      <c r="R289" s="338"/>
      <c r="S289" s="338"/>
      <c r="T289" s="339"/>
      <c r="U289" s="34"/>
      <c r="V289" s="34"/>
      <c r="W289" s="35" t="s">
        <v>69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3" t="s">
        <v>435</v>
      </c>
      <c r="Q290" s="338"/>
      <c r="R290" s="338"/>
      <c r="S290" s="338"/>
      <c r="T290" s="339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98" t="s">
        <v>438</v>
      </c>
      <c r="Q291" s="338"/>
      <c r="R291" s="338"/>
      <c r="S291" s="338"/>
      <c r="T291" s="339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14" t="s">
        <v>441</v>
      </c>
      <c r="Q292" s="338"/>
      <c r="R292" s="338"/>
      <c r="S292" s="338"/>
      <c r="T292" s="339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345" t="s">
        <v>444</v>
      </c>
      <c r="Q293" s="338"/>
      <c r="R293" s="338"/>
      <c r="S293" s="338"/>
      <c r="T293" s="339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15" t="s">
        <v>447</v>
      </c>
      <c r="Q294" s="338"/>
      <c r="R294" s="338"/>
      <c r="S294" s="338"/>
      <c r="T294" s="339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3" t="s">
        <v>450</v>
      </c>
      <c r="Q295" s="338"/>
      <c r="R295" s="338"/>
      <c r="S295" s="338"/>
      <c r="T295" s="339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38"/>
      <c r="R296" s="338"/>
      <c r="S296" s="338"/>
      <c r="T296" s="339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497" t="s">
        <v>456</v>
      </c>
      <c r="Q297" s="338"/>
      <c r="R297" s="338"/>
      <c r="S297" s="338"/>
      <c r="T297" s="339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1" t="s">
        <v>460</v>
      </c>
      <c r="Q298" s="338"/>
      <c r="R298" s="338"/>
      <c r="S298" s="338"/>
      <c r="T298" s="339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48" t="s">
        <v>464</v>
      </c>
      <c r="Q299" s="338"/>
      <c r="R299" s="338"/>
      <c r="S299" s="338"/>
      <c r="T299" s="339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9" t="s">
        <v>468</v>
      </c>
      <c r="Q300" s="338"/>
      <c r="R300" s="338"/>
      <c r="S300" s="338"/>
      <c r="T300" s="339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2" t="s">
        <v>472</v>
      </c>
      <c r="Q301" s="338"/>
      <c r="R301" s="338"/>
      <c r="S301" s="338"/>
      <c r="T301" s="339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40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41"/>
      <c r="P302" s="322" t="s">
        <v>72</v>
      </c>
      <c r="Q302" s="323"/>
      <c r="R302" s="323"/>
      <c r="S302" s="323"/>
      <c r="T302" s="323"/>
      <c r="U302" s="323"/>
      <c r="V302" s="324"/>
      <c r="W302" s="37" t="s">
        <v>69</v>
      </c>
      <c r="X302" s="320">
        <f>IFERROR(SUM(X281:X301),"0")</f>
        <v>40</v>
      </c>
      <c r="Y302" s="320">
        <f>IFERROR(SUM(Y281:Y301),"0")</f>
        <v>40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0.44807999999999998</v>
      </c>
      <c r="AA302" s="321"/>
      <c r="AB302" s="321"/>
      <c r="AC302" s="321"/>
    </row>
    <row r="303" spans="1:68" x14ac:dyDescent="0.2">
      <c r="A303" s="334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41"/>
      <c r="P303" s="322" t="s">
        <v>72</v>
      </c>
      <c r="Q303" s="323"/>
      <c r="R303" s="323"/>
      <c r="S303" s="323"/>
      <c r="T303" s="323"/>
      <c r="U303" s="323"/>
      <c r="V303" s="324"/>
      <c r="W303" s="37" t="s">
        <v>73</v>
      </c>
      <c r="X303" s="320">
        <f>IFERROR(SUMPRODUCT(X281:X301*H281:H301),"0")</f>
        <v>169.60000000000002</v>
      </c>
      <c r="Y303" s="320">
        <f>IFERROR(SUMPRODUCT(Y281:Y301*H281:H301),"0")</f>
        <v>169.60000000000002</v>
      </c>
      <c r="Z303" s="37"/>
      <c r="AA303" s="321"/>
      <c r="AB303" s="321"/>
      <c r="AC303" s="321"/>
    </row>
    <row r="304" spans="1:68" ht="15" customHeight="1" x14ac:dyDescent="0.2">
      <c r="A304" s="462"/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  <c r="N304" s="334"/>
      <c r="O304" s="436"/>
      <c r="P304" s="335" t="s">
        <v>474</v>
      </c>
      <c r="Q304" s="326"/>
      <c r="R304" s="326"/>
      <c r="S304" s="326"/>
      <c r="T304" s="326"/>
      <c r="U304" s="326"/>
      <c r="V304" s="327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5920.36</v>
      </c>
      <c r="Y304" s="320">
        <f>IFERROR(Y24+Y33+Y38+Y43+Y59+Y65+Y70+Y76+Y86+Y91+Y98+Y107+Y113+Y120+Y126+Y131+Y136+Y142+Y147+Y153+Y161+Y166+Y174+Y178+Y187+Y194+Y204+Y212+Y217+Y222+Y228+Y234+Y241+Y246+Y252+Y256+Y264+Y268+Y273+Y279+Y303,"0")</f>
        <v>5920.36</v>
      </c>
      <c r="Z304" s="37"/>
      <c r="AA304" s="321"/>
      <c r="AB304" s="321"/>
      <c r="AC304" s="321"/>
    </row>
    <row r="305" spans="1:36" x14ac:dyDescent="0.2">
      <c r="A305" s="334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436"/>
      <c r="P305" s="335" t="s">
        <v>475</v>
      </c>
      <c r="Q305" s="326"/>
      <c r="R305" s="326"/>
      <c r="S305" s="326"/>
      <c r="T305" s="326"/>
      <c r="U305" s="326"/>
      <c r="V305" s="327"/>
      <c r="W305" s="37" t="s">
        <v>73</v>
      </c>
      <c r="X305" s="320">
        <f>IFERROR(SUM(BM22:BM301),"0")</f>
        <v>6415.8368</v>
      </c>
      <c r="Y305" s="320">
        <f>IFERROR(SUM(BN22:BN301),"0")</f>
        <v>6415.8368</v>
      </c>
      <c r="Z305" s="37"/>
      <c r="AA305" s="321"/>
      <c r="AB305" s="321"/>
      <c r="AC305" s="321"/>
    </row>
    <row r="306" spans="1:36" x14ac:dyDescent="0.2">
      <c r="A306" s="334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436"/>
      <c r="P306" s="335" t="s">
        <v>476</v>
      </c>
      <c r="Q306" s="326"/>
      <c r="R306" s="326"/>
      <c r="S306" s="326"/>
      <c r="T306" s="326"/>
      <c r="U306" s="326"/>
      <c r="V306" s="327"/>
      <c r="W306" s="37" t="s">
        <v>477</v>
      </c>
      <c r="X306" s="38">
        <f>ROUNDUP(SUM(BO22:BO301),0)</f>
        <v>15</v>
      </c>
      <c r="Y306" s="38">
        <f>ROUNDUP(SUM(BP22:BP301),0)</f>
        <v>15</v>
      </c>
      <c r="Z306" s="37"/>
      <c r="AA306" s="321"/>
      <c r="AB306" s="321"/>
      <c r="AC306" s="321"/>
    </row>
    <row r="307" spans="1:36" x14ac:dyDescent="0.2">
      <c r="A307" s="334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436"/>
      <c r="P307" s="335" t="s">
        <v>478</v>
      </c>
      <c r="Q307" s="326"/>
      <c r="R307" s="326"/>
      <c r="S307" s="326"/>
      <c r="T307" s="326"/>
      <c r="U307" s="326"/>
      <c r="V307" s="327"/>
      <c r="W307" s="37" t="s">
        <v>73</v>
      </c>
      <c r="X307" s="320">
        <f>GrossWeightTotal+PalletQtyTotal*25</f>
        <v>6790.8368</v>
      </c>
      <c r="Y307" s="320">
        <f>GrossWeightTotalR+PalletQtyTotalR*25</f>
        <v>6790.8368</v>
      </c>
      <c r="Z307" s="37"/>
      <c r="AA307" s="321"/>
      <c r="AB307" s="321"/>
      <c r="AC307" s="321"/>
    </row>
    <row r="308" spans="1:36" x14ac:dyDescent="0.2">
      <c r="A308" s="334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4"/>
      <c r="M308" s="334"/>
      <c r="N308" s="334"/>
      <c r="O308" s="436"/>
      <c r="P308" s="335" t="s">
        <v>479</v>
      </c>
      <c r="Q308" s="326"/>
      <c r="R308" s="326"/>
      <c r="S308" s="326"/>
      <c r="T308" s="326"/>
      <c r="U308" s="326"/>
      <c r="V308" s="327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1272</v>
      </c>
      <c r="Y308" s="320">
        <f>IFERROR(Y23+Y32+Y37+Y42+Y58+Y64+Y69+Y75+Y85+Y90+Y97+Y106+Y112+Y119+Y125+Y130+Y135+Y141+Y146+Y152+Y160+Y165+Y173+Y177+Y186+Y193+Y203+Y211+Y216+Y221+Y227+Y233+Y240+Y245+Y251+Y255+Y263+Y267+Y272+Y278+Y302,"0")</f>
        <v>1272</v>
      </c>
      <c r="Z308" s="37"/>
      <c r="AA308" s="321"/>
      <c r="AB308" s="321"/>
      <c r="AC308" s="321"/>
    </row>
    <row r="309" spans="1:36" ht="14.25" hidden="1" customHeight="1" x14ac:dyDescent="0.2">
      <c r="A309" s="334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34"/>
      <c r="N309" s="334"/>
      <c r="O309" s="436"/>
      <c r="P309" s="335" t="s">
        <v>480</v>
      </c>
      <c r="Q309" s="326"/>
      <c r="R309" s="326"/>
      <c r="S309" s="326"/>
      <c r="T309" s="326"/>
      <c r="U309" s="326"/>
      <c r="V309" s="327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18.516540000000003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4" t="s">
        <v>74</v>
      </c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0"/>
      <c r="V311" s="354" t="s">
        <v>238</v>
      </c>
      <c r="W311" s="390"/>
      <c r="X311" s="315" t="s">
        <v>264</v>
      </c>
      <c r="Y311" s="354" t="s">
        <v>283</v>
      </c>
      <c r="Z311" s="391"/>
      <c r="AA311" s="391"/>
      <c r="AB311" s="391"/>
      <c r="AC311" s="391"/>
      <c r="AD311" s="391"/>
      <c r="AE311" s="390"/>
      <c r="AF311" s="315" t="s">
        <v>347</v>
      </c>
      <c r="AG311" s="354" t="s">
        <v>352</v>
      </c>
      <c r="AH311" s="390"/>
      <c r="AI311" s="315" t="s">
        <v>362</v>
      </c>
      <c r="AJ311" s="315" t="s">
        <v>239</v>
      </c>
    </row>
    <row r="312" spans="1:36" ht="14.25" customHeight="1" thickTop="1" x14ac:dyDescent="0.2">
      <c r="A312" s="368" t="s">
        <v>483</v>
      </c>
      <c r="B312" s="354" t="s">
        <v>62</v>
      </c>
      <c r="C312" s="354" t="s">
        <v>75</v>
      </c>
      <c r="D312" s="354" t="s">
        <v>92</v>
      </c>
      <c r="E312" s="354" t="s">
        <v>96</v>
      </c>
      <c r="F312" s="354" t="s">
        <v>102</v>
      </c>
      <c r="G312" s="354" t="s">
        <v>129</v>
      </c>
      <c r="H312" s="354" t="s">
        <v>138</v>
      </c>
      <c r="I312" s="354" t="s">
        <v>144</v>
      </c>
      <c r="J312" s="354" t="s">
        <v>152</v>
      </c>
      <c r="K312" s="354" t="s">
        <v>169</v>
      </c>
      <c r="L312" s="354" t="s">
        <v>174</v>
      </c>
      <c r="M312" s="354" t="s">
        <v>185</v>
      </c>
      <c r="N312" s="316"/>
      <c r="O312" s="354" t="s">
        <v>196</v>
      </c>
      <c r="P312" s="354" t="s">
        <v>202</v>
      </c>
      <c r="Q312" s="354" t="s">
        <v>211</v>
      </c>
      <c r="R312" s="354" t="s">
        <v>217</v>
      </c>
      <c r="S312" s="354" t="s">
        <v>222</v>
      </c>
      <c r="T312" s="354" t="s">
        <v>226</v>
      </c>
      <c r="U312" s="354" t="s">
        <v>234</v>
      </c>
      <c r="V312" s="354" t="s">
        <v>239</v>
      </c>
      <c r="W312" s="354" t="s">
        <v>243</v>
      </c>
      <c r="X312" s="354" t="s">
        <v>265</v>
      </c>
      <c r="Y312" s="354" t="s">
        <v>284</v>
      </c>
      <c r="Z312" s="354" t="s">
        <v>297</v>
      </c>
      <c r="AA312" s="354" t="s">
        <v>307</v>
      </c>
      <c r="AB312" s="354" t="s">
        <v>322</v>
      </c>
      <c r="AC312" s="354" t="s">
        <v>333</v>
      </c>
      <c r="AD312" s="354" t="s">
        <v>337</v>
      </c>
      <c r="AE312" s="354" t="s">
        <v>341</v>
      </c>
      <c r="AF312" s="354" t="s">
        <v>348</v>
      </c>
      <c r="AG312" s="354" t="s">
        <v>353</v>
      </c>
      <c r="AH312" s="354" t="s">
        <v>359</v>
      </c>
      <c r="AI312" s="354" t="s">
        <v>363</v>
      </c>
      <c r="AJ312" s="354" t="s">
        <v>239</v>
      </c>
    </row>
    <row r="313" spans="1:36" ht="13.5" customHeight="1" thickBot="1" x14ac:dyDescent="0.25">
      <c r="A313" s="369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5"/>
      <c r="N313" s="316"/>
      <c r="O313" s="355"/>
      <c r="P313" s="355"/>
      <c r="Q313" s="355"/>
      <c r="R313" s="355"/>
      <c r="S313" s="355"/>
      <c r="T313" s="355"/>
      <c r="U313" s="355"/>
      <c r="V313" s="355"/>
      <c r="W313" s="355"/>
      <c r="X313" s="355"/>
      <c r="Y313" s="355"/>
      <c r="Z313" s="355"/>
      <c r="AA313" s="355"/>
      <c r="AB313" s="355"/>
      <c r="AC313" s="355"/>
      <c r="AD313" s="355"/>
      <c r="AE313" s="355"/>
      <c r="AF313" s="355"/>
      <c r="AG313" s="355"/>
      <c r="AH313" s="355"/>
      <c r="AI313" s="355"/>
      <c r="AJ313" s="355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63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940.8</v>
      </c>
      <c r="G314" s="46">
        <f>IFERROR(X62*H62,"0")+IFERROR(X63*H63,"0")</f>
        <v>720</v>
      </c>
      <c r="H314" s="46">
        <f>IFERROR(X68*H68,"0")</f>
        <v>100.8</v>
      </c>
      <c r="I314" s="46">
        <f>IFERROR(X73*H73,"0")+IFERROR(X74*H74,"0")</f>
        <v>201.60000000000002</v>
      </c>
      <c r="J314" s="46">
        <f>IFERROR(X79*H79,"0")+IFERROR(X80*H80,"0")+IFERROR(X81*H81,"0")+IFERROR(X82*H82,"0")+IFERROR(X83*H83,"0")+IFERROR(X84*H84,"0")</f>
        <v>507.36</v>
      </c>
      <c r="K314" s="46">
        <f>IFERROR(X89*H89,"0")</f>
        <v>0</v>
      </c>
      <c r="L314" s="46">
        <f>IFERROR(X94*H94,"0")+IFERROR(X95*H95,"0")+IFERROR(X96*H96,"0")</f>
        <v>50.4</v>
      </c>
      <c r="M314" s="46">
        <f>IFERROR(X101*H101,"0")+IFERROR(X102*H102,"0")+IFERROR(X103*H103,"0")+IFERROR(X104*H104,"0")+IFERROR(X105*H105,"0")</f>
        <v>657.6</v>
      </c>
      <c r="N314" s="316"/>
      <c r="O314" s="46">
        <f>IFERROR(X110*H110,"0")+IFERROR(X111*H111,"0")</f>
        <v>252</v>
      </c>
      <c r="P314" s="46">
        <f>IFERROR(X116*H116,"0")+IFERROR(X117*H117,"0")+IFERROR(X118*H118,"0")</f>
        <v>126</v>
      </c>
      <c r="Q314" s="46">
        <f>IFERROR(X123*H123,"0")+IFERROR(X124*H124,"0")</f>
        <v>84</v>
      </c>
      <c r="R314" s="46">
        <f>IFERROR(X129*H129,"0")</f>
        <v>42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360</v>
      </c>
      <c r="X314" s="46">
        <f>IFERROR(X170*H170,"0")+IFERROR(X171*H171,"0")+IFERROR(X172*H172,"0")+IFERROR(X176*H176,"0")</f>
        <v>126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604.79999999999995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86.4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997.6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3513.6</v>
      </c>
      <c r="B317" s="60">
        <f>SUMPRODUCT(--(BB:BB="ПГП"),--(W:W="кор"),H:H,Y:Y)+SUMPRODUCT(--(BB:BB="ПГП"),--(W:W="кг"),Y:Y)</f>
        <v>2406.7599999999998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2,00"/>
        <filter val="100,00"/>
        <filter val="100,80"/>
        <filter val="108,00"/>
        <filter val="12,00"/>
        <filter val="126,00"/>
        <filter val="132,00"/>
        <filter val="14,00"/>
        <filter val="140,00"/>
        <filter val="144,00"/>
        <filter val="15"/>
        <filter val="169,60"/>
        <filter val="18,00"/>
        <filter val="201,60"/>
        <filter val="216,00"/>
        <filter val="24,00"/>
        <filter val="252,00"/>
        <filter val="28,00"/>
        <filter val="300,00"/>
        <filter val="32,40"/>
        <filter val="36,00"/>
        <filter val="40,00"/>
        <filter val="42,00"/>
        <filter val="435,60"/>
        <filter val="48,00"/>
        <filter val="5 920,36"/>
        <filter val="50,40"/>
        <filter val="507,36"/>
        <filter val="56,00"/>
        <filter val="6 415,84"/>
        <filter val="6 790,84"/>
        <filter val="60,00"/>
        <filter val="604,80"/>
        <filter val="63,00"/>
        <filter val="657,60"/>
        <filter val="72,00"/>
        <filter val="720,00"/>
        <filter val="84,00"/>
        <filter val="86,40"/>
        <filter val="940,80"/>
        <filter val="96,00"/>
      </filters>
    </filterColumn>
    <filterColumn colId="29" showButton="0"/>
    <filterColumn colId="30" showButton="0"/>
  </autoFilter>
  <mergeCells count="557"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P91:V91"/>
    <mergeCell ref="D79:E79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P79:T79"/>
    <mergeCell ref="P244:T244"/>
    <mergeCell ref="A165:O166"/>
    <mergeCell ref="P245:V245"/>
    <mergeCell ref="D281:E28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