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2,25 Горняк ЗПФ НВ в Луганск доставка на 16,12,25\"/>
    </mc:Choice>
  </mc:AlternateContent>
  <xr:revisionPtr revIDLastSave="0" documentId="13_ncr:1_{BEDC36EE-FE73-4DB4-A926-92EBD751DB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BP158" i="1" s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Y161" i="1" s="1"/>
  <c r="X153" i="1"/>
  <c r="Z152" i="1"/>
  <c r="X152" i="1"/>
  <c r="BO151" i="1"/>
  <c r="BM151" i="1"/>
  <c r="Z151" i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Z135" i="1"/>
  <c r="X135" i="1"/>
  <c r="BO134" i="1"/>
  <c r="BM134" i="1"/>
  <c r="Z134" i="1"/>
  <c r="Y134" i="1"/>
  <c r="Y135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X126" i="1"/>
  <c r="X125" i="1"/>
  <c r="BO124" i="1"/>
  <c r="BM124" i="1"/>
  <c r="Z124" i="1"/>
  <c r="Y124" i="1"/>
  <c r="P124" i="1"/>
  <c r="BP123" i="1"/>
  <c r="BO123" i="1"/>
  <c r="BN123" i="1"/>
  <c r="BM123" i="1"/>
  <c r="Z123" i="1"/>
  <c r="Z125" i="1" s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19" i="1" s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Y107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Y97" i="1" s="1"/>
  <c r="P95" i="1"/>
  <c r="BP94" i="1"/>
  <c r="BO94" i="1"/>
  <c r="BN94" i="1"/>
  <c r="BM94" i="1"/>
  <c r="Z94" i="1"/>
  <c r="Z97" i="1" s="1"/>
  <c r="Y94" i="1"/>
  <c r="Y98" i="1" s="1"/>
  <c r="P94" i="1"/>
  <c r="X91" i="1"/>
  <c r="Y90" i="1"/>
  <c r="X90" i="1"/>
  <c r="BP89" i="1"/>
  <c r="BO89" i="1"/>
  <c r="BN89" i="1"/>
  <c r="BM89" i="1"/>
  <c r="Z89" i="1"/>
  <c r="Z90" i="1" s="1"/>
  <c r="Y89" i="1"/>
  <c r="Y91" i="1" s="1"/>
  <c r="X86" i="1"/>
  <c r="X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BP80" i="1"/>
  <c r="BO80" i="1"/>
  <c r="BN80" i="1"/>
  <c r="BM80" i="1"/>
  <c r="Z80" i="1"/>
  <c r="Z85" i="1" s="1"/>
  <c r="Y80" i="1"/>
  <c r="P80" i="1"/>
  <c r="BO79" i="1"/>
  <c r="BM79" i="1"/>
  <c r="Z79" i="1"/>
  <c r="Y79" i="1"/>
  <c r="Y86" i="1" s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Z69" i="1"/>
  <c r="X69" i="1"/>
  <c r="BO68" i="1"/>
  <c r="BM68" i="1"/>
  <c r="Z68" i="1"/>
  <c r="Y68" i="1"/>
  <c r="Y70" i="1" s="1"/>
  <c r="X65" i="1"/>
  <c r="X64" i="1"/>
  <c r="BP63" i="1"/>
  <c r="BO63" i="1"/>
  <c r="BN63" i="1"/>
  <c r="BM63" i="1"/>
  <c r="Z63" i="1"/>
  <c r="Y63" i="1"/>
  <c r="P63" i="1"/>
  <c r="BO62" i="1"/>
  <c r="BM62" i="1"/>
  <c r="Z62" i="1"/>
  <c r="Z64" i="1" s="1"/>
  <c r="Y62" i="1"/>
  <c r="Y64" i="1" s="1"/>
  <c r="P62" i="1"/>
  <c r="X59" i="1"/>
  <c r="X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Z58" i="1" s="1"/>
  <c r="Y46" i="1"/>
  <c r="Y59" i="1" s="1"/>
  <c r="P46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P28" i="1"/>
  <c r="X24" i="1"/>
  <c r="Z23" i="1"/>
  <c r="X23" i="1"/>
  <c r="X308" i="1" s="1"/>
  <c r="BO22" i="1"/>
  <c r="X306" i="1" s="1"/>
  <c r="BM22" i="1"/>
  <c r="X305" i="1" s="1"/>
  <c r="X30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4" i="1"/>
  <c r="BN28" i="1"/>
  <c r="BP28" i="1"/>
  <c r="BN29" i="1"/>
  <c r="BN30" i="1"/>
  <c r="Y33" i="1"/>
  <c r="BN47" i="1"/>
  <c r="BN49" i="1"/>
  <c r="BN51" i="1"/>
  <c r="BN53" i="1"/>
  <c r="BN55" i="1"/>
  <c r="BN57" i="1"/>
  <c r="Y58" i="1"/>
  <c r="BN62" i="1"/>
  <c r="BP62" i="1"/>
  <c r="Y65" i="1"/>
  <c r="BN68" i="1"/>
  <c r="BP68" i="1"/>
  <c r="Y69" i="1"/>
  <c r="BN73" i="1"/>
  <c r="BP73" i="1"/>
  <c r="Y76" i="1"/>
  <c r="BN79" i="1"/>
  <c r="BP79" i="1"/>
  <c r="BN82" i="1"/>
  <c r="BN84" i="1"/>
  <c r="Y85" i="1"/>
  <c r="BN95" i="1"/>
  <c r="BP95" i="1"/>
  <c r="Y106" i="1"/>
  <c r="BP101" i="1"/>
  <c r="BN101" i="1"/>
  <c r="BP103" i="1"/>
  <c r="BN103" i="1"/>
  <c r="BP105" i="1"/>
  <c r="BN105" i="1"/>
  <c r="Z112" i="1"/>
  <c r="Y120" i="1"/>
  <c r="Y125" i="1"/>
  <c r="H9" i="1"/>
  <c r="Y113" i="1"/>
  <c r="BP110" i="1"/>
  <c r="BN110" i="1"/>
  <c r="Y112" i="1"/>
  <c r="BP117" i="1"/>
  <c r="BN117" i="1"/>
  <c r="Y119" i="1"/>
  <c r="BP124" i="1"/>
  <c r="BN124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A317" i="1"/>
  <c r="Y306" i="1"/>
  <c r="Y308" i="1"/>
  <c r="Y305" i="1"/>
  <c r="Y307" i="1" s="1"/>
  <c r="B317" i="1" l="1"/>
  <c r="C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<sst xmlns="http://schemas.openxmlformats.org/spreadsheetml/2006/main" count="1505" uniqueCount="503">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</sst>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5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/>
      <c r="I5" s="472"/>
      <c r="J5" s="472"/>
      <c r="K5" s="472"/>
      <c r="L5" s="472"/>
      <c r="M5" s="389"/>
      <c r="N5" s="61"/>
      <c r="P5" s="24" t="s">
        <v>9</v>
      </c>
      <c r="Q5" s="496">
        <v>45670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0.41666666666666669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24</v>
      </c>
      <c r="Y36" s="31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24</v>
      </c>
      <c r="Y37" s="320">
        <f>IFERROR(SUM(Y36:Y36),"0")</f>
        <v>24</v>
      </c>
      <c r="Z37" s="320">
        <f>IFERROR(IF(Z36="",0,Z36),"0")</f>
        <v>0.372</v>
      </c>
      <c r="AA37" s="321"/>
      <c r="AB37" s="321"/>
      <c r="AC37" s="321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144</v>
      </c>
      <c r="Y38" s="320">
        <f>IFERROR(SUMPRODUCT(Y36:Y36*H36:H36),"0")</f>
        <v>144</v>
      </c>
      <c r="Z38" s="37"/>
      <c r="AA38" s="321"/>
      <c r="AB38" s="321"/>
      <c r="AC38" s="321"/>
    </row>
    <row r="39" spans="1:68" ht="16.5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36</v>
      </c>
      <c r="Y49" s="319">
        <f t="shared" si="0"/>
        <v>36</v>
      </c>
      <c r="Z49" s="36">
        <f t="shared" si="1"/>
        <v>0.55800000000000005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262.8</v>
      </c>
      <c r="BN49" s="67">
        <f t="shared" si="3"/>
        <v>262.8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36</v>
      </c>
      <c r="Y53" s="319">
        <f t="shared" si="0"/>
        <v>36</v>
      </c>
      <c r="Z53" s="36">
        <f t="shared" si="1"/>
        <v>0.55800000000000005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262.29599999999999</v>
      </c>
      <c r="BN53" s="67">
        <f t="shared" si="3"/>
        <v>262.29599999999999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24</v>
      </c>
      <c r="Y57" s="319">
        <f t="shared" si="0"/>
        <v>24</v>
      </c>
      <c r="Z57" s="36">
        <f t="shared" si="1"/>
        <v>0.372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175.2</v>
      </c>
      <c r="BN57" s="67">
        <f t="shared" si="3"/>
        <v>175.2</v>
      </c>
      <c r="BO57" s="67">
        <f t="shared" si="4"/>
        <v>0.2857142857142857</v>
      </c>
      <c r="BP57" s="67">
        <f t="shared" si="5"/>
        <v>0.2857142857142857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96</v>
      </c>
      <c r="Y58" s="320">
        <f>IFERROR(SUM(Y46:Y57),"0")</f>
        <v>96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1.488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672</v>
      </c>
      <c r="Y59" s="320">
        <f>IFERROR(SUMPRODUCT(Y46:Y57*H46:H57),"0")</f>
        <v>672</v>
      </c>
      <c r="Z59" s="37"/>
      <c r="AA59" s="321"/>
      <c r="AB59" s="321"/>
      <c r="AC59" s="321"/>
    </row>
    <row r="60" spans="1:68" ht="16.5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234</v>
      </c>
      <c r="Y62" s="319">
        <f>IFERROR(IF(X62="","",X62),"")</f>
        <v>234</v>
      </c>
      <c r="Z62" s="36">
        <f>IFERROR(IF(X62="","",X62*0.00502),"")</f>
        <v>1.1746799999999999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658.28880000000004</v>
      </c>
      <c r="BN62" s="67">
        <f>IFERROR(Y62*I62,"0")</f>
        <v>658.28880000000004</v>
      </c>
      <c r="BO62" s="67">
        <f>IFERROR(X62/J62,"0")</f>
        <v>1</v>
      </c>
      <c r="BP62" s="67">
        <f>IFERROR(Y62/J62,"0")</f>
        <v>1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108</v>
      </c>
      <c r="Y63" s="319">
        <f>IFERROR(IF(X63="","",X63),"")</f>
        <v>108</v>
      </c>
      <c r="Z63" s="36">
        <f>IFERROR(IF(X63="","",X63*0.00866),"")</f>
        <v>0.93527999999999989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563.02559999999994</v>
      </c>
      <c r="BN63" s="67">
        <f>IFERROR(Y63*I63,"0")</f>
        <v>563.02559999999994</v>
      </c>
      <c r="BO63" s="67">
        <f>IFERROR(X63/J63,"0")</f>
        <v>0.75</v>
      </c>
      <c r="BP63" s="67">
        <f>IFERROR(Y63/J63,"0")</f>
        <v>0.75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342</v>
      </c>
      <c r="Y64" s="320">
        <f>IFERROR(SUM(Y62:Y63),"0")</f>
        <v>342</v>
      </c>
      <c r="Z64" s="320">
        <f>IFERROR(IF(Z62="",0,Z62),"0")+IFERROR(IF(Z63="",0,Z63),"0")</f>
        <v>2.1099600000000001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1171.8000000000002</v>
      </c>
      <c r="Y65" s="320">
        <f>IFERROR(SUMPRODUCT(Y62:Y63*H62:H63),"0")</f>
        <v>1171.8000000000002</v>
      </c>
      <c r="Z65" s="37"/>
      <c r="AA65" s="321"/>
      <c r="AB65" s="321"/>
      <c r="AC65" s="321"/>
    </row>
    <row r="66" spans="1:68" ht="16.5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70</v>
      </c>
      <c r="Y74" s="319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70</v>
      </c>
      <c r="Y75" s="320">
        <f>IFERROR(SUM(Y73:Y74),"0")</f>
        <v>70</v>
      </c>
      <c r="Z75" s="320">
        <f>IFERROR(IF(Z73="",0,Z73),"0")+IFERROR(IF(Z74="",0,Z74),"0")</f>
        <v>1.2516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252</v>
      </c>
      <c r="Y76" s="320">
        <f>IFERROR(SUMPRODUCT(Y73:Y74*H73:H74),"0")</f>
        <v>252</v>
      </c>
      <c r="Z76" s="37"/>
      <c r="AA76" s="321"/>
      <c r="AB76" s="321"/>
      <c r="AC76" s="321"/>
    </row>
    <row r="77" spans="1:68" ht="16.5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0</v>
      </c>
      <c r="Y79" s="319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140</v>
      </c>
      <c r="Y81" s="319">
        <f t="shared" si="6"/>
        <v>140</v>
      </c>
      <c r="Z81" s="36">
        <f t="shared" si="7"/>
        <v>2.5032000000000001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602.50400000000002</v>
      </c>
      <c r="BN81" s="67">
        <f t="shared" si="9"/>
        <v>602.50400000000002</v>
      </c>
      <c r="BO81" s="67">
        <f t="shared" si="10"/>
        <v>2</v>
      </c>
      <c r="BP81" s="67">
        <f t="shared" si="11"/>
        <v>2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140</v>
      </c>
      <c r="Y82" s="319">
        <f t="shared" si="6"/>
        <v>140</v>
      </c>
      <c r="Z82" s="36">
        <f t="shared" si="7"/>
        <v>2.5032000000000001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602.50400000000002</v>
      </c>
      <c r="BN82" s="67">
        <f t="shared" si="9"/>
        <v>602.50400000000002</v>
      </c>
      <c r="BO82" s="67">
        <f t="shared" si="10"/>
        <v>2</v>
      </c>
      <c r="BP82" s="67">
        <f t="shared" si="11"/>
        <v>2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140</v>
      </c>
      <c r="Y83" s="319">
        <f t="shared" si="6"/>
        <v>140</v>
      </c>
      <c r="Z83" s="36">
        <f t="shared" si="7"/>
        <v>2.5032000000000001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602.50400000000002</v>
      </c>
      <c r="BN83" s="67">
        <f t="shared" si="9"/>
        <v>602.50400000000002</v>
      </c>
      <c r="BO83" s="67">
        <f t="shared" si="10"/>
        <v>2</v>
      </c>
      <c r="BP83" s="67">
        <f t="shared" si="11"/>
        <v>2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420</v>
      </c>
      <c r="Y85" s="320">
        <f>IFERROR(SUM(Y79:Y84),"0")</f>
        <v>420</v>
      </c>
      <c r="Z85" s="320">
        <f>IFERROR(IF(Z79="",0,Z79),"0")+IFERROR(IF(Z80="",0,Z80),"0")+IFERROR(IF(Z81="",0,Z81),"0")+IFERROR(IF(Z82="",0,Z82),"0")+IFERROR(IF(Z83="",0,Z83),"0")+IFERROR(IF(Z84="",0,Z84),"0")</f>
        <v>7.5096000000000007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1512</v>
      </c>
      <c r="Y86" s="320">
        <f>IFERROR(SUMPRODUCT(Y79:Y84*H79:H84),"0")</f>
        <v>1512</v>
      </c>
      <c r="Z86" s="37"/>
      <c r="AA86" s="321"/>
      <c r="AB86" s="321"/>
      <c r="AC86" s="321"/>
    </row>
    <row r="87" spans="1:68" ht="16.5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24</v>
      </c>
      <c r="Y103" s="319">
        <f>IFERROR(IF(X103="","",X103),"")</f>
        <v>24</v>
      </c>
      <c r="Z103" s="36">
        <f>IFERROR(IF(X103="","",X103*0.0155),"")</f>
        <v>0.372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175.2</v>
      </c>
      <c r="BN103" s="67">
        <f>IFERROR(Y103*I103,"0")</f>
        <v>175.2</v>
      </c>
      <c r="BO103" s="67">
        <f>IFERROR(X103/J103,"0")</f>
        <v>0.2857142857142857</v>
      </c>
      <c r="BP103" s="67">
        <f>IFERROR(Y103/J103,"0")</f>
        <v>0.2857142857142857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0</v>
      </c>
      <c r="Y105" s="319">
        <f>IFERROR(IF(X105="","",X105),"")</f>
        <v>0</v>
      </c>
      <c r="Z105" s="36">
        <f>IFERROR(IF(X105="","",X105*0.0155),"")</f>
        <v>0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24</v>
      </c>
      <c r="Y106" s="320">
        <f>IFERROR(SUM(Y101:Y105),"0")</f>
        <v>24</v>
      </c>
      <c r="Z106" s="320">
        <f>IFERROR(IF(Z101="",0,Z101),"0")+IFERROR(IF(Z102="",0,Z102),"0")+IFERROR(IF(Z103="",0,Z103),"0")+IFERROR(IF(Z104="",0,Z104),"0")+IFERROR(IF(Z105="",0,Z105),"0")</f>
        <v>0.372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168</v>
      </c>
      <c r="Y107" s="320">
        <f>IFERROR(SUMPRODUCT(Y101:Y105*H101:H105),"0")</f>
        <v>168</v>
      </c>
      <c r="Z107" s="37"/>
      <c r="AA107" s="321"/>
      <c r="AB107" s="321"/>
      <c r="AC107" s="321"/>
    </row>
    <row r="108" spans="1:68" ht="16.5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140</v>
      </c>
      <c r="Y110" s="319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140</v>
      </c>
      <c r="Y111" s="319">
        <f>IFERROR(IF(X111="","",X111),"")</f>
        <v>140</v>
      </c>
      <c r="Z111" s="36">
        <f>IFERROR(IF(X111="","",X111*0.01788),"")</f>
        <v>2.5032000000000001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518.50400000000002</v>
      </c>
      <c r="BN111" s="67">
        <f>IFERROR(Y111*I111,"0")</f>
        <v>518.50400000000002</v>
      </c>
      <c r="BO111" s="67">
        <f>IFERROR(X111/J111,"0")</f>
        <v>2</v>
      </c>
      <c r="BP111" s="67">
        <f>IFERROR(Y111/J111,"0")</f>
        <v>2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280</v>
      </c>
      <c r="Y112" s="320">
        <f>IFERROR(SUM(Y110:Y111),"0")</f>
        <v>280</v>
      </c>
      <c r="Z112" s="320">
        <f>IFERROR(IF(Z110="",0,Z110),"0")+IFERROR(IF(Z111="",0,Z111),"0")</f>
        <v>5.0064000000000002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840</v>
      </c>
      <c r="Y113" s="320">
        <f>IFERROR(SUMPRODUCT(Y110:Y111*H110:H111),"0")</f>
        <v>840</v>
      </c>
      <c r="Z113" s="37"/>
      <c r="AA113" s="321"/>
      <c r="AB113" s="321"/>
      <c r="AC113" s="321"/>
    </row>
    <row r="114" spans="1:68" ht="16.5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70</v>
      </c>
      <c r="Y118" s="319">
        <f>IFERROR(IF(X118="","",X118),"")</f>
        <v>70</v>
      </c>
      <c r="Z118" s="36">
        <f>IFERROR(IF(X118="","",X118*0.01788),"")</f>
        <v>1.2516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70</v>
      </c>
      <c r="Y119" s="320">
        <f>IFERROR(SUM(Y116:Y118),"0")</f>
        <v>70</v>
      </c>
      <c r="Z119" s="320">
        <f>IFERROR(IF(Z116="",0,Z116),"0")+IFERROR(IF(Z117="",0,Z117),"0")+IFERROR(IF(Z118="",0,Z118),"0")</f>
        <v>1.2516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210</v>
      </c>
      <c r="Y120" s="320">
        <f>IFERROR(SUMPRODUCT(Y116:Y118*H116:H118),"0")</f>
        <v>210</v>
      </c>
      <c r="Z120" s="37"/>
      <c r="AA120" s="321"/>
      <c r="AB120" s="321"/>
      <c r="AC120" s="321"/>
    </row>
    <row r="121" spans="1:68" ht="16.5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42</v>
      </c>
      <c r="Y124" s="31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70</v>
      </c>
      <c r="Y125" s="320">
        <f>IFERROR(SUM(Y123:Y124),"0")</f>
        <v>70</v>
      </c>
      <c r="Z125" s="320">
        <f>IFERROR(IF(Z123="",0,Z123),"0")+IFERROR(IF(Z124="",0,Z124),"0")</f>
        <v>1.2515999999999998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210</v>
      </c>
      <c r="Y126" s="320">
        <f>IFERROR(SUMPRODUCT(Y123:Y124*H123:H124),"0")</f>
        <v>210</v>
      </c>
      <c r="Z126" s="37"/>
      <c r="AA126" s="321"/>
      <c r="AB126" s="321"/>
      <c r="AC126" s="321"/>
    </row>
    <row r="127" spans="1:68" ht="16.5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70</v>
      </c>
      <c r="Y129" s="319">
        <f>IFERROR(IF(X129="","",X129),"")</f>
        <v>70</v>
      </c>
      <c r="Z129" s="36">
        <f>IFERROR(IF(X129="","",X129*0.01788),"")</f>
        <v>1.2516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70</v>
      </c>
      <c r="Y130" s="320">
        <f>IFERROR(SUM(Y129:Y129),"0")</f>
        <v>70</v>
      </c>
      <c r="Z130" s="320">
        <f>IFERROR(IF(Z129="",0,Z129),"0")</f>
        <v>1.2516</v>
      </c>
      <c r="AA130" s="321"/>
      <c r="AB130" s="321"/>
      <c r="AC130" s="321"/>
    </row>
    <row r="131" spans="1:68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210</v>
      </c>
      <c r="Y131" s="320">
        <f>IFERROR(SUMPRODUCT(Y129:Y129*H129:H129),"0")</f>
        <v>210</v>
      </c>
      <c r="Z131" s="37"/>
      <c r="AA131" s="321"/>
      <c r="AB131" s="321"/>
      <c r="AC131" s="321"/>
    </row>
    <row r="132" spans="1:68" ht="16.5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0</v>
      </c>
      <c r="Y160" s="320">
        <f>IFERROR(SUM(Y156:Y159),"0")</f>
        <v>0</v>
      </c>
      <c r="Z160" s="320">
        <f>IFERROR(IF(Z156="",0,Z156),"0")+IFERROR(IF(Z157="",0,Z157),"0")+IFERROR(IF(Z158="",0,Z158),"0")+IFERROR(IF(Z159="",0,Z159),"0")</f>
        <v>0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0</v>
      </c>
      <c r="Y161" s="320">
        <f>IFERROR(SUMPRODUCT(Y156:Y159*H156:H159),"0")</f>
        <v>0</v>
      </c>
      <c r="Z161" s="37"/>
      <c r="AA161" s="321"/>
      <c r="AB161" s="321"/>
      <c r="AC161" s="321"/>
    </row>
    <row r="162" spans="1:68" ht="14.25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28</v>
      </c>
      <c r="Y171" s="31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28</v>
      </c>
      <c r="Y172" s="31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56</v>
      </c>
      <c r="Y173" s="320">
        <f>IFERROR(SUM(Y170:Y172),"0")</f>
        <v>56</v>
      </c>
      <c r="Z173" s="320">
        <f>IFERROR(IF(Z170="",0,Z170),"0")+IFERROR(IF(Z171="",0,Z171),"0")+IFERROR(IF(Z172="",0,Z172),"0")</f>
        <v>1.0012799999999999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168</v>
      </c>
      <c r="Y174" s="320">
        <f>IFERROR(SUMPRODUCT(Y170:Y172*H170:H172),"0")</f>
        <v>168</v>
      </c>
      <c r="Z174" s="37"/>
      <c r="AA174" s="321"/>
      <c r="AB174" s="321"/>
      <c r="AC174" s="321"/>
    </row>
    <row r="175" spans="1:68" ht="14.25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168</v>
      </c>
      <c r="Y270" s="319">
        <f>IFERROR(IF(X270="","",X270),"")</f>
        <v>168</v>
      </c>
      <c r="Z270" s="36">
        <f>IFERROR(IF(X270="","",X270*0.0155),"")</f>
        <v>2.6040000000000001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1051.68</v>
      </c>
      <c r="BN270" s="67">
        <f>IFERROR(Y270*I270,"0")</f>
        <v>1051.68</v>
      </c>
      <c r="BO270" s="67">
        <f>IFERROR(X270/J270,"0")</f>
        <v>2</v>
      </c>
      <c r="BP270" s="67">
        <f>IFERROR(Y270/J270,"0")</f>
        <v>2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168</v>
      </c>
      <c r="Y272" s="320">
        <f>IFERROR(SUM(Y270:Y271),"0")</f>
        <v>168</v>
      </c>
      <c r="Z272" s="320">
        <f>IFERROR(IF(Z270="",0,Z270),"0")+IFERROR(IF(Z271="",0,Z271),"0")</f>
        <v>2.6040000000000001</v>
      </c>
      <c r="AA272" s="321"/>
      <c r="AB272" s="321"/>
      <c r="AC272" s="321"/>
    </row>
    <row r="273" spans="1:68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1008</v>
      </c>
      <c r="Y273" s="320">
        <f>IFERROR(SUMPRODUCT(Y270:Y271*H270:H271),"0")</f>
        <v>1008</v>
      </c>
      <c r="Z273" s="37"/>
      <c r="AA273" s="321"/>
      <c r="AB273" s="321"/>
      <c r="AC273" s="321"/>
    </row>
    <row r="274" spans="1:68" ht="14.25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252</v>
      </c>
      <c r="Y276" s="319">
        <f>IFERROR(IF(X276="","",X276),"")</f>
        <v>252</v>
      </c>
      <c r="Z276" s="36">
        <f>IFERROR(IF(X276="","",X276*0.0155),"")</f>
        <v>3.9060000000000001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1319.22</v>
      </c>
      <c r="BN276" s="67">
        <f>IFERROR(Y276*I276,"0")</f>
        <v>1319.22</v>
      </c>
      <c r="BO276" s="67">
        <f>IFERROR(X276/J276,"0")</f>
        <v>3</v>
      </c>
      <c r="BP276" s="67">
        <f>IFERROR(Y276/J276,"0")</f>
        <v>3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252</v>
      </c>
      <c r="Y278" s="320">
        <f>IFERROR(SUM(Y275:Y277),"0")</f>
        <v>252</v>
      </c>
      <c r="Z278" s="320">
        <f>IFERROR(IF(Z275="",0,Z275),"0")+IFERROR(IF(Z276="",0,Z276),"0")+IFERROR(IF(Z277="",0,Z277),"0")</f>
        <v>3.9060000000000001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1260</v>
      </c>
      <c r="Y279" s="320">
        <f>IFERROR(SUMPRODUCT(Y275:Y277*H275:H277),"0")</f>
        <v>1260</v>
      </c>
      <c r="Z279" s="37"/>
      <c r="AA279" s="321"/>
      <c r="AB279" s="321"/>
      <c r="AC279" s="321"/>
    </row>
    <row r="280" spans="1:68" ht="14.25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126</v>
      </c>
      <c r="Y282" s="319">
        <f t="shared" si="18"/>
        <v>126</v>
      </c>
      <c r="Z282" s="36">
        <f>IFERROR(IF(X282="","",X282*0.00936),"")</f>
        <v>1.17936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490.392</v>
      </c>
      <c r="BN282" s="67">
        <f t="shared" si="20"/>
        <v>490.392</v>
      </c>
      <c r="BO282" s="67">
        <f t="shared" si="21"/>
        <v>1</v>
      </c>
      <c r="BP282" s="67">
        <f t="shared" si="22"/>
        <v>1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252</v>
      </c>
      <c r="Y284" s="319">
        <f t="shared" si="18"/>
        <v>252</v>
      </c>
      <c r="Z284" s="36">
        <f>IFERROR(IF(X284="","",X284*0.0155),"")</f>
        <v>3.9060000000000001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1445.22</v>
      </c>
      <c r="BN284" s="67">
        <f t="shared" si="20"/>
        <v>1445.22</v>
      </c>
      <c r="BO284" s="67">
        <f t="shared" si="21"/>
        <v>3</v>
      </c>
      <c r="BP284" s="67">
        <f t="shared" si="22"/>
        <v>3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504</v>
      </c>
      <c r="Y289" s="319">
        <f t="shared" si="18"/>
        <v>504</v>
      </c>
      <c r="Z289" s="36">
        <f t="shared" si="23"/>
        <v>4.7174399999999999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1961.568</v>
      </c>
      <c r="BN289" s="67">
        <f t="shared" si="20"/>
        <v>1961.568</v>
      </c>
      <c r="BO289" s="67">
        <f t="shared" si="21"/>
        <v>4</v>
      </c>
      <c r="BP289" s="67">
        <f t="shared" si="22"/>
        <v>4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882</v>
      </c>
      <c r="Y302" s="320">
        <f>IFERROR(SUM(Y281:Y301),"0")</f>
        <v>882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9.8027999999999995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3717</v>
      </c>
      <c r="Y303" s="320">
        <f>IFERROR(SUMPRODUCT(Y281:Y301*H281:H301),"0")</f>
        <v>3717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11542.8</v>
      </c>
      <c r="Y304" s="320">
        <f>IFERROR(Y24+Y33+Y38+Y43+Y59+Y65+Y70+Y76+Y86+Y91+Y98+Y107+Y113+Y120+Y126+Y131+Y136+Y142+Y147+Y153+Y161+Y166+Y174+Y178+Y187+Y194+Y204+Y212+Y217+Y222+Y228+Y234+Y241+Y246+Y252+Y256+Y264+Y268+Y273+Y279+Y303,"0")</f>
        <v>11542.8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12608.7184</v>
      </c>
      <c r="Y305" s="320">
        <f>IFERROR(SUM(BN22:BN301),"0")</f>
        <v>12608.7184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32</v>
      </c>
      <c r="Y306" s="38">
        <f>ROUNDUP(SUM(BP22:BP301),0)</f>
        <v>32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13408.7184</v>
      </c>
      <c r="Y307" s="320">
        <f>GrossWeightTotalR+PalletQtyTotalR*25</f>
        <v>13408.7184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2824</v>
      </c>
      <c r="Y308" s="320">
        <f>IFERROR(Y23+Y32+Y37+Y42+Y58+Y64+Y69+Y75+Y85+Y90+Y97+Y106+Y112+Y119+Y125+Y130+Y135+Y141+Y146+Y152+Y160+Y165+Y173+Y177+Y186+Y193+Y203+Y211+Y216+Y221+Y227+Y233+Y240+Y245+Y251+Y255+Y263+Y267+Y272+Y278+Y302,"0")</f>
        <v>2824</v>
      </c>
      <c r="Z308" s="37"/>
      <c r="AA308" s="321"/>
      <c r="AB308" s="321"/>
      <c r="AC308" s="321"/>
    </row>
    <row r="309" spans="1:36" ht="14.25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39.178440000000002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</f>
        <v>144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672</v>
      </c>
      <c r="G314" s="46">
        <f>IFERROR(X62*H62,"0")+IFERROR(X63*H63,"0")</f>
        <v>1171.8000000000002</v>
      </c>
      <c r="H314" s="46">
        <f>IFERROR(X68*H68,"0")</f>
        <v>0</v>
      </c>
      <c r="I314" s="46">
        <f>IFERROR(X73*H73,"0")+IFERROR(X74*H74,"0")</f>
        <v>252</v>
      </c>
      <c r="J314" s="46">
        <f>IFERROR(X79*H79,"0")+IFERROR(X80*H80,"0")+IFERROR(X81*H81,"0")+IFERROR(X82*H82,"0")+IFERROR(X83*H83,"0")+IFERROR(X84*H84,"0")</f>
        <v>1512</v>
      </c>
      <c r="K314" s="46">
        <f>IFERROR(X89*H89,"0")</f>
        <v>0</v>
      </c>
      <c r="L314" s="46">
        <f>IFERROR(X94*H94,"0")+IFERROR(X95*H95,"0")+IFERROR(X96*H96,"0")</f>
        <v>0</v>
      </c>
      <c r="M314" s="46">
        <f>IFERROR(X101*H101,"0")+IFERROR(X102*H102,"0")+IFERROR(X103*H103,"0")+IFERROR(X104*H104,"0")+IFERROR(X105*H105,"0")</f>
        <v>168</v>
      </c>
      <c r="N314" s="316"/>
      <c r="O314" s="46">
        <f>IFERROR(X110*H110,"0")+IFERROR(X111*H111,"0")</f>
        <v>840</v>
      </c>
      <c r="P314" s="46">
        <f>IFERROR(X116*H116,"0")+IFERROR(X117*H117,"0")+IFERROR(X118*H118,"0")</f>
        <v>210</v>
      </c>
      <c r="Q314" s="46">
        <f>IFERROR(X123*H123,"0")+IFERROR(X124*H124,"0")</f>
        <v>210</v>
      </c>
      <c r="R314" s="46">
        <f>IFERROR(X129*H129,"0")</f>
        <v>210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0</v>
      </c>
      <c r="X314" s="46">
        <f>IFERROR(X170*H170,"0")+IFERROR(X171*H171,"0")+IFERROR(X172*H172,"0")+IFERROR(X176*H176,"0")</f>
        <v>168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5985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2155.8000000000002</v>
      </c>
      <c r="B317" s="60">
        <f>SUMPRODUCT(--(BB:BB="ПГП"),--(W:W="кор"),H:H,Y:Y)+SUMPRODUCT(--(BB:BB="ПГП"),--(W:W="кг"),Y:Y)</f>
        <v>9387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