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1ECB06F-3CB9-4E9A-978F-A2C88AFBD5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Y655" i="1"/>
  <c r="BP654" i="1"/>
  <c r="BO654" i="1"/>
  <c r="BN654" i="1"/>
  <c r="BM654" i="1"/>
  <c r="Z654" i="1"/>
  <c r="Z656" i="1" s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Z643" i="1" s="1"/>
  <c r="Y635" i="1"/>
  <c r="Y644" i="1" s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2" i="1" s="1"/>
  <c r="Y618" i="1"/>
  <c r="Y623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Y603" i="1"/>
  <c r="X603" i="1"/>
  <c r="BP602" i="1"/>
  <c r="BO602" i="1"/>
  <c r="BN602" i="1"/>
  <c r="BM602" i="1"/>
  <c r="Z602" i="1"/>
  <c r="Z603" i="1" s="1"/>
  <c r="Y602" i="1"/>
  <c r="AD680" i="1" s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Y586" i="1" s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P534" i="1"/>
  <c r="BO534" i="1"/>
  <c r="BN534" i="1"/>
  <c r="BM534" i="1"/>
  <c r="Z534" i="1"/>
  <c r="Y534" i="1"/>
  <c r="P534" i="1"/>
  <c r="BO533" i="1"/>
  <c r="BM533" i="1"/>
  <c r="Y533" i="1"/>
  <c r="BO532" i="1"/>
  <c r="BM532" i="1"/>
  <c r="Y532" i="1"/>
  <c r="Y538" i="1" s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Y501" i="1" s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Y466" i="1" s="1"/>
  <c r="X459" i="1"/>
  <c r="Y458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Y454" i="1" s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N424" i="1"/>
  <c r="BM424" i="1"/>
  <c r="Z424" i="1"/>
  <c r="Y424" i="1"/>
  <c r="BP424" i="1" s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1" i="1" s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Y400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Y394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X388" i="1"/>
  <c r="X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80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Y302" i="1" s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Y271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80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7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80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Y162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Y156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4" i="1" s="1"/>
  <c r="P138" i="1"/>
  <c r="BP137" i="1"/>
  <c r="BO137" i="1"/>
  <c r="BN137" i="1"/>
  <c r="BM137" i="1"/>
  <c r="Z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4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80" i="1" s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9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80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7" i="1" s="1"/>
  <c r="P91" i="1"/>
  <c r="BP90" i="1"/>
  <c r="BO90" i="1"/>
  <c r="BN90" i="1"/>
  <c r="BM90" i="1"/>
  <c r="Z90" i="1"/>
  <c r="Y90" i="1"/>
  <c r="Y96" i="1" s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BP74" i="1"/>
  <c r="BO74" i="1"/>
  <c r="BN74" i="1"/>
  <c r="BM74" i="1"/>
  <c r="Z74" i="1"/>
  <c r="Y74" i="1"/>
  <c r="Y78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71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4" i="1" s="1"/>
  <c r="P27" i="1"/>
  <c r="BP26" i="1"/>
  <c r="BO26" i="1"/>
  <c r="BN26" i="1"/>
  <c r="BM26" i="1"/>
  <c r="Z26" i="1"/>
  <c r="Y26" i="1"/>
  <c r="Y35" i="1" s="1"/>
  <c r="P26" i="1"/>
  <c r="X24" i="1"/>
  <c r="X670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80" i="1"/>
  <c r="X671" i="1"/>
  <c r="X672" i="1"/>
  <c r="X674" i="1"/>
  <c r="Y24" i="1"/>
  <c r="Z27" i="1"/>
  <c r="Z34" i="1" s="1"/>
  <c r="BN27" i="1"/>
  <c r="BP27" i="1"/>
  <c r="Z32" i="1"/>
  <c r="BN32" i="1"/>
  <c r="C680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80" i="1"/>
  <c r="Z63" i="1"/>
  <c r="Z71" i="1" s="1"/>
  <c r="BN63" i="1"/>
  <c r="BP63" i="1"/>
  <c r="Z65" i="1"/>
  <c r="BN65" i="1"/>
  <c r="Z67" i="1"/>
  <c r="BN67" i="1"/>
  <c r="Z69" i="1"/>
  <c r="BN69" i="1"/>
  <c r="Y72" i="1"/>
  <c r="Z75" i="1"/>
  <c r="Z78" i="1" s="1"/>
  <c r="BN75" i="1"/>
  <c r="BP75" i="1"/>
  <c r="Z77" i="1"/>
  <c r="BN77" i="1"/>
  <c r="Z81" i="1"/>
  <c r="Z87" i="1" s="1"/>
  <c r="BN81" i="1"/>
  <c r="BP81" i="1"/>
  <c r="Z83" i="1"/>
  <c r="BN83" i="1"/>
  <c r="Z85" i="1"/>
  <c r="BN85" i="1"/>
  <c r="Y88" i="1"/>
  <c r="Z91" i="1"/>
  <c r="Z96" i="1" s="1"/>
  <c r="BN91" i="1"/>
  <c r="BP91" i="1"/>
  <c r="Z93" i="1"/>
  <c r="BN93" i="1"/>
  <c r="Z95" i="1"/>
  <c r="BN95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Y135" i="1"/>
  <c r="Z138" i="1"/>
  <c r="Z144" i="1" s="1"/>
  <c r="BN138" i="1"/>
  <c r="BP138" i="1"/>
  <c r="Z140" i="1"/>
  <c r="BN140" i="1"/>
  <c r="Z142" i="1"/>
  <c r="BN142" i="1"/>
  <c r="Z148" i="1"/>
  <c r="Z149" i="1" s="1"/>
  <c r="BN148" i="1"/>
  <c r="BP148" i="1"/>
  <c r="G680" i="1"/>
  <c r="Z154" i="1"/>
  <c r="Z156" i="1" s="1"/>
  <c r="BN154" i="1"/>
  <c r="BP154" i="1"/>
  <c r="Y157" i="1"/>
  <c r="Z160" i="1"/>
  <c r="Z161" i="1" s="1"/>
  <c r="BN160" i="1"/>
  <c r="BP160" i="1"/>
  <c r="Z164" i="1"/>
  <c r="Z166" i="1" s="1"/>
  <c r="BN164" i="1"/>
  <c r="BP164" i="1"/>
  <c r="Y167" i="1"/>
  <c r="H680" i="1"/>
  <c r="Y172" i="1"/>
  <c r="Z175" i="1"/>
  <c r="Z179" i="1" s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80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80" i="1"/>
  <c r="Y272" i="1"/>
  <c r="Z263" i="1"/>
  <c r="BN263" i="1"/>
  <c r="BP263" i="1"/>
  <c r="Z265" i="1"/>
  <c r="BN265" i="1"/>
  <c r="Z267" i="1"/>
  <c r="BN267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Q680" i="1"/>
  <c r="Y312" i="1"/>
  <c r="BP305" i="1"/>
  <c r="BN305" i="1"/>
  <c r="Z305" i="1"/>
  <c r="BP309" i="1"/>
  <c r="BN309" i="1"/>
  <c r="Z309" i="1"/>
  <c r="S680" i="1"/>
  <c r="Y338" i="1"/>
  <c r="BP357" i="1"/>
  <c r="BN357" i="1"/>
  <c r="Z357" i="1"/>
  <c r="Z364" i="1" s="1"/>
  <c r="BP361" i="1"/>
  <c r="BN361" i="1"/>
  <c r="Z361" i="1"/>
  <c r="BP369" i="1"/>
  <c r="BN369" i="1"/>
  <c r="Z369" i="1"/>
  <c r="Y380" i="1"/>
  <c r="BP377" i="1"/>
  <c r="BN377" i="1"/>
  <c r="Z377" i="1"/>
  <c r="BP385" i="1"/>
  <c r="BN385" i="1"/>
  <c r="Z385" i="1"/>
  <c r="Y395" i="1"/>
  <c r="BP398" i="1"/>
  <c r="BN398" i="1"/>
  <c r="Z398" i="1"/>
  <c r="Z400" i="1" s="1"/>
  <c r="BP417" i="1"/>
  <c r="BN417" i="1"/>
  <c r="Z417" i="1"/>
  <c r="Z427" i="1" s="1"/>
  <c r="BP421" i="1"/>
  <c r="BN421" i="1"/>
  <c r="Z421" i="1"/>
  <c r="BP426" i="1"/>
  <c r="BN426" i="1"/>
  <c r="Z426" i="1"/>
  <c r="Y428" i="1"/>
  <c r="Y433" i="1"/>
  <c r="BP430" i="1"/>
  <c r="BN430" i="1"/>
  <c r="Z430" i="1"/>
  <c r="Z432" i="1" s="1"/>
  <c r="Y432" i="1"/>
  <c r="F9" i="1"/>
  <c r="J9" i="1"/>
  <c r="Y110" i="1"/>
  <c r="Y128" i="1"/>
  <c r="Y191" i="1"/>
  <c r="Y258" i="1"/>
  <c r="Y674" i="1" s="1"/>
  <c r="Z271" i="1"/>
  <c r="BP280" i="1"/>
  <c r="Y672" i="1" s="1"/>
  <c r="BN280" i="1"/>
  <c r="Z280" i="1"/>
  <c r="Z289" i="1" s="1"/>
  <c r="BP284" i="1"/>
  <c r="BN284" i="1"/>
  <c r="Y671" i="1" s="1"/>
  <c r="Y673" i="1" s="1"/>
  <c r="Z284" i="1"/>
  <c r="BP288" i="1"/>
  <c r="BN288" i="1"/>
  <c r="Z288" i="1"/>
  <c r="Y290" i="1"/>
  <c r="O680" i="1"/>
  <c r="Y294" i="1"/>
  <c r="BP293" i="1"/>
  <c r="BN293" i="1"/>
  <c r="Z293" i="1"/>
  <c r="Z294" i="1" s="1"/>
  <c r="Y295" i="1"/>
  <c r="P680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80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65" i="1"/>
  <c r="Y372" i="1"/>
  <c r="BP367" i="1"/>
  <c r="BN367" i="1"/>
  <c r="Z367" i="1"/>
  <c r="Z371" i="1" s="1"/>
  <c r="Y371" i="1"/>
  <c r="BP375" i="1"/>
  <c r="BN375" i="1"/>
  <c r="Z375" i="1"/>
  <c r="Z380" i="1" s="1"/>
  <c r="BP379" i="1"/>
  <c r="BN379" i="1"/>
  <c r="Z379" i="1"/>
  <c r="Y381" i="1"/>
  <c r="Y387" i="1"/>
  <c r="BP383" i="1"/>
  <c r="BN383" i="1"/>
  <c r="Z383" i="1"/>
  <c r="BP386" i="1"/>
  <c r="BN386" i="1"/>
  <c r="Z386" i="1"/>
  <c r="Y388" i="1"/>
  <c r="Z394" i="1"/>
  <c r="BP392" i="1"/>
  <c r="BN392" i="1"/>
  <c r="Z392" i="1"/>
  <c r="Z411" i="1"/>
  <c r="BP409" i="1"/>
  <c r="BN409" i="1"/>
  <c r="Z409" i="1"/>
  <c r="BP419" i="1"/>
  <c r="BN419" i="1"/>
  <c r="Z419" i="1"/>
  <c r="BP423" i="1"/>
  <c r="BN423" i="1"/>
  <c r="Z423" i="1"/>
  <c r="BP436" i="1"/>
  <c r="BN436" i="1"/>
  <c r="Z436" i="1"/>
  <c r="Y438" i="1"/>
  <c r="M680" i="1"/>
  <c r="Y289" i="1"/>
  <c r="Y317" i="1"/>
  <c r="Y330" i="1"/>
  <c r="U680" i="1"/>
  <c r="Y364" i="1"/>
  <c r="V680" i="1"/>
  <c r="Y406" i="1"/>
  <c r="W680" i="1"/>
  <c r="Y427" i="1"/>
  <c r="Y437" i="1"/>
  <c r="BP435" i="1"/>
  <c r="BN435" i="1"/>
  <c r="Z435" i="1"/>
  <c r="Z437" i="1" s="1"/>
  <c r="BP448" i="1"/>
  <c r="BN448" i="1"/>
  <c r="Z448" i="1"/>
  <c r="BP452" i="1"/>
  <c r="BN452" i="1"/>
  <c r="Z452" i="1"/>
  <c r="Y459" i="1"/>
  <c r="BP456" i="1"/>
  <c r="BN456" i="1"/>
  <c r="Z456" i="1"/>
  <c r="Z458" i="1" s="1"/>
  <c r="BP462" i="1"/>
  <c r="BN462" i="1"/>
  <c r="Z462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Z500" i="1" s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Y537" i="1"/>
  <c r="BP533" i="1"/>
  <c r="BN533" i="1"/>
  <c r="Z533" i="1"/>
  <c r="BP536" i="1"/>
  <c r="BN536" i="1"/>
  <c r="Z536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BP551" i="1"/>
  <c r="BN551" i="1"/>
  <c r="Z551" i="1"/>
  <c r="BP555" i="1"/>
  <c r="BN555" i="1"/>
  <c r="Z555" i="1"/>
  <c r="BP558" i="1"/>
  <c r="BN558" i="1"/>
  <c r="Z558" i="1"/>
  <c r="BP446" i="1"/>
  <c r="BN446" i="1"/>
  <c r="Z446" i="1"/>
  <c r="Z453" i="1" s="1"/>
  <c r="BP450" i="1"/>
  <c r="BN450" i="1"/>
  <c r="Z450" i="1"/>
  <c r="Y467" i="1"/>
  <c r="BP461" i="1"/>
  <c r="BN461" i="1"/>
  <c r="Z461" i="1"/>
  <c r="BP464" i="1"/>
  <c r="BN464" i="1"/>
  <c r="Z464" i="1"/>
  <c r="BP484" i="1"/>
  <c r="BN484" i="1"/>
  <c r="Z484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24" i="1"/>
  <c r="BP518" i="1"/>
  <c r="BN518" i="1"/>
  <c r="Z518" i="1"/>
  <c r="Z523" i="1" s="1"/>
  <c r="Y523" i="1"/>
  <c r="BP532" i="1"/>
  <c r="BN532" i="1"/>
  <c r="Z532" i="1"/>
  <c r="Z537" i="1" s="1"/>
  <c r="BP535" i="1"/>
  <c r="BN535" i="1"/>
  <c r="Z535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Y563" i="1"/>
  <c r="Y570" i="1"/>
  <c r="BP565" i="1"/>
  <c r="BN565" i="1"/>
  <c r="Z565" i="1"/>
  <c r="Y571" i="1"/>
  <c r="BP568" i="1"/>
  <c r="BN568" i="1"/>
  <c r="Z568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Y593" i="1"/>
  <c r="BP596" i="1"/>
  <c r="BN596" i="1"/>
  <c r="Z596" i="1"/>
  <c r="Y598" i="1"/>
  <c r="Y615" i="1"/>
  <c r="Y616" i="1"/>
  <c r="BP608" i="1"/>
  <c r="BN608" i="1"/>
  <c r="Z608" i="1"/>
  <c r="AE680" i="1"/>
  <c r="BP610" i="1"/>
  <c r="BN610" i="1"/>
  <c r="Z610" i="1"/>
  <c r="AA680" i="1"/>
  <c r="X680" i="1"/>
  <c r="Y453" i="1"/>
  <c r="Z680" i="1"/>
  <c r="Y516" i="1"/>
  <c r="BP560" i="1"/>
  <c r="BN560" i="1"/>
  <c r="Z560" i="1"/>
  <c r="BP566" i="1"/>
  <c r="BN566" i="1"/>
  <c r="Z566" i="1"/>
  <c r="BP569" i="1"/>
  <c r="BN569" i="1"/>
  <c r="Z569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7" i="1"/>
  <c r="BP595" i="1"/>
  <c r="BN595" i="1"/>
  <c r="Z595" i="1"/>
  <c r="Z597" i="1" s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Z650" i="1" s="1"/>
  <c r="BP648" i="1"/>
  <c r="BN648" i="1"/>
  <c r="Z648" i="1"/>
  <c r="AF680" i="1"/>
  <c r="Y657" i="1"/>
  <c r="Z632" i="1" l="1"/>
  <c r="Z586" i="1"/>
  <c r="Z466" i="1"/>
  <c r="Z387" i="1"/>
  <c r="Z258" i="1"/>
  <c r="Z246" i="1"/>
  <c r="Z237" i="1"/>
  <c r="Z201" i="1"/>
  <c r="Z134" i="1"/>
  <c r="Z127" i="1"/>
  <c r="Z118" i="1"/>
  <c r="Z109" i="1"/>
  <c r="Z102" i="1"/>
  <c r="Z675" i="1" s="1"/>
  <c r="Y670" i="1"/>
  <c r="Z615" i="1"/>
  <c r="Z592" i="1"/>
  <c r="Z570" i="1"/>
  <c r="Z562" i="1"/>
  <c r="Z311" i="1"/>
  <c r="X673" i="1"/>
</calcChain>
</file>

<file path=xl/sharedStrings.xml><?xml version="1.0" encoding="utf-8"?>
<sst xmlns="http://schemas.openxmlformats.org/spreadsheetml/2006/main" count="3191" uniqueCount="1100">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</sst>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A659" zoomScaleNormal="100" zoomScaleSheetLayoutView="100" workbookViewId="0">
      <selection activeCell="AA676" sqref="AA676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2" t="s">
        <v>0</v>
      </c>
      <c r="E1" s="819"/>
      <c r="F1" s="819"/>
      <c r="G1" s="12" t="s">
        <v>1</v>
      </c>
      <c r="H1" s="872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5" t="s">
        <v>8</v>
      </c>
      <c r="B5" s="835"/>
      <c r="C5" s="836"/>
      <c r="D5" s="877"/>
      <c r="E5" s="878"/>
      <c r="F5" s="1177" t="s">
        <v>9</v>
      </c>
      <c r="G5" s="836"/>
      <c r="H5" s="877"/>
      <c r="I5" s="1091"/>
      <c r="J5" s="1091"/>
      <c r="K5" s="1091"/>
      <c r="L5" s="1091"/>
      <c r="M5" s="878"/>
      <c r="N5" s="58"/>
      <c r="P5" s="24" t="s">
        <v>10</v>
      </c>
      <c r="Q5" s="1196">
        <v>45663</v>
      </c>
      <c r="R5" s="932"/>
      <c r="T5" s="988" t="s">
        <v>11</v>
      </c>
      <c r="U5" s="830"/>
      <c r="V5" s="990" t="s">
        <v>12</v>
      </c>
      <c r="W5" s="932"/>
      <c r="AB5" s="51"/>
      <c r="AC5" s="51"/>
      <c r="AD5" s="51"/>
      <c r="AE5" s="51"/>
    </row>
    <row r="6" spans="1:32" s="781" customFormat="1" ht="24" customHeight="1" x14ac:dyDescent="0.2">
      <c r="A6" s="935" t="s">
        <v>13</v>
      </c>
      <c r="B6" s="835"/>
      <c r="C6" s="836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2"/>
      <c r="N6" s="59"/>
      <c r="P6" s="24" t="s">
        <v>15</v>
      </c>
      <c r="Q6" s="1210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0" t="s">
        <v>16</v>
      </c>
      <c r="U6" s="830"/>
      <c r="V6" s="1071" t="s">
        <v>17</v>
      </c>
      <c r="W6" s="874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3"/>
      <c r="U7" s="830"/>
      <c r="V7" s="1072"/>
      <c r="W7" s="1073"/>
      <c r="AB7" s="51"/>
      <c r="AC7" s="51"/>
      <c r="AD7" s="51"/>
      <c r="AE7" s="51"/>
    </row>
    <row r="8" spans="1:32" s="781" customFormat="1" ht="25.5" customHeight="1" x14ac:dyDescent="0.2">
      <c r="A8" s="1228" t="s">
        <v>18</v>
      </c>
      <c r="B8" s="797"/>
      <c r="C8" s="798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1041">
        <v>0.41666666666666669</v>
      </c>
      <c r="R8" s="855"/>
      <c r="T8" s="803"/>
      <c r="U8" s="830"/>
      <c r="V8" s="1072"/>
      <c r="W8" s="1073"/>
      <c r="AB8" s="51"/>
      <c r="AC8" s="51"/>
      <c r="AD8" s="51"/>
      <c r="AE8" s="51"/>
    </row>
    <row r="9" spans="1:32" s="781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6"/>
      <c r="E9" s="807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28"/>
      <c r="R9" s="929"/>
      <c r="T9" s="803"/>
      <c r="U9" s="830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6"/>
      <c r="E10" s="807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62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01"/>
      <c r="R10" s="1002"/>
      <c r="U10" s="24" t="s">
        <v>23</v>
      </c>
      <c r="V10" s="873" t="s">
        <v>24</v>
      </c>
      <c r="W10" s="874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1"/>
      <c r="R11" s="932"/>
      <c r="U11" s="24" t="s">
        <v>27</v>
      </c>
      <c r="V11" s="1130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0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44"/>
      <c r="R12" s="855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0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30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0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7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6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0"/>
      <c r="Q16" s="970"/>
      <c r="R16" s="970"/>
      <c r="S16" s="970"/>
      <c r="T16" s="9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52" t="s">
        <v>38</v>
      </c>
      <c r="D17" s="837" t="s">
        <v>39</v>
      </c>
      <c r="E17" s="901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00"/>
      <c r="R17" s="900"/>
      <c r="S17" s="900"/>
      <c r="T17" s="901"/>
      <c r="U17" s="1227" t="s">
        <v>51</v>
      </c>
      <c r="V17" s="836"/>
      <c r="W17" s="837" t="s">
        <v>52</v>
      </c>
      <c r="X17" s="837" t="s">
        <v>53</v>
      </c>
      <c r="Y17" s="1225" t="s">
        <v>54</v>
      </c>
      <c r="Z17" s="1088" t="s">
        <v>55</v>
      </c>
      <c r="AA17" s="1060" t="s">
        <v>56</v>
      </c>
      <c r="AB17" s="1060" t="s">
        <v>57</v>
      </c>
      <c r="AC17" s="1060" t="s">
        <v>58</v>
      </c>
      <c r="AD17" s="1060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02"/>
      <c r="E18" s="904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02"/>
      <c r="Q18" s="903"/>
      <c r="R18" s="903"/>
      <c r="S18" s="903"/>
      <c r="T18" s="904"/>
      <c r="U18" s="67" t="s">
        <v>61</v>
      </c>
      <c r="V18" s="67" t="s">
        <v>62</v>
      </c>
      <c r="W18" s="838"/>
      <c r="X18" s="838"/>
      <c r="Y18" s="1226"/>
      <c r="Z18" s="1089"/>
      <c r="AA18" s="1061"/>
      <c r="AB18" s="1061"/>
      <c r="AC18" s="1061"/>
      <c r="AD18" s="1173"/>
      <c r="AE18" s="1174"/>
      <c r="AF18" s="1175"/>
      <c r="AG18" s="66"/>
      <c r="BD18" s="65"/>
    </row>
    <row r="19" spans="1:68" ht="27.75" customHeight="1" x14ac:dyDescent="0.2">
      <c r="A19" s="898" t="s">
        <v>63</v>
      </c>
      <c r="B19" s="899"/>
      <c r="C19" s="899"/>
      <c r="D19" s="899"/>
      <c r="E19" s="899"/>
      <c r="F19" s="899"/>
      <c r="G19" s="899"/>
      <c r="H19" s="899"/>
      <c r="I19" s="899"/>
      <c r="J19" s="899"/>
      <c r="K19" s="899"/>
      <c r="L19" s="899"/>
      <c r="M19" s="899"/>
      <c r="N19" s="899"/>
      <c r="O19" s="899"/>
      <c r="P19" s="899"/>
      <c r="Q19" s="899"/>
      <c r="R19" s="899"/>
      <c r="S19" s="899"/>
      <c r="T19" s="899"/>
      <c r="U19" s="899"/>
      <c r="V19" s="899"/>
      <c r="W19" s="899"/>
      <c r="X19" s="899"/>
      <c r="Y19" s="899"/>
      <c r="Z19" s="899"/>
      <c r="AA19" s="48"/>
      <c r="AB19" s="48"/>
      <c r="AC19" s="48"/>
    </row>
    <row r="20" spans="1:68" ht="16.5" customHeight="1" x14ac:dyDescent="0.25">
      <c r="A20" s="841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9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customHeight="1" x14ac:dyDescent="0.2">
      <c r="A44" s="898" t="s">
        <v>111</v>
      </c>
      <c r="B44" s="899"/>
      <c r="C44" s="899"/>
      <c r="D44" s="899"/>
      <c r="E44" s="899"/>
      <c r="F44" s="899"/>
      <c r="G44" s="899"/>
      <c r="H44" s="899"/>
      <c r="I44" s="899"/>
      <c r="J44" s="899"/>
      <c r="K44" s="899"/>
      <c r="L44" s="899"/>
      <c r="M44" s="899"/>
      <c r="N44" s="899"/>
      <c r="O44" s="899"/>
      <c r="P44" s="899"/>
      <c r="Q44" s="899"/>
      <c r="R44" s="899"/>
      <c r="S44" s="899"/>
      <c r="T44" s="899"/>
      <c r="U44" s="899"/>
      <c r="V44" s="899"/>
      <c r="W44" s="899"/>
      <c r="X44" s="899"/>
      <c r="Y44" s="899"/>
      <c r="Z44" s="899"/>
      <c r="AA44" s="48"/>
      <c r="AB44" s="48"/>
      <c r="AC44" s="48"/>
    </row>
    <row r="45" spans="1:68" ht="16.5" customHeight="1" x14ac:dyDescent="0.25">
      <c r="A45" s="841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2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4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0</v>
      </c>
      <c r="Y54" s="789">
        <f>IFERROR(SUM(Y47:Y52),"0")</f>
        <v>0</v>
      </c>
      <c r="Z54" s="37"/>
      <c r="AA54" s="790"/>
      <c r="AB54" s="790"/>
      <c r="AC54" s="790"/>
    </row>
    <row r="55" spans="1:68" ht="14.25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customHeight="1" x14ac:dyDescent="0.25">
      <c r="A60" s="841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7</v>
      </c>
      <c r="Y67" s="788">
        <f t="shared" si="11"/>
        <v>8</v>
      </c>
      <c r="Z67" s="36">
        <f>IFERROR(IF(Y67=0,"",ROUNDUP(Y67/H67,0)*0.00902),"")</f>
        <v>1.804E-2</v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7.3674999999999997</v>
      </c>
      <c r="BN67" s="64">
        <f t="shared" si="13"/>
        <v>8.42</v>
      </c>
      <c r="BO67" s="64">
        <f t="shared" si="14"/>
        <v>1.3257575757575758E-2</v>
      </c>
      <c r="BP67" s="64">
        <f t="shared" si="15"/>
        <v>1.5151515151515152E-2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6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1.75</v>
      </c>
      <c r="Y71" s="789">
        <f>IFERROR(Y62/H62,"0")+IFERROR(Y63/H63,"0")+IFERROR(Y64/H64,"0")+IFERROR(Y65/H65,"0")+IFERROR(Y66/H66,"0")+IFERROR(Y67/H67,"0")+IFERROR(Y68/H68,"0")+IFERROR(Y69/H69,"0")+IFERROR(Y70/H70,"0")</f>
        <v>2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1.804E-2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7</v>
      </c>
      <c r="Y72" s="789">
        <f>IFERROR(SUM(Y62:Y70),"0")</f>
        <v>8</v>
      </c>
      <c r="Z72" s="37"/>
      <c r="AA72" s="790"/>
      <c r="AB72" s="790"/>
      <c r="AC72" s="790"/>
    </row>
    <row r="73" spans="1:68" ht="14.25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0</v>
      </c>
      <c r="Y79" s="789">
        <f>IFERROR(SUM(Y74:Y77),"0")</f>
        <v>0</v>
      </c>
      <c r="Z79" s="37"/>
      <c r="AA79" s="790"/>
      <c r="AB79" s="790"/>
      <c r="AC79" s="790"/>
    </row>
    <row r="80" spans="1:68" ht="14.25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6</v>
      </c>
      <c r="Y86" s="788">
        <f t="shared" si="16"/>
        <v>7.2</v>
      </c>
      <c r="Z86" s="36">
        <f>IFERROR(IF(Y86=0,"",ROUNDUP(Y86/H86,0)*0.00502),"")</f>
        <v>2.0080000000000001E-2</v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6.3333333333333321</v>
      </c>
      <c r="BN86" s="64">
        <f t="shared" si="18"/>
        <v>7.6</v>
      </c>
      <c r="BO86" s="64">
        <f t="shared" si="19"/>
        <v>1.4245014245014245E-2</v>
      </c>
      <c r="BP86" s="64">
        <f t="shared" si="20"/>
        <v>1.7094017094017096E-2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3.333333333333333</v>
      </c>
      <c r="Y87" s="789">
        <f>IFERROR(Y81/H81,"0")+IFERROR(Y82/H82,"0")+IFERROR(Y83/H83,"0")+IFERROR(Y84/H84,"0")+IFERROR(Y85/H85,"0")+IFERROR(Y86/H86,"0")</f>
        <v>4</v>
      </c>
      <c r="Z87" s="789">
        <f>IFERROR(IF(Z81="",0,Z81),"0")+IFERROR(IF(Z82="",0,Z82),"0")+IFERROR(IF(Z83="",0,Z83),"0")+IFERROR(IF(Z84="",0,Z84),"0")+IFERROR(IF(Z85="",0,Z85),"0")+IFERROR(IF(Z86="",0,Z86),"0")</f>
        <v>2.0080000000000001E-2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6</v>
      </c>
      <c r="Y88" s="789">
        <f>IFERROR(SUM(Y81:Y86),"0")</f>
        <v>7.2</v>
      </c>
      <c r="Z88" s="37"/>
      <c r="AA88" s="790"/>
      <c r="AB88" s="790"/>
      <c r="AC88" s="790"/>
    </row>
    <row r="89" spans="1:68" ht="14.25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customHeight="1" x14ac:dyDescent="0.25">
      <c r="A104" s="841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23</v>
      </c>
      <c r="Y108" s="788">
        <f>IFERROR(IF(X108="",0,CEILING((X108/$H108),1)*$H108),"")</f>
        <v>27</v>
      </c>
      <c r="Z108" s="36">
        <f>IFERROR(IF(Y108=0,"",ROUNDUP(Y108/H108,0)*0.00902),"")</f>
        <v>5.4120000000000001E-2</v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24.073333333333334</v>
      </c>
      <c r="BN108" s="64">
        <f>IFERROR(Y108*I108/H108,"0")</f>
        <v>28.26</v>
      </c>
      <c r="BO108" s="64">
        <f>IFERROR(1/J108*(X108/H108),"0")</f>
        <v>3.8720538720538718E-2</v>
      </c>
      <c r="BP108" s="64">
        <f>IFERROR(1/J108*(Y108/H108),"0")</f>
        <v>4.5454545454545456E-2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5.1111111111111107</v>
      </c>
      <c r="Y109" s="789">
        <f>IFERROR(Y106/H106,"0")+IFERROR(Y107/H107,"0")+IFERROR(Y108/H108,"0")</f>
        <v>6</v>
      </c>
      <c r="Z109" s="789">
        <f>IFERROR(IF(Z106="",0,Z106),"0")+IFERROR(IF(Z107="",0,Z107),"0")+IFERROR(IF(Z108="",0,Z108),"0")</f>
        <v>5.4120000000000001E-2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23</v>
      </c>
      <c r="Y110" s="789">
        <f>IFERROR(SUM(Y106:Y108),"0")</f>
        <v>27</v>
      </c>
      <c r="Z110" s="37"/>
      <c r="AA110" s="790"/>
      <c r="AB110" s="790"/>
      <c r="AC110" s="790"/>
    </row>
    <row r="111" spans="1:68" ht="14.25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9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4</v>
      </c>
      <c r="Y116" s="788">
        <f t="shared" si="26"/>
        <v>5.4</v>
      </c>
      <c r="Z116" s="36">
        <f>IFERROR(IF(Y116=0,"",ROUNDUP(Y116/H116,0)*0.00902),"")</f>
        <v>1.804E-2</v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4.4266666666666667</v>
      </c>
      <c r="BN116" s="64">
        <f t="shared" si="28"/>
        <v>5.976</v>
      </c>
      <c r="BO116" s="64">
        <f t="shared" si="29"/>
        <v>1.1223344556677889E-2</v>
      </c>
      <c r="BP116" s="64">
        <f t="shared" si="30"/>
        <v>1.5151515151515152E-2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40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1.4814814814814814</v>
      </c>
      <c r="Y118" s="789">
        <f>IFERROR(Y112/H112,"0")+IFERROR(Y113/H113,"0")+IFERROR(Y114/H114,"0")+IFERROR(Y115/H115,"0")+IFERROR(Y116/H116,"0")+IFERROR(Y117/H117,"0")</f>
        <v>2</v>
      </c>
      <c r="Z118" s="789">
        <f>IFERROR(IF(Z112="",0,Z112),"0")+IFERROR(IF(Z113="",0,Z113),"0")+IFERROR(IF(Z114="",0,Z114),"0")+IFERROR(IF(Z115="",0,Z115),"0")+IFERROR(IF(Z116="",0,Z116),"0")+IFERROR(IF(Z117="",0,Z117),"0")</f>
        <v>1.804E-2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4</v>
      </c>
      <c r="Y119" s="789">
        <f>IFERROR(SUM(Y112:Y117),"0")</f>
        <v>5.4</v>
      </c>
      <c r="Z119" s="37"/>
      <c r="AA119" s="790"/>
      <c r="AB119" s="790"/>
      <c r="AC119" s="790"/>
    </row>
    <row r="120" spans="1:68" ht="16.5" customHeight="1" x14ac:dyDescent="0.25">
      <c r="A120" s="841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9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18</v>
      </c>
      <c r="Y125" s="788">
        <f>IFERROR(IF(X125="",0,CEILING((X125/$H125),1)*$H125),"")</f>
        <v>18</v>
      </c>
      <c r="Z125" s="36">
        <f>IFERROR(IF(Y125=0,"",ROUNDUP(Y125/H125,0)*0.00902),"")</f>
        <v>3.6080000000000001E-2</v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18.84</v>
      </c>
      <c r="BN125" s="64">
        <f>IFERROR(Y125*I125/H125,"0")</f>
        <v>18.84</v>
      </c>
      <c r="BO125" s="64">
        <f>IFERROR(1/J125*(X125/H125),"0")</f>
        <v>3.0303030303030304E-2</v>
      </c>
      <c r="BP125" s="64">
        <f>IFERROR(1/J125*(Y125/H125),"0")</f>
        <v>3.0303030303030304E-2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4</v>
      </c>
      <c r="Y127" s="789">
        <f>IFERROR(Y122/H122,"0")+IFERROR(Y123/H123,"0")+IFERROR(Y124/H124,"0")+IFERROR(Y125/H125,"0")+IFERROR(Y126/H126,"0")</f>
        <v>4</v>
      </c>
      <c r="Z127" s="789">
        <f>IFERROR(IF(Z122="",0,Z122),"0")+IFERROR(IF(Z123="",0,Z123),"0")+IFERROR(IF(Z124="",0,Z124),"0")+IFERROR(IF(Z125="",0,Z125),"0")+IFERROR(IF(Z126="",0,Z126),"0")</f>
        <v>3.6080000000000001E-2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18</v>
      </c>
      <c r="Y128" s="789">
        <f>IFERROR(SUM(Y122:Y126),"0")</f>
        <v>18</v>
      </c>
      <c r="Z128" s="37"/>
      <c r="AA128" s="790"/>
      <c r="AB128" s="790"/>
      <c r="AC128" s="790"/>
    </row>
    <row r="129" spans="1:68" ht="14.25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3</v>
      </c>
      <c r="Y133" s="788">
        <f>IFERROR(IF(X133="",0,CEILING((X133/$H133),1)*$H133),"")</f>
        <v>4.8</v>
      </c>
      <c r="Z133" s="36">
        <f>IFERROR(IF(Y133=0,"",ROUNDUP(Y133/H133,0)*0.00651),"")</f>
        <v>1.302E-2</v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3.2250000000000001</v>
      </c>
      <c r="BN133" s="64">
        <f>IFERROR(Y133*I133/H133,"0")</f>
        <v>5.16</v>
      </c>
      <c r="BO133" s="64">
        <f>IFERROR(1/J133*(X133/H133),"0")</f>
        <v>6.8681318681318689E-3</v>
      </c>
      <c r="BP133" s="64">
        <f>IFERROR(1/J133*(Y133/H133),"0")</f>
        <v>1.098901098901099E-2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1.25</v>
      </c>
      <c r="Y134" s="789">
        <f>IFERROR(Y130/H130,"0")+IFERROR(Y131/H131,"0")+IFERROR(Y132/H132,"0")+IFERROR(Y133/H133,"0")</f>
        <v>2</v>
      </c>
      <c r="Z134" s="789">
        <f>IFERROR(IF(Z130="",0,Z130),"0")+IFERROR(IF(Z131="",0,Z131),"0")+IFERROR(IF(Z132="",0,Z132),"0")+IFERROR(IF(Z133="",0,Z133),"0")</f>
        <v>1.302E-2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3</v>
      </c>
      <c r="Y135" s="789">
        <f>IFERROR(SUM(Y130:Y133),"0")</f>
        <v>4.8</v>
      </c>
      <c r="Z135" s="37"/>
      <c r="AA135" s="790"/>
      <c r="AB135" s="790"/>
      <c r="AC135" s="790"/>
    </row>
    <row r="136" spans="1:68" ht="14.25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8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4</v>
      </c>
      <c r="Y141" s="788">
        <f t="shared" si="31"/>
        <v>5.4</v>
      </c>
      <c r="Z141" s="36">
        <f>IFERROR(IF(Y141=0,"",ROUNDUP(Y141/H141,0)*0.00651),"")</f>
        <v>1.302E-2</v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4.3733333333333331</v>
      </c>
      <c r="BN141" s="64">
        <f t="shared" si="33"/>
        <v>5.9039999999999999</v>
      </c>
      <c r="BO141" s="64">
        <f t="shared" si="34"/>
        <v>8.1400081400081394E-3</v>
      </c>
      <c r="BP141" s="64">
        <f t="shared" si="35"/>
        <v>1.098901098901099E-2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1.4814814814814814</v>
      </c>
      <c r="Y144" s="789">
        <f>IFERROR(Y137/H137,"0")+IFERROR(Y138/H138,"0")+IFERROR(Y139/H139,"0")+IFERROR(Y140/H140,"0")+IFERROR(Y141/H141,"0")+IFERROR(Y142/H142,"0")+IFERROR(Y143/H143,"0")</f>
        <v>2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1.302E-2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4</v>
      </c>
      <c r="Y145" s="789">
        <f>IFERROR(SUM(Y137:Y143),"0")</f>
        <v>5.4</v>
      </c>
      <c r="Z145" s="37"/>
      <c r="AA145" s="790"/>
      <c r="AB145" s="790"/>
      <c r="AC145" s="790"/>
    </row>
    <row r="146" spans="1:68" ht="14.25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customHeight="1" x14ac:dyDescent="0.25">
      <c r="A151" s="841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1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customHeight="1" x14ac:dyDescent="0.25">
      <c r="A168" s="841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customHeight="1" x14ac:dyDescent="0.2">
      <c r="A186" s="898" t="s">
        <v>323</v>
      </c>
      <c r="B186" s="899"/>
      <c r="C186" s="899"/>
      <c r="D186" s="899"/>
      <c r="E186" s="899"/>
      <c r="F186" s="899"/>
      <c r="G186" s="899"/>
      <c r="H186" s="899"/>
      <c r="I186" s="899"/>
      <c r="J186" s="899"/>
      <c r="K186" s="899"/>
      <c r="L186" s="899"/>
      <c r="M186" s="899"/>
      <c r="N186" s="899"/>
      <c r="O186" s="899"/>
      <c r="P186" s="899"/>
      <c r="Q186" s="899"/>
      <c r="R186" s="899"/>
      <c r="S186" s="899"/>
      <c r="T186" s="899"/>
      <c r="U186" s="899"/>
      <c r="V186" s="899"/>
      <c r="W186" s="899"/>
      <c r="X186" s="899"/>
      <c r="Y186" s="899"/>
      <c r="Z186" s="899"/>
      <c r="AA186" s="48"/>
      <c r="AB186" s="48"/>
      <c r="AC186" s="48"/>
    </row>
    <row r="187" spans="1:68" ht="16.5" customHeight="1" x14ac:dyDescent="0.25">
      <c r="A187" s="841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2</v>
      </c>
      <c r="Y196" s="788">
        <f t="shared" si="36"/>
        <v>2.1</v>
      </c>
      <c r="Z196" s="36">
        <f>IFERROR(IF(Y196=0,"",ROUNDUP(Y196/H196,0)*0.00502),"")</f>
        <v>5.0200000000000002E-3</v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2.1238095238095238</v>
      </c>
      <c r="BN196" s="64">
        <f t="shared" si="38"/>
        <v>2.23</v>
      </c>
      <c r="BO196" s="64">
        <f t="shared" si="39"/>
        <v>4.0700040700040706E-3</v>
      </c>
      <c r="BP196" s="64">
        <f t="shared" si="40"/>
        <v>4.2735042735042739E-3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37</v>
      </c>
      <c r="Y198" s="788">
        <f t="shared" si="36"/>
        <v>37.800000000000004</v>
      </c>
      <c r="Z198" s="36">
        <f>IFERROR(IF(Y198=0,"",ROUNDUP(Y198/H198,0)*0.00502),"")</f>
        <v>9.0359999999999996E-2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38.761904761904766</v>
      </c>
      <c r="BN198" s="64">
        <f t="shared" si="38"/>
        <v>39.6</v>
      </c>
      <c r="BO198" s="64">
        <f t="shared" si="39"/>
        <v>7.5295075295075287E-2</v>
      </c>
      <c r="BP198" s="64">
        <f t="shared" si="40"/>
        <v>7.6923076923076927E-2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18.571428571428569</v>
      </c>
      <c r="Y201" s="789">
        <f>IFERROR(Y193/H193,"0")+IFERROR(Y194/H194,"0")+IFERROR(Y195/H195,"0")+IFERROR(Y196/H196,"0")+IFERROR(Y197/H197,"0")+IFERROR(Y198/H198,"0")+IFERROR(Y199/H199,"0")+IFERROR(Y200/H200,"0")</f>
        <v>19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9.5379999999999993E-2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39</v>
      </c>
      <c r="Y202" s="789">
        <f>IFERROR(SUM(Y193:Y200),"0")</f>
        <v>39.900000000000006</v>
      </c>
      <c r="Z202" s="37"/>
      <c r="AA202" s="790"/>
      <c r="AB202" s="790"/>
      <c r="AC202" s="790"/>
    </row>
    <row r="203" spans="1:68" ht="16.5" customHeight="1" x14ac:dyDescent="0.25">
      <c r="A203" s="841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52</v>
      </c>
      <c r="Y216" s="788">
        <f t="shared" si="41"/>
        <v>54</v>
      </c>
      <c r="Z216" s="36">
        <f>IFERROR(IF(Y216=0,"",ROUNDUP(Y216/H216,0)*0.00902),"")</f>
        <v>9.0200000000000002E-2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54.022222222222226</v>
      </c>
      <c r="BN216" s="64">
        <f t="shared" si="43"/>
        <v>56.099999999999994</v>
      </c>
      <c r="BO216" s="64">
        <f t="shared" si="44"/>
        <v>7.2951739618406286E-2</v>
      </c>
      <c r="BP216" s="64">
        <f t="shared" si="45"/>
        <v>7.575757575757576E-2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2</v>
      </c>
      <c r="Y219" s="788">
        <f t="shared" si="41"/>
        <v>3.6</v>
      </c>
      <c r="Z219" s="36">
        <f>IFERROR(IF(Y219=0,"",ROUNDUP(Y219/H219,0)*0.00502),"")</f>
        <v>1.004E-2</v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2.1444444444444444</v>
      </c>
      <c r="BN219" s="64">
        <f t="shared" si="43"/>
        <v>3.8599999999999994</v>
      </c>
      <c r="BO219" s="64">
        <f t="shared" si="44"/>
        <v>4.7483380816714157E-3</v>
      </c>
      <c r="BP219" s="64">
        <f t="shared" si="45"/>
        <v>8.5470085470085479E-3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36</v>
      </c>
      <c r="Y220" s="788">
        <f t="shared" si="41"/>
        <v>36</v>
      </c>
      <c r="Z220" s="36">
        <f>IFERROR(IF(Y220=0,"",ROUNDUP(Y220/H220,0)*0.00502),"")</f>
        <v>0.1004</v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37.999999999999993</v>
      </c>
      <c r="BN220" s="64">
        <f t="shared" si="43"/>
        <v>37.999999999999993</v>
      </c>
      <c r="BO220" s="64">
        <f t="shared" si="44"/>
        <v>8.5470085470085472E-2</v>
      </c>
      <c r="BP220" s="64">
        <f t="shared" si="45"/>
        <v>8.5470085470085472E-2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30.74074074074074</v>
      </c>
      <c r="Y223" s="789">
        <f>IFERROR(Y215/H215,"0")+IFERROR(Y216/H216,"0")+IFERROR(Y217/H217,"0")+IFERROR(Y218/H218,"0")+IFERROR(Y219/H219,"0")+IFERROR(Y220/H220,"0")+IFERROR(Y221/H221,"0")+IFERROR(Y222/H222,"0")</f>
        <v>32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0.20063999999999999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90</v>
      </c>
      <c r="Y224" s="789">
        <f>IFERROR(SUM(Y215:Y222),"0")</f>
        <v>93.6</v>
      </c>
      <c r="Z224" s="37"/>
      <c r="AA224" s="790"/>
      <c r="AB224" s="790"/>
      <c r="AC224" s="790"/>
    </row>
    <row r="225" spans="1:68" ht="14.25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27</v>
      </c>
      <c r="Y227" s="788">
        <f t="shared" si="46"/>
        <v>31.2</v>
      </c>
      <c r="Z227" s="36">
        <f>IFERROR(IF(Y227=0,"",ROUNDUP(Y227/H227,0)*0.02175),"")</f>
        <v>8.6999999999999994E-2</v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28.952307692307699</v>
      </c>
      <c r="BN227" s="64">
        <f t="shared" si="48"/>
        <v>33.456000000000003</v>
      </c>
      <c r="BO227" s="64">
        <f t="shared" si="49"/>
        <v>6.1813186813186816E-2</v>
      </c>
      <c r="BP227" s="64">
        <f t="shared" si="50"/>
        <v>7.1428571428571425E-2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63</v>
      </c>
      <c r="Y230" s="788">
        <f t="shared" si="46"/>
        <v>64.8</v>
      </c>
      <c r="Z230" s="36">
        <f t="shared" ref="Z230:Z236" si="51">IFERROR(IF(Y230=0,"",ROUNDUP(Y230/H230,0)*0.00651),"")</f>
        <v>0.17577000000000001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70.087500000000006</v>
      </c>
      <c r="BN230" s="64">
        <f t="shared" si="48"/>
        <v>72.09</v>
      </c>
      <c r="BO230" s="64">
        <f t="shared" si="49"/>
        <v>0.14423076923076925</v>
      </c>
      <c r="BP230" s="64">
        <f t="shared" si="50"/>
        <v>0.14835164835164835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62</v>
      </c>
      <c r="Y232" s="788">
        <f t="shared" si="46"/>
        <v>62.4</v>
      </c>
      <c r="Z232" s="36">
        <f t="shared" si="51"/>
        <v>0.16925999999999999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68.510000000000005</v>
      </c>
      <c r="BN232" s="64">
        <f t="shared" si="48"/>
        <v>68.952000000000012</v>
      </c>
      <c r="BO232" s="64">
        <f t="shared" si="49"/>
        <v>0.14194139194139196</v>
      </c>
      <c r="BP232" s="64">
        <f t="shared" si="50"/>
        <v>0.14285714285714288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23</v>
      </c>
      <c r="Y233" s="788">
        <f t="shared" si="46"/>
        <v>24</v>
      </c>
      <c r="Z233" s="36">
        <f t="shared" si="51"/>
        <v>6.5100000000000005E-2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25.415000000000003</v>
      </c>
      <c r="BN233" s="64">
        <f t="shared" si="48"/>
        <v>26.520000000000003</v>
      </c>
      <c r="BO233" s="64">
        <f t="shared" si="49"/>
        <v>5.2655677655677663E-2</v>
      </c>
      <c r="BP233" s="64">
        <f t="shared" si="50"/>
        <v>5.4945054945054951E-2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51</v>
      </c>
      <c r="Y235" s="788">
        <f t="shared" si="46"/>
        <v>52.8</v>
      </c>
      <c r="Z235" s="36">
        <f t="shared" si="51"/>
        <v>0.14322000000000001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56.355000000000004</v>
      </c>
      <c r="BN235" s="64">
        <f t="shared" si="48"/>
        <v>58.344000000000001</v>
      </c>
      <c r="BO235" s="64">
        <f t="shared" si="49"/>
        <v>0.11675824175824177</v>
      </c>
      <c r="BP235" s="64">
        <f t="shared" si="50"/>
        <v>0.12087912087912089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33</v>
      </c>
      <c r="Y236" s="788">
        <f t="shared" si="46"/>
        <v>33.6</v>
      </c>
      <c r="Z236" s="36">
        <f t="shared" si="51"/>
        <v>9.1139999999999999E-2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36.547499999999999</v>
      </c>
      <c r="BN236" s="64">
        <f t="shared" si="48"/>
        <v>37.212000000000003</v>
      </c>
      <c r="BO236" s="64">
        <f t="shared" si="49"/>
        <v>7.5549450549450559E-2</v>
      </c>
      <c r="BP236" s="64">
        <f t="shared" si="50"/>
        <v>7.6923076923076941E-2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100.12820512820512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103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0.73148999999999997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259</v>
      </c>
      <c r="Y238" s="789">
        <f>IFERROR(SUM(Y226:Y236),"0")</f>
        <v>268.8</v>
      </c>
      <c r="Z238" s="37"/>
      <c r="AA238" s="790"/>
      <c r="AB238" s="790"/>
      <c r="AC238" s="790"/>
    </row>
    <row r="239" spans="1:68" ht="14.25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76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9</v>
      </c>
      <c r="Y244" s="788">
        <f t="shared" si="52"/>
        <v>9.6</v>
      </c>
      <c r="Z244" s="36">
        <f>IFERROR(IF(Y244=0,"",ROUNDUP(Y244/H244,0)*0.00651),"")</f>
        <v>2.6040000000000001E-2</v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9.9450000000000021</v>
      </c>
      <c r="BN244" s="64">
        <f t="shared" si="54"/>
        <v>10.608000000000001</v>
      </c>
      <c r="BO244" s="64">
        <f t="shared" si="55"/>
        <v>2.0604395604395608E-2</v>
      </c>
      <c r="BP244" s="64">
        <f t="shared" si="56"/>
        <v>2.197802197802198E-2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3.75</v>
      </c>
      <c r="Y246" s="789">
        <f>IFERROR(Y240/H240,"0")+IFERROR(Y241/H241,"0")+IFERROR(Y242/H242,"0")+IFERROR(Y243/H243,"0")+IFERROR(Y244/H244,"0")+IFERROR(Y245/H245,"0")</f>
        <v>4</v>
      </c>
      <c r="Z246" s="789">
        <f>IFERROR(IF(Z240="",0,Z240),"0")+IFERROR(IF(Z241="",0,Z241),"0")+IFERROR(IF(Z242="",0,Z242),"0")+IFERROR(IF(Z243="",0,Z243),"0")+IFERROR(IF(Z244="",0,Z244),"0")+IFERROR(IF(Z245="",0,Z245),"0")</f>
        <v>2.6040000000000001E-2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9</v>
      </c>
      <c r="Y247" s="789">
        <f>IFERROR(SUM(Y240:Y245),"0")</f>
        <v>9.6</v>
      </c>
      <c r="Z247" s="37"/>
      <c r="AA247" s="790"/>
      <c r="AB247" s="790"/>
      <c r="AC247" s="790"/>
    </row>
    <row r="248" spans="1:68" ht="16.5" customHeight="1" x14ac:dyDescent="0.25">
      <c r="A248" s="841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customHeight="1" x14ac:dyDescent="0.25">
      <c r="A260" s="841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6</v>
      </c>
      <c r="Y263" s="788">
        <f t="shared" si="62"/>
        <v>11.6</v>
      </c>
      <c r="Z263" s="36">
        <f>IFERROR(IF(Y263=0,"",ROUNDUP(Y263/H263,0)*0.02175),"")</f>
        <v>2.1749999999999999E-2</v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6.248275862068966</v>
      </c>
      <c r="BN263" s="64">
        <f t="shared" si="64"/>
        <v>12.079999999999998</v>
      </c>
      <c r="BO263" s="64">
        <f t="shared" si="65"/>
        <v>9.2364532019704442E-3</v>
      </c>
      <c r="BP263" s="64">
        <f t="shared" si="66"/>
        <v>1.7857142857142856E-2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0.51724137931034486</v>
      </c>
      <c r="Y271" s="789">
        <f>IFERROR(Y262/H262,"0")+IFERROR(Y263/H263,"0")+IFERROR(Y264/H264,"0")+IFERROR(Y265/H265,"0")+IFERROR(Y266/H266,"0")+IFERROR(Y267/H267,"0")+IFERROR(Y268/H268,"0")+IFERROR(Y269/H269,"0")+IFERROR(Y270/H270,"0")</f>
        <v>1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2.1749999999999999E-2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6</v>
      </c>
      <c r="Y272" s="789">
        <f>IFERROR(SUM(Y262:Y270),"0")</f>
        <v>11.6</v>
      </c>
      <c r="Z272" s="37"/>
      <c r="AA272" s="790"/>
      <c r="AB272" s="790"/>
      <c r="AC272" s="790"/>
    </row>
    <row r="273" spans="1:68" ht="14.25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customHeight="1" x14ac:dyDescent="0.25">
      <c r="A277" s="841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7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customHeight="1" x14ac:dyDescent="0.25">
      <c r="A291" s="841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customHeight="1" x14ac:dyDescent="0.25">
      <c r="A296" s="841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customHeight="1" x14ac:dyDescent="0.25">
      <c r="A303" s="841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0</v>
      </c>
      <c r="Y312" s="789">
        <f>IFERROR(SUM(Y305:Y310),"0")</f>
        <v>0</v>
      </c>
      <c r="Z312" s="37"/>
      <c r="AA312" s="790"/>
      <c r="AB312" s="790"/>
      <c r="AC312" s="790"/>
    </row>
    <row r="313" spans="1:68" ht="16.5" customHeight="1" x14ac:dyDescent="0.25">
      <c r="A313" s="841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customHeight="1" x14ac:dyDescent="0.25">
      <c r="A326" s="841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customHeight="1" x14ac:dyDescent="0.25">
      <c r="A340" s="841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8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customHeight="1" x14ac:dyDescent="0.25">
      <c r="A354" s="841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49</v>
      </c>
      <c r="Y384" s="788">
        <f>IFERROR(IF(X384="",0,CEILING((X384/$H384),1)*$H384),"")</f>
        <v>54.6</v>
      </c>
      <c r="Z384" s="36">
        <f>IFERROR(IF(Y384=0,"",ROUNDUP(Y384/H384,0)*0.02175),"")</f>
        <v>0.15225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52.543076923076924</v>
      </c>
      <c r="BN384" s="64">
        <f>IFERROR(Y384*I384/H384,"0")</f>
        <v>58.548000000000009</v>
      </c>
      <c r="BO384" s="64">
        <f>IFERROR(1/J384*(X384/H384),"0")</f>
        <v>0.11217948717948717</v>
      </c>
      <c r="BP384" s="64">
        <f>IFERROR(1/J384*(Y384/H384),"0")</f>
        <v>0.125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6.2820512820512819</v>
      </c>
      <c r="Y387" s="789">
        <f>IFERROR(Y383/H383,"0")+IFERROR(Y384/H384,"0")+IFERROR(Y385/H385,"0")+IFERROR(Y386/H386,"0")</f>
        <v>7</v>
      </c>
      <c r="Z387" s="789">
        <f>IFERROR(IF(Z383="",0,Z383),"0")+IFERROR(IF(Z384="",0,Z384),"0")+IFERROR(IF(Z385="",0,Z385),"0")+IFERROR(IF(Z386="",0,Z386),"0")</f>
        <v>0.15225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49</v>
      </c>
      <c r="Y388" s="789">
        <f>IFERROR(SUM(Y383:Y386),"0")</f>
        <v>54.6</v>
      </c>
      <c r="Z388" s="37"/>
      <c r="AA388" s="790"/>
      <c r="AB388" s="790"/>
      <c r="AC388" s="790"/>
    </row>
    <row r="389" spans="1:68" ht="14.25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57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customHeight="1" x14ac:dyDescent="0.25">
      <c r="A402" s="841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customHeight="1" x14ac:dyDescent="0.2">
      <c r="A413" s="898" t="s">
        <v>658</v>
      </c>
      <c r="B413" s="899"/>
      <c r="C413" s="899"/>
      <c r="D413" s="899"/>
      <c r="E413" s="899"/>
      <c r="F413" s="899"/>
      <c r="G413" s="899"/>
      <c r="H413" s="899"/>
      <c r="I413" s="899"/>
      <c r="J413" s="899"/>
      <c r="K413" s="899"/>
      <c r="L413" s="899"/>
      <c r="M413" s="899"/>
      <c r="N413" s="899"/>
      <c r="O413" s="899"/>
      <c r="P413" s="899"/>
      <c r="Q413" s="899"/>
      <c r="R413" s="899"/>
      <c r="S413" s="899"/>
      <c r="T413" s="899"/>
      <c r="U413" s="899"/>
      <c r="V413" s="899"/>
      <c r="W413" s="899"/>
      <c r="X413" s="899"/>
      <c r="Y413" s="899"/>
      <c r="Z413" s="899"/>
      <c r="AA413" s="48"/>
      <c r="AB413" s="48"/>
      <c r="AC413" s="48"/>
    </row>
    <row r="414" spans="1:68" ht="16.5" customHeight="1" x14ac:dyDescent="0.25">
      <c r="A414" s="841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700</v>
      </c>
      <c r="Y417" s="788">
        <f t="shared" si="87"/>
        <v>705</v>
      </c>
      <c r="Z417" s="36">
        <f>IFERROR(IF(Y417=0,"",ROUNDUP(Y417/H417,0)*0.02175),"")</f>
        <v>1.0222499999999999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722.4</v>
      </c>
      <c r="BN417" s="64">
        <f t="shared" si="89"/>
        <v>727.56</v>
      </c>
      <c r="BO417" s="64">
        <f t="shared" si="90"/>
        <v>0.9722222222222221</v>
      </c>
      <c r="BP417" s="64">
        <f t="shared" si="91"/>
        <v>0.97916666666666663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0</v>
      </c>
      <c r="Y419" s="78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9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88</v>
      </c>
      <c r="Y422" s="788">
        <f t="shared" si="87"/>
        <v>90</v>
      </c>
      <c r="Z422" s="36">
        <f>IFERROR(IF(Y422=0,"",ROUNDUP(Y422/H422,0)*0.02175),"")</f>
        <v>0.1305</v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90.816000000000003</v>
      </c>
      <c r="BN422" s="64">
        <f t="shared" si="89"/>
        <v>92.88000000000001</v>
      </c>
      <c r="BO422" s="64">
        <f t="shared" si="90"/>
        <v>0.1222222222222222</v>
      </c>
      <c r="BP422" s="64">
        <f t="shared" si="91"/>
        <v>0.125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52.533333333333331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53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1.1527499999999999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788</v>
      </c>
      <c r="Y428" s="789">
        <f>IFERROR(SUM(Y416:Y426),"0")</f>
        <v>795</v>
      </c>
      <c r="Z428" s="37"/>
      <c r="AA428" s="790"/>
      <c r="AB428" s="790"/>
      <c r="AC428" s="790"/>
    </row>
    <row r="429" spans="1:68" ht="14.25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01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3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7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27</v>
      </c>
      <c r="Y440" s="788">
        <f>IFERROR(IF(X440="",0,CEILING((X440/$H440),1)*$H440),"")</f>
        <v>27</v>
      </c>
      <c r="Z440" s="36">
        <f>IFERROR(IF(Y440=0,"",ROUNDUP(Y440/H440,0)*0.02175),"")</f>
        <v>6.5250000000000002E-2</v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28.692</v>
      </c>
      <c r="BN440" s="64">
        <f>IFERROR(Y440*I440/H440,"0")</f>
        <v>28.692</v>
      </c>
      <c r="BO440" s="64">
        <f>IFERROR(1/J440*(X440/H440),"0")</f>
        <v>5.3571428571428568E-2</v>
      </c>
      <c r="BP440" s="64">
        <f>IFERROR(1/J440*(Y440/H440),"0")</f>
        <v>5.3571428571428568E-2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3</v>
      </c>
      <c r="Y441" s="789">
        <f>IFERROR(Y440/H440,"0")</f>
        <v>3</v>
      </c>
      <c r="Z441" s="789">
        <f>IFERROR(IF(Z440="",0,Z440),"0")</f>
        <v>6.5250000000000002E-2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27</v>
      </c>
      <c r="Y442" s="789">
        <f>IFERROR(SUM(Y440:Y440),"0")</f>
        <v>27</v>
      </c>
      <c r="Z442" s="37"/>
      <c r="AA442" s="790"/>
      <c r="AB442" s="790"/>
      <c r="AC442" s="790"/>
    </row>
    <row r="443" spans="1:68" ht="16.5" customHeight="1" x14ac:dyDescent="0.25">
      <c r="A443" s="841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5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52</v>
      </c>
      <c r="Y461" s="788">
        <f>IFERROR(IF(X461="",0,CEILING((X461/$H461),1)*$H461),"")</f>
        <v>54</v>
      </c>
      <c r="Z461" s="36">
        <f>IFERROR(IF(Y461=0,"",ROUNDUP(Y461/H461,0)*0.02175),"")</f>
        <v>0.1305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55.258666666666663</v>
      </c>
      <c r="BN461" s="64">
        <f>IFERROR(Y461*I461/H461,"0")</f>
        <v>57.384</v>
      </c>
      <c r="BO461" s="64">
        <f>IFERROR(1/J461*(X461/H461),"0")</f>
        <v>0.10317460317460317</v>
      </c>
      <c r="BP461" s="64">
        <f>IFERROR(1/J461*(Y461/H461),"0")</f>
        <v>0.10714285714285714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8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5.7777777777777777</v>
      </c>
      <c r="Y466" s="789">
        <f>IFERROR(Y461/H461,"0")+IFERROR(Y462/H462,"0")+IFERROR(Y463/H463,"0")+IFERROR(Y464/H464,"0")+IFERROR(Y465/H465,"0")</f>
        <v>6</v>
      </c>
      <c r="Z466" s="789">
        <f>IFERROR(IF(Z461="",0,Z461),"0")+IFERROR(IF(Z462="",0,Z462),"0")+IFERROR(IF(Z463="",0,Z463),"0")+IFERROR(IF(Z464="",0,Z464),"0")+IFERROR(IF(Z465="",0,Z465),"0")</f>
        <v>0.1305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52</v>
      </c>
      <c r="Y467" s="789">
        <f>IFERROR(SUM(Y461:Y465),"0")</f>
        <v>54</v>
      </c>
      <c r="Z467" s="37"/>
      <c r="AA467" s="790"/>
      <c r="AB467" s="790"/>
      <c r="AC467" s="790"/>
    </row>
    <row r="468" spans="1:68" ht="14.25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customHeight="1" x14ac:dyDescent="0.2">
      <c r="A472" s="898" t="s">
        <v>747</v>
      </c>
      <c r="B472" s="899"/>
      <c r="C472" s="899"/>
      <c r="D472" s="899"/>
      <c r="E472" s="899"/>
      <c r="F472" s="899"/>
      <c r="G472" s="899"/>
      <c r="H472" s="899"/>
      <c r="I472" s="899"/>
      <c r="J472" s="899"/>
      <c r="K472" s="899"/>
      <c r="L472" s="899"/>
      <c r="M472" s="899"/>
      <c r="N472" s="899"/>
      <c r="O472" s="899"/>
      <c r="P472" s="899"/>
      <c r="Q472" s="899"/>
      <c r="R472" s="899"/>
      <c r="S472" s="899"/>
      <c r="T472" s="899"/>
      <c r="U472" s="899"/>
      <c r="V472" s="899"/>
      <c r="W472" s="899"/>
      <c r="X472" s="899"/>
      <c r="Y472" s="899"/>
      <c r="Z472" s="899"/>
      <c r="AA472" s="48"/>
      <c r="AB472" s="48"/>
      <c r="AC472" s="48"/>
    </row>
    <row r="473" spans="1:68" ht="16.5" customHeight="1" x14ac:dyDescent="0.25">
      <c r="A473" s="841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1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42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20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3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0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customHeight="1" x14ac:dyDescent="0.25">
      <c r="A512" s="841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11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customHeight="1" x14ac:dyDescent="0.25">
      <c r="A529" s="841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0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6</v>
      </c>
      <c r="Y534" s="788">
        <f t="shared" si="104"/>
        <v>6</v>
      </c>
      <c r="Z534" s="36">
        <f>IFERROR(IF(Y534=0,"",ROUNDUP(Y534/H534,0)*0.00502),"")</f>
        <v>2.5100000000000001E-2</v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10.100000000000001</v>
      </c>
      <c r="BN534" s="64">
        <f t="shared" si="106"/>
        <v>10.100000000000001</v>
      </c>
      <c r="BO534" s="64">
        <f t="shared" si="107"/>
        <v>2.1367521367521368E-2</v>
      </c>
      <c r="BP534" s="64">
        <f t="shared" si="108"/>
        <v>2.1367521367521368E-2</v>
      </c>
    </row>
    <row r="535" spans="1:68" ht="27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7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5</v>
      </c>
      <c r="Y537" s="789">
        <f>IFERROR(Y531/H531,"0")+IFERROR(Y532/H532,"0")+IFERROR(Y533/H533,"0")+IFERROR(Y534/H534,"0")+IFERROR(Y535/H535,"0")+IFERROR(Y536/H536,"0")</f>
        <v>5</v>
      </c>
      <c r="Z537" s="789">
        <f>IFERROR(IF(Z531="",0,Z531),"0")+IFERROR(IF(Z532="",0,Z532),"0")+IFERROR(IF(Z533="",0,Z533),"0")+IFERROR(IF(Z534="",0,Z534),"0")+IFERROR(IF(Z535="",0,Z535),"0")+IFERROR(IF(Z536="",0,Z536),"0")</f>
        <v>2.5100000000000001E-2</v>
      </c>
      <c r="AA537" s="790"/>
      <c r="AB537" s="790"/>
      <c r="AC537" s="790"/>
    </row>
    <row r="538" spans="1:68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6</v>
      </c>
      <c r="Y538" s="789">
        <f>IFERROR(SUM(Y531:Y536),"0")</f>
        <v>6</v>
      </c>
      <c r="Z538" s="37"/>
      <c r="AA538" s="790"/>
      <c r="AB538" s="790"/>
      <c r="AC538" s="790"/>
    </row>
    <row r="539" spans="1:68" ht="16.5" customHeight="1" x14ac:dyDescent="0.25">
      <c r="A539" s="841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customHeight="1" x14ac:dyDescent="0.2">
      <c r="A544" s="898" t="s">
        <v>853</v>
      </c>
      <c r="B544" s="899"/>
      <c r="C544" s="899"/>
      <c r="D544" s="899"/>
      <c r="E544" s="899"/>
      <c r="F544" s="899"/>
      <c r="G544" s="899"/>
      <c r="H544" s="899"/>
      <c r="I544" s="899"/>
      <c r="J544" s="899"/>
      <c r="K544" s="899"/>
      <c r="L544" s="899"/>
      <c r="M544" s="899"/>
      <c r="N544" s="899"/>
      <c r="O544" s="899"/>
      <c r="P544" s="899"/>
      <c r="Q544" s="899"/>
      <c r="R544" s="899"/>
      <c r="S544" s="899"/>
      <c r="T544" s="899"/>
      <c r="U544" s="899"/>
      <c r="V544" s="899"/>
      <c r="W544" s="899"/>
      <c r="X544" s="899"/>
      <c r="Y544" s="899"/>
      <c r="Z544" s="899"/>
      <c r="AA544" s="48"/>
      <c r="AB544" s="48"/>
      <c r="AC544" s="48"/>
    </row>
    <row r="545" spans="1:68" ht="16.5" customHeight="1" x14ac:dyDescent="0.25">
      <c r="A545" s="841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27</v>
      </c>
      <c r="Y548" s="788">
        <f t="shared" si="109"/>
        <v>31.68</v>
      </c>
      <c r="Z548" s="36">
        <f t="shared" si="110"/>
        <v>7.1760000000000004E-2</v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28.84090909090909</v>
      </c>
      <c r="BN548" s="64">
        <f t="shared" si="112"/>
        <v>33.839999999999996</v>
      </c>
      <c r="BO548" s="64">
        <f t="shared" si="113"/>
        <v>4.9169580419580416E-2</v>
      </c>
      <c r="BP548" s="64">
        <f t="shared" si="114"/>
        <v>5.7692307692307696E-2</v>
      </c>
    </row>
    <row r="549" spans="1:68" ht="16.5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0</v>
      </c>
      <c r="Y550" s="788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16.5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150</v>
      </c>
      <c r="Y552" s="788">
        <f t="shared" si="109"/>
        <v>153.12</v>
      </c>
      <c r="Z552" s="36">
        <f t="shared" si="110"/>
        <v>0.34683999999999998</v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160.22727272727272</v>
      </c>
      <c r="BN552" s="64">
        <f t="shared" si="112"/>
        <v>163.56</v>
      </c>
      <c r="BO552" s="64">
        <f t="shared" si="113"/>
        <v>0.27316433566433568</v>
      </c>
      <c r="BP552" s="64">
        <f t="shared" si="114"/>
        <v>0.27884615384615385</v>
      </c>
    </row>
    <row r="553" spans="1:68" ht="27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916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5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32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56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33.522727272727266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35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0.41859999999999997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177</v>
      </c>
      <c r="Y563" s="789">
        <f>IFERROR(SUM(Y547:Y561),"0")</f>
        <v>184.8</v>
      </c>
      <c r="Z563" s="37"/>
      <c r="AA563" s="790"/>
      <c r="AB563" s="790"/>
      <c r="AC563" s="790"/>
    </row>
    <row r="564" spans="1:68" ht="14.25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250</v>
      </c>
      <c r="Y565" s="788">
        <f>IFERROR(IF(X565="",0,CEILING((X565/$H565),1)*$H565),"")</f>
        <v>253.44</v>
      </c>
      <c r="Z565" s="36">
        <f>IFERROR(IF(Y565=0,"",ROUNDUP(Y565/H565,0)*0.01196),"")</f>
        <v>0.57408000000000003</v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267.04545454545456</v>
      </c>
      <c r="BN565" s="64">
        <f>IFERROR(Y565*I565/H565,"0")</f>
        <v>270.71999999999997</v>
      </c>
      <c r="BO565" s="64">
        <f>IFERROR(1/J565*(X565/H565),"0")</f>
        <v>0.45527389277389274</v>
      </c>
      <c r="BP565" s="64">
        <f>IFERROR(1/J565*(Y565/H565),"0")</f>
        <v>0.46153846153846156</v>
      </c>
    </row>
    <row r="566" spans="1:68" ht="16.5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47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20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8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47.348484848484844</v>
      </c>
      <c r="Y570" s="789">
        <f>IFERROR(Y565/H565,"0")+IFERROR(Y566/H566,"0")+IFERROR(Y567/H567,"0")+IFERROR(Y568/H568,"0")+IFERROR(Y569/H569,"0")</f>
        <v>48</v>
      </c>
      <c r="Z570" s="789">
        <f>IFERROR(IF(Z565="",0,Z565),"0")+IFERROR(IF(Z566="",0,Z566),"0")+IFERROR(IF(Z567="",0,Z567),"0")+IFERROR(IF(Z568="",0,Z568),"0")+IFERROR(IF(Z569="",0,Z569),"0")</f>
        <v>0.57408000000000003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250</v>
      </c>
      <c r="Y571" s="789">
        <f>IFERROR(SUM(Y565:Y569),"0")</f>
        <v>253.44</v>
      </c>
      <c r="Z571" s="37"/>
      <c r="AA571" s="790"/>
      <c r="AB571" s="790"/>
      <c r="AC571" s="790"/>
    </row>
    <row r="572" spans="1:68" ht="14.25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89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68</v>
      </c>
      <c r="Y574" s="788">
        <f t="shared" si="115"/>
        <v>68.64</v>
      </c>
      <c r="Z574" s="36">
        <f>IFERROR(IF(Y574=0,"",ROUNDUP(Y574/H574,0)*0.01196),"")</f>
        <v>0.15548000000000001</v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72.636363636363626</v>
      </c>
      <c r="BN574" s="64">
        <f t="shared" si="117"/>
        <v>73.319999999999993</v>
      </c>
      <c r="BO574" s="64">
        <f t="shared" si="118"/>
        <v>0.12383449883449885</v>
      </c>
      <c r="BP574" s="64">
        <f t="shared" si="119"/>
        <v>0.125</v>
      </c>
    </row>
    <row r="575" spans="1:68" ht="27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8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92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23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9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12.878787878787879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13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0.15548000000000001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68</v>
      </c>
      <c r="Y587" s="789">
        <f>IFERROR(SUM(Y573:Y585),"0")</f>
        <v>68.64</v>
      </c>
      <c r="Z587" s="37"/>
      <c r="AA587" s="790"/>
      <c r="AB587" s="790"/>
      <c r="AC587" s="790"/>
    </row>
    <row r="588" spans="1:68" ht="14.25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2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5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customHeight="1" x14ac:dyDescent="0.2">
      <c r="A599" s="898" t="s">
        <v>948</v>
      </c>
      <c r="B599" s="899"/>
      <c r="C599" s="899"/>
      <c r="D599" s="899"/>
      <c r="E599" s="899"/>
      <c r="F599" s="899"/>
      <c r="G599" s="899"/>
      <c r="H599" s="899"/>
      <c r="I599" s="899"/>
      <c r="J599" s="899"/>
      <c r="K599" s="899"/>
      <c r="L599" s="899"/>
      <c r="M599" s="899"/>
      <c r="N599" s="899"/>
      <c r="O599" s="899"/>
      <c r="P599" s="899"/>
      <c r="Q599" s="899"/>
      <c r="R599" s="899"/>
      <c r="S599" s="899"/>
      <c r="T599" s="899"/>
      <c r="U599" s="899"/>
      <c r="V599" s="899"/>
      <c r="W599" s="899"/>
      <c r="X599" s="899"/>
      <c r="Y599" s="899"/>
      <c r="Z599" s="899"/>
      <c r="AA599" s="48"/>
      <c r="AB599" s="48"/>
      <c r="AC599" s="48"/>
    </row>
    <row r="600" spans="1:68" ht="16.5" customHeight="1" x14ac:dyDescent="0.25">
      <c r="A600" s="841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4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customHeight="1" x14ac:dyDescent="0.2">
      <c r="A605" s="898" t="s">
        <v>953</v>
      </c>
      <c r="B605" s="899"/>
      <c r="C605" s="899"/>
      <c r="D605" s="899"/>
      <c r="E605" s="899"/>
      <c r="F605" s="899"/>
      <c r="G605" s="899"/>
      <c r="H605" s="899"/>
      <c r="I605" s="899"/>
      <c r="J605" s="899"/>
      <c r="K605" s="899"/>
      <c r="L605" s="899"/>
      <c r="M605" s="899"/>
      <c r="N605" s="899"/>
      <c r="O605" s="899"/>
      <c r="P605" s="899"/>
      <c r="Q605" s="899"/>
      <c r="R605" s="899"/>
      <c r="S605" s="899"/>
      <c r="T605" s="899"/>
      <c r="U605" s="899"/>
      <c r="V605" s="899"/>
      <c r="W605" s="899"/>
      <c r="X605" s="899"/>
      <c r="Y605" s="899"/>
      <c r="Z605" s="899"/>
      <c r="AA605" s="48"/>
      <c r="AB605" s="48"/>
      <c r="AC605" s="48"/>
    </row>
    <row r="606" spans="1:68" ht="16.5" customHeight="1" x14ac:dyDescent="0.25">
      <c r="A606" s="841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4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019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30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6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7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1010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4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1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90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45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19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6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1008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4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7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87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131</v>
      </c>
      <c r="Y635" s="788">
        <f t="shared" ref="Y635:Y642" si="130">IFERROR(IF(X635="",0,CEILING((X635/$H635),1)*$H635),"")</f>
        <v>132.6</v>
      </c>
      <c r="Z635" s="36">
        <f>IFERROR(IF(Y635=0,"",ROUNDUP(Y635/H635,0)*0.02175),"")</f>
        <v>0.36974999999999997</v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140.47230769230771</v>
      </c>
      <c r="BN635" s="64">
        <f t="shared" ref="BN635:BN642" si="132">IFERROR(Y635*I635/H635,"0")</f>
        <v>142.18800000000002</v>
      </c>
      <c r="BO635" s="64">
        <f t="shared" ref="BO635:BO642" si="133">IFERROR(1/J635*(X635/H635),"0")</f>
        <v>0.2999084249084249</v>
      </c>
      <c r="BP635" s="64">
        <f t="shared" ref="BP635:BP642" si="134">IFERROR(1/J635*(Y635/H635),"0")</f>
        <v>0.30357142857142855</v>
      </c>
    </row>
    <row r="636" spans="1:68" ht="27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49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45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43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94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51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89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16.794871794871796</v>
      </c>
      <c r="Y643" s="789">
        <f>IFERROR(Y635/H635,"0")+IFERROR(Y636/H636,"0")+IFERROR(Y637/H637,"0")+IFERROR(Y638/H638,"0")+IFERROR(Y639/H639,"0")+IFERROR(Y640/H640,"0")+IFERROR(Y641/H641,"0")+IFERROR(Y642/H642,"0")</f>
        <v>17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0.36974999999999997</v>
      </c>
      <c r="AA643" s="790"/>
      <c r="AB643" s="790"/>
      <c r="AC643" s="790"/>
    </row>
    <row r="644" spans="1:68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131</v>
      </c>
      <c r="Y644" s="789">
        <f>IFERROR(SUM(Y635:Y642),"0")</f>
        <v>132.6</v>
      </c>
      <c r="Z644" s="37"/>
      <c r="AA644" s="790"/>
      <c r="AB644" s="790"/>
      <c r="AC644" s="790"/>
    </row>
    <row r="645" spans="1:68" ht="14.25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5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9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20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customHeight="1" x14ac:dyDescent="0.25">
      <c r="A652" s="841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7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2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994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4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29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30"/>
      <c r="P670" s="834" t="s">
        <v>1074</v>
      </c>
      <c r="Q670" s="835"/>
      <c r="R670" s="835"/>
      <c r="S670" s="835"/>
      <c r="T670" s="835"/>
      <c r="U670" s="835"/>
      <c r="V670" s="836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2016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2075.38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30"/>
      <c r="P671" s="834" t="s">
        <v>1075</v>
      </c>
      <c r="Q671" s="835"/>
      <c r="R671" s="835"/>
      <c r="S671" s="835"/>
      <c r="T671" s="835"/>
      <c r="U671" s="835"/>
      <c r="V671" s="836"/>
      <c r="W671" s="37" t="s">
        <v>69</v>
      </c>
      <c r="X671" s="789">
        <f>IFERROR(SUM(BM22:BM667),"0")</f>
        <v>2134.7841824554753</v>
      </c>
      <c r="Y671" s="789">
        <f>IFERROR(SUM(BN22:BN667),"0")</f>
        <v>2198.0039999999999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30"/>
      <c r="P672" s="834" t="s">
        <v>1076</v>
      </c>
      <c r="Q672" s="835"/>
      <c r="R672" s="835"/>
      <c r="S672" s="835"/>
      <c r="T672" s="835"/>
      <c r="U672" s="835"/>
      <c r="V672" s="836"/>
      <c r="W672" s="37" t="s">
        <v>1077</v>
      </c>
      <c r="X672" s="38">
        <f>ROUNDUP(SUM(BO22:BO667),0)</f>
        <v>4</v>
      </c>
      <c r="Y672" s="38">
        <f>ROUNDUP(SUM(BP22:BP667),0)</f>
        <v>4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30"/>
      <c r="P673" s="834" t="s">
        <v>1078</v>
      </c>
      <c r="Q673" s="835"/>
      <c r="R673" s="835"/>
      <c r="S673" s="835"/>
      <c r="T673" s="835"/>
      <c r="U673" s="835"/>
      <c r="V673" s="836"/>
      <c r="W673" s="37" t="s">
        <v>69</v>
      </c>
      <c r="X673" s="789">
        <f>GrossWeightTotal+PalletQtyTotal*25</f>
        <v>2234.7841824554753</v>
      </c>
      <c r="Y673" s="789">
        <f>GrossWeightTotalR+PalletQtyTotalR*25</f>
        <v>2298.0039999999999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30"/>
      <c r="P674" s="834" t="s">
        <v>1079</v>
      </c>
      <c r="Q674" s="835"/>
      <c r="R674" s="835"/>
      <c r="S674" s="835"/>
      <c r="T674" s="835"/>
      <c r="U674" s="835"/>
      <c r="V674" s="836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355.25305741512636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368</v>
      </c>
      <c r="Z674" s="37"/>
      <c r="AA674" s="790"/>
      <c r="AB674" s="790"/>
      <c r="AC674" s="790"/>
    </row>
    <row r="675" spans="1:32" ht="14.25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30"/>
      <c r="P675" s="834" t="s">
        <v>1080</v>
      </c>
      <c r="Q675" s="835"/>
      <c r="R675" s="835"/>
      <c r="S675" s="835"/>
      <c r="T675" s="835"/>
      <c r="U675" s="835"/>
      <c r="V675" s="836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4.2914599999999998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39" t="s">
        <v>111</v>
      </c>
      <c r="D677" s="883"/>
      <c r="E677" s="883"/>
      <c r="F677" s="883"/>
      <c r="G677" s="883"/>
      <c r="H677" s="884"/>
      <c r="I677" s="839" t="s">
        <v>323</v>
      </c>
      <c r="J677" s="883"/>
      <c r="K677" s="883"/>
      <c r="L677" s="883"/>
      <c r="M677" s="883"/>
      <c r="N677" s="883"/>
      <c r="O677" s="883"/>
      <c r="P677" s="883"/>
      <c r="Q677" s="883"/>
      <c r="R677" s="883"/>
      <c r="S677" s="883"/>
      <c r="T677" s="883"/>
      <c r="U677" s="883"/>
      <c r="V677" s="884"/>
      <c r="W677" s="839" t="s">
        <v>658</v>
      </c>
      <c r="X677" s="884"/>
      <c r="Y677" s="839" t="s">
        <v>747</v>
      </c>
      <c r="Z677" s="883"/>
      <c r="AA677" s="883"/>
      <c r="AB677" s="884"/>
      <c r="AC677" s="784" t="s">
        <v>853</v>
      </c>
      <c r="AD677" s="784" t="s">
        <v>948</v>
      </c>
      <c r="AE677" s="839" t="s">
        <v>953</v>
      </c>
      <c r="AF677" s="884"/>
    </row>
    <row r="678" spans="1:32" ht="14.25" customHeight="1" thickTop="1" x14ac:dyDescent="0.2">
      <c r="A678" s="1077" t="s">
        <v>1083</v>
      </c>
      <c r="B678" s="839" t="s">
        <v>63</v>
      </c>
      <c r="C678" s="839" t="s">
        <v>112</v>
      </c>
      <c r="D678" s="839" t="s">
        <v>139</v>
      </c>
      <c r="E678" s="839" t="s">
        <v>218</v>
      </c>
      <c r="F678" s="839" t="s">
        <v>240</v>
      </c>
      <c r="G678" s="839" t="s">
        <v>284</v>
      </c>
      <c r="H678" s="839" t="s">
        <v>111</v>
      </c>
      <c r="I678" s="839" t="s">
        <v>324</v>
      </c>
      <c r="J678" s="839" t="s">
        <v>348</v>
      </c>
      <c r="K678" s="839" t="s">
        <v>426</v>
      </c>
      <c r="L678" s="839" t="s">
        <v>445</v>
      </c>
      <c r="M678" s="839" t="s">
        <v>469</v>
      </c>
      <c r="N678" s="785"/>
      <c r="O678" s="839" t="s">
        <v>498</v>
      </c>
      <c r="P678" s="839" t="s">
        <v>501</v>
      </c>
      <c r="Q678" s="839" t="s">
        <v>510</v>
      </c>
      <c r="R678" s="839" t="s">
        <v>526</v>
      </c>
      <c r="S678" s="839" t="s">
        <v>536</v>
      </c>
      <c r="T678" s="839" t="s">
        <v>549</v>
      </c>
      <c r="U678" s="839" t="s">
        <v>560</v>
      </c>
      <c r="V678" s="839" t="s">
        <v>645</v>
      </c>
      <c r="W678" s="839" t="s">
        <v>659</v>
      </c>
      <c r="X678" s="839" t="s">
        <v>703</v>
      </c>
      <c r="Y678" s="839" t="s">
        <v>748</v>
      </c>
      <c r="Z678" s="839" t="s">
        <v>811</v>
      </c>
      <c r="AA678" s="839" t="s">
        <v>833</v>
      </c>
      <c r="AB678" s="839" t="s">
        <v>849</v>
      </c>
      <c r="AC678" s="839" t="s">
        <v>853</v>
      </c>
      <c r="AD678" s="839" t="s">
        <v>948</v>
      </c>
      <c r="AE678" s="839" t="s">
        <v>953</v>
      </c>
      <c r="AF678" s="839" t="s">
        <v>1053</v>
      </c>
    </row>
    <row r="679" spans="1:32" ht="13.5" customHeight="1" thickBot="1" x14ac:dyDescent="0.25">
      <c r="A679" s="1078"/>
      <c r="B679" s="840"/>
      <c r="C679" s="840"/>
      <c r="D679" s="840"/>
      <c r="E679" s="840"/>
      <c r="F679" s="840"/>
      <c r="G679" s="840"/>
      <c r="H679" s="840"/>
      <c r="I679" s="840"/>
      <c r="J679" s="840"/>
      <c r="K679" s="840"/>
      <c r="L679" s="840"/>
      <c r="M679" s="840"/>
      <c r="N679" s="785"/>
      <c r="O679" s="840"/>
      <c r="P679" s="840"/>
      <c r="Q679" s="840"/>
      <c r="R679" s="840"/>
      <c r="S679" s="840"/>
      <c r="T679" s="840"/>
      <c r="U679" s="840"/>
      <c r="V679" s="840"/>
      <c r="W679" s="840"/>
      <c r="X679" s="840"/>
      <c r="Y679" s="840"/>
      <c r="Z679" s="840"/>
      <c r="AA679" s="840"/>
      <c r="AB679" s="840"/>
      <c r="AC679" s="840"/>
      <c r="AD679" s="840"/>
      <c r="AE679" s="840"/>
      <c r="AF679" s="840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15.2</v>
      </c>
      <c r="E680" s="46">
        <f>IFERROR(Y106*1,"0")+IFERROR(Y107*1,"0")+IFERROR(Y108*1,"0")+IFERROR(Y112*1,"0")+IFERROR(Y113*1,"0")+IFERROR(Y114*1,"0")+IFERROR(Y115*1,"0")+IFERROR(Y116*1,"0")+IFERROR(Y117*1,"0")</f>
        <v>32.4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28.200000000000003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39.900000000000006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372.00000000000006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11.6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0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54.6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822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54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6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506.88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132.6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515:O516"/>
    <mergeCell ref="P233:T233"/>
    <mergeCell ref="P106:T106"/>
    <mergeCell ref="P177:T177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P48:T48"/>
    <mergeCell ref="D227:E227"/>
    <mergeCell ref="P582:T582"/>
    <mergeCell ref="D84:E84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D298:E298"/>
    <mergeCell ref="D234:E234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A13:M13"/>
    <mergeCell ref="P79:V79"/>
    <mergeCell ref="A653:Z653"/>
    <mergeCell ref="P437:V437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658:Z658"/>
    <mergeCell ref="A458:O459"/>
    <mergeCell ref="P99:T99"/>
    <mergeCell ref="D66:E66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637:T637"/>
    <mergeCell ref="P59:V59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D357:E357"/>
    <mergeCell ref="A87:O88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A634:Z634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A645:Z645"/>
    <mergeCell ref="A523:O524"/>
    <mergeCell ref="D376:E376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2025-01-03T08:21:13Z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