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33F80DD-1A48-4120-ADB3-F840846C25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Y158" i="1"/>
  <c r="BP158" i="1" s="1"/>
  <c r="P158" i="1"/>
  <c r="BP157" i="1"/>
  <c r="BO157" i="1"/>
  <c r="BN157" i="1"/>
  <c r="BM157" i="1"/>
  <c r="Z157" i="1"/>
  <c r="Y157" i="1"/>
  <c r="BP156" i="1"/>
  <c r="BO156" i="1"/>
  <c r="BN156" i="1"/>
  <c r="BM156" i="1"/>
  <c r="Z156" i="1"/>
  <c r="Z160" i="1" s="1"/>
  <c r="Y156" i="1"/>
  <c r="Y161" i="1" s="1"/>
  <c r="X153" i="1"/>
  <c r="Z152" i="1"/>
  <c r="X152" i="1"/>
  <c r="BO151" i="1"/>
  <c r="BM151" i="1"/>
  <c r="Z151" i="1"/>
  <c r="Y151" i="1"/>
  <c r="Y152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P139" i="1"/>
  <c r="X136" i="1"/>
  <c r="Z135" i="1"/>
  <c r="X135" i="1"/>
  <c r="BO134" i="1"/>
  <c r="BM134" i="1"/>
  <c r="Z134" i="1"/>
  <c r="Y134" i="1"/>
  <c r="Y135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Y126" i="1"/>
  <c r="X126" i="1"/>
  <c r="Z125" i="1"/>
  <c r="X125" i="1"/>
  <c r="BO124" i="1"/>
  <c r="BM124" i="1"/>
  <c r="Z124" i="1"/>
  <c r="Y124" i="1"/>
  <c r="P124" i="1"/>
  <c r="BP123" i="1"/>
  <c r="BO123" i="1"/>
  <c r="BN123" i="1"/>
  <c r="BM123" i="1"/>
  <c r="Z123" i="1"/>
  <c r="Y123" i="1"/>
  <c r="Y125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19" i="1" s="1"/>
  <c r="Y116" i="1"/>
  <c r="Y120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Z106" i="1" s="1"/>
  <c r="Y101" i="1"/>
  <c r="Y107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Z90" i="1"/>
  <c r="X90" i="1"/>
  <c r="BO89" i="1"/>
  <c r="BM89" i="1"/>
  <c r="Z89" i="1"/>
  <c r="Y89" i="1"/>
  <c r="Y91" i="1" s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P79" i="1"/>
  <c r="BO79" i="1"/>
  <c r="BN79" i="1"/>
  <c r="BM79" i="1"/>
  <c r="Z79" i="1"/>
  <c r="Z85" i="1" s="1"/>
  <c r="Y79" i="1"/>
  <c r="Y85" i="1" s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X64" i="1"/>
  <c r="BO63" i="1"/>
  <c r="BM63" i="1"/>
  <c r="Z63" i="1"/>
  <c r="Y63" i="1"/>
  <c r="Y65" i="1" s="1"/>
  <c r="P63" i="1"/>
  <c r="BP62" i="1"/>
  <c r="BO62" i="1"/>
  <c r="BN62" i="1"/>
  <c r="BM62" i="1"/>
  <c r="Z62" i="1"/>
  <c r="Z64" i="1" s="1"/>
  <c r="Y62" i="1"/>
  <c r="Y64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Z58" i="1" s="1"/>
  <c r="Y46" i="1"/>
  <c r="Y58" i="1" s="1"/>
  <c r="P46" i="1"/>
  <c r="X43" i="1"/>
  <c r="Z42" i="1"/>
  <c r="X42" i="1"/>
  <c r="BO41" i="1"/>
  <c r="BM41" i="1"/>
  <c r="Z41" i="1"/>
  <c r="Y41" i="1"/>
  <c r="Y43" i="1" s="1"/>
  <c r="P41" i="1"/>
  <c r="X38" i="1"/>
  <c r="Z37" i="1"/>
  <c r="X37" i="1"/>
  <c r="BO36" i="1"/>
  <c r="BM36" i="1"/>
  <c r="Z36" i="1"/>
  <c r="Y36" i="1"/>
  <c r="Y38" i="1" s="1"/>
  <c r="P36" i="1"/>
  <c r="X33" i="1"/>
  <c r="X32" i="1"/>
  <c r="BO31" i="1"/>
  <c r="BM31" i="1"/>
  <c r="Z31" i="1"/>
  <c r="Y31" i="1"/>
  <c r="Y33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2" i="1" s="1"/>
  <c r="P28" i="1"/>
  <c r="X24" i="1"/>
  <c r="X30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05" i="1"/>
  <c r="X306" i="1"/>
  <c r="X308" i="1"/>
  <c r="BN31" i="1"/>
  <c r="BP31" i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Y304" i="1" s="1"/>
  <c r="BN63" i="1"/>
  <c r="BP63" i="1"/>
  <c r="BN74" i="1"/>
  <c r="BP74" i="1"/>
  <c r="BN80" i="1"/>
  <c r="BN81" i="1"/>
  <c r="BN83" i="1"/>
  <c r="Y86" i="1"/>
  <c r="BN89" i="1"/>
  <c r="BP89" i="1"/>
  <c r="Y90" i="1"/>
  <c r="BN94" i="1"/>
  <c r="BP94" i="1"/>
  <c r="BN96" i="1"/>
  <c r="Y97" i="1"/>
  <c r="Y113" i="1"/>
  <c r="BP110" i="1"/>
  <c r="BN110" i="1"/>
  <c r="Y112" i="1"/>
  <c r="BP117" i="1"/>
  <c r="BN117" i="1"/>
  <c r="Y119" i="1"/>
  <c r="BP124" i="1"/>
  <c r="BN124" i="1"/>
  <c r="F9" i="1"/>
  <c r="J9" i="1"/>
  <c r="Y106" i="1"/>
  <c r="Y308" i="1" s="1"/>
  <c r="BP101" i="1"/>
  <c r="BN101" i="1"/>
  <c r="Y305" i="1" s="1"/>
  <c r="BP103" i="1"/>
  <c r="BN103" i="1"/>
  <c r="BP105" i="1"/>
  <c r="Y306" i="1" s="1"/>
  <c r="BN105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A317" i="1" l="1"/>
  <c r="Y307" i="1"/>
  <c r="B317" i="1"/>
  <c r="C317" i="1"/>
  <c r="X30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<sst xmlns="http://schemas.openxmlformats.org/spreadsheetml/2006/main" count="1505" uniqueCount="503">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</sst>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1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8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1" customWidth="1"/>
    <col min="19" max="19" width="6.140625" style="3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1" customWidth="1"/>
    <col min="25" max="25" width="11" style="311" customWidth="1"/>
    <col min="26" max="26" width="10" style="311" customWidth="1"/>
    <col min="27" max="27" width="11.5703125" style="311" customWidth="1"/>
    <col min="28" max="28" width="10.42578125" style="311" customWidth="1"/>
    <col min="29" max="29" width="30" style="31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1" customWidth="1"/>
    <col min="34" max="34" width="9.140625" style="311" customWidth="1"/>
    <col min="35" max="16384" width="9.140625" style="311"/>
  </cols>
  <sheetData>
    <row r="1" spans="1:32" s="315" customFormat="1" ht="45" customHeight="1" x14ac:dyDescent="0.2">
      <c r="A1" s="41"/>
      <c r="B1" s="41"/>
      <c r="C1" s="41"/>
      <c r="D1" s="377" t="s">
        <v>0</v>
      </c>
      <c r="E1" s="345"/>
      <c r="F1" s="345"/>
      <c r="G1" s="12" t="s">
        <v>1</v>
      </c>
      <c r="H1" s="377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5" customFormat="1" ht="23.45" customHeight="1" x14ac:dyDescent="0.2">
      <c r="A5" s="408" t="s">
        <v>7</v>
      </c>
      <c r="B5" s="339"/>
      <c r="C5" s="340"/>
      <c r="D5" s="380"/>
      <c r="E5" s="381"/>
      <c r="F5" s="508" t="s">
        <v>8</v>
      </c>
      <c r="G5" s="340"/>
      <c r="H5" s="380"/>
      <c r="I5" s="470"/>
      <c r="J5" s="470"/>
      <c r="K5" s="470"/>
      <c r="L5" s="470"/>
      <c r="M5" s="381"/>
      <c r="N5" s="61"/>
      <c r="P5" s="24" t="s">
        <v>9</v>
      </c>
      <c r="Q5" s="514">
        <v>45670</v>
      </c>
      <c r="R5" s="407"/>
      <c r="T5" s="436" t="s">
        <v>10</v>
      </c>
      <c r="U5" s="437"/>
      <c r="V5" s="438" t="s">
        <v>11</v>
      </c>
      <c r="W5" s="407"/>
      <c r="AB5" s="51"/>
      <c r="AC5" s="51"/>
      <c r="AD5" s="51"/>
      <c r="AE5" s="51"/>
    </row>
    <row r="6" spans="1:32" s="315" customFormat="1" ht="24" customHeight="1" x14ac:dyDescent="0.2">
      <c r="A6" s="408" t="s">
        <v>12</v>
      </c>
      <c r="B6" s="339"/>
      <c r="C6" s="340"/>
      <c r="D6" s="472" t="s">
        <v>13</v>
      </c>
      <c r="E6" s="473"/>
      <c r="F6" s="473"/>
      <c r="G6" s="473"/>
      <c r="H6" s="473"/>
      <c r="I6" s="473"/>
      <c r="J6" s="473"/>
      <c r="K6" s="473"/>
      <c r="L6" s="473"/>
      <c r="M6" s="407"/>
      <c r="N6" s="62"/>
      <c r="P6" s="24" t="s">
        <v>14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0" t="s">
        <v>15</v>
      </c>
      <c r="U6" s="437"/>
      <c r="V6" s="460" t="s">
        <v>16</v>
      </c>
      <c r="W6" s="360"/>
      <c r="AB6" s="51"/>
      <c r="AC6" s="51"/>
      <c r="AD6" s="51"/>
      <c r="AE6" s="51"/>
    </row>
    <row r="7" spans="1:32" s="315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28"/>
      <c r="U7" s="437"/>
      <c r="V7" s="461"/>
      <c r="W7" s="462"/>
      <c r="AB7" s="51"/>
      <c r="AC7" s="51"/>
      <c r="AD7" s="51"/>
      <c r="AE7" s="51"/>
    </row>
    <row r="8" spans="1:32" s="315" customFormat="1" ht="25.5" customHeight="1" x14ac:dyDescent="0.2">
      <c r="A8" s="529" t="s">
        <v>17</v>
      </c>
      <c r="B8" s="332"/>
      <c r="C8" s="333"/>
      <c r="D8" s="370" t="s">
        <v>18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19</v>
      </c>
      <c r="Q8" s="413">
        <v>0.41666666666666669</v>
      </c>
      <c r="R8" s="366"/>
      <c r="T8" s="328"/>
      <c r="U8" s="437"/>
      <c r="V8" s="461"/>
      <c r="W8" s="462"/>
      <c r="AB8" s="51"/>
      <c r="AC8" s="51"/>
      <c r="AD8" s="51"/>
      <c r="AE8" s="51"/>
    </row>
    <row r="9" spans="1:32" s="315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35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6"/>
      <c r="P9" s="26" t="s">
        <v>20</v>
      </c>
      <c r="Q9" s="404"/>
      <c r="R9" s="405"/>
      <c r="T9" s="328"/>
      <c r="U9" s="437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5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35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56" t="str">
        <f>IFERROR(VLOOKUP($D$10,Proxy,2,FALSE),"")</f>
        <v/>
      </c>
      <c r="I10" s="328"/>
      <c r="J10" s="328"/>
      <c r="K10" s="328"/>
      <c r="L10" s="328"/>
      <c r="M10" s="328"/>
      <c r="N10" s="314"/>
      <c r="P10" s="26" t="s">
        <v>21</v>
      </c>
      <c r="Q10" s="441"/>
      <c r="R10" s="442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82" t="s">
        <v>27</v>
      </c>
      <c r="W11" s="405"/>
      <c r="X11" s="45"/>
      <c r="Y11" s="45"/>
      <c r="Z11" s="45"/>
      <c r="AA11" s="45"/>
      <c r="AB11" s="51"/>
      <c r="AC11" s="51"/>
      <c r="AD11" s="51"/>
      <c r="AE11" s="51"/>
    </row>
    <row r="12" spans="1:32" s="315" customFormat="1" ht="18.600000000000001" customHeight="1" x14ac:dyDescent="0.2">
      <c r="A12" s="43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29</v>
      </c>
      <c r="Q12" s="413"/>
      <c r="R12" s="366"/>
      <c r="S12" s="23"/>
      <c r="U12" s="24"/>
      <c r="V12" s="345"/>
      <c r="W12" s="328"/>
      <c r="AB12" s="51"/>
      <c r="AC12" s="51"/>
      <c r="AD12" s="51"/>
      <c r="AE12" s="51"/>
    </row>
    <row r="13" spans="1:32" s="315" customFormat="1" ht="23.25" customHeight="1" x14ac:dyDescent="0.2">
      <c r="A13" s="43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31</v>
      </c>
      <c r="Q13" s="482"/>
      <c r="R13" s="4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5" customFormat="1" ht="18.600000000000001" customHeight="1" x14ac:dyDescent="0.2">
      <c r="A14" s="43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5" customFormat="1" ht="22.5" customHeight="1" x14ac:dyDescent="0.2">
      <c r="A15" s="447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4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35</v>
      </c>
      <c r="B17" s="355" t="s">
        <v>36</v>
      </c>
      <c r="C17" s="414" t="s">
        <v>37</v>
      </c>
      <c r="D17" s="355" t="s">
        <v>38</v>
      </c>
      <c r="E17" s="390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355" t="s">
        <v>48</v>
      </c>
      <c r="P17" s="355" t="s">
        <v>49</v>
      </c>
      <c r="Q17" s="389"/>
      <c r="R17" s="389"/>
      <c r="S17" s="389"/>
      <c r="T17" s="390"/>
      <c r="U17" s="526" t="s">
        <v>50</v>
      </c>
      <c r="V17" s="340"/>
      <c r="W17" s="355" t="s">
        <v>51</v>
      </c>
      <c r="X17" s="355" t="s">
        <v>52</v>
      </c>
      <c r="Y17" s="527" t="s">
        <v>53</v>
      </c>
      <c r="Z17" s="468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6"/>
      <c r="B18" s="356"/>
      <c r="C18" s="356"/>
      <c r="D18" s="391"/>
      <c r="E18" s="393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91"/>
      <c r="Q18" s="392"/>
      <c r="R18" s="392"/>
      <c r="S18" s="392"/>
      <c r="T18" s="393"/>
      <c r="U18" s="70" t="s">
        <v>60</v>
      </c>
      <c r="V18" s="70" t="s">
        <v>61</v>
      </c>
      <c r="W18" s="356"/>
      <c r="X18" s="356"/>
      <c r="Y18" s="528"/>
      <c r="Z18" s="469"/>
      <c r="AA18" s="458"/>
      <c r="AB18" s="458"/>
      <c r="AC18" s="458"/>
      <c r="AD18" s="505"/>
      <c r="AE18" s="506"/>
      <c r="AF18" s="507"/>
      <c r="AG18" s="69"/>
      <c r="BD18" s="68"/>
    </row>
    <row r="19" spans="1:68" ht="27.75" customHeight="1" x14ac:dyDescent="0.2">
      <c r="A19" s="394" t="s">
        <v>62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48"/>
      <c r="AB19" s="48"/>
      <c r="AC19" s="48"/>
    </row>
    <row r="20" spans="1:68" ht="16.5" customHeight="1" x14ac:dyDescent="0.25">
      <c r="A20" s="330" t="s">
        <v>62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customHeight="1" x14ac:dyDescent="0.25">
      <c r="A21" s="341" t="s">
        <v>63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2"/>
      <c r="AB21" s="312"/>
      <c r="AC21" s="31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7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9"/>
      <c r="P23" s="331" t="s">
        <v>72</v>
      </c>
      <c r="Q23" s="332"/>
      <c r="R23" s="332"/>
      <c r="S23" s="332"/>
      <c r="T23" s="332"/>
      <c r="U23" s="332"/>
      <c r="V23" s="333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9"/>
      <c r="P24" s="331" t="s">
        <v>72</v>
      </c>
      <c r="Q24" s="332"/>
      <c r="R24" s="332"/>
      <c r="S24" s="332"/>
      <c r="T24" s="332"/>
      <c r="U24" s="332"/>
      <c r="V24" s="333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94" t="s">
        <v>74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48"/>
      <c r="AB25" s="48"/>
      <c r="AC25" s="48"/>
    </row>
    <row r="26" spans="1:68" ht="16.5" customHeight="1" x14ac:dyDescent="0.25">
      <c r="A26" s="330" t="s">
        <v>75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customHeight="1" x14ac:dyDescent="0.25">
      <c r="A27" s="341" t="s">
        <v>76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2"/>
      <c r="AB27" s="312"/>
      <c r="AC27" s="312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69</v>
      </c>
      <c r="X28" s="318">
        <v>14</v>
      </c>
      <c r="Y28" s="319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7" t="s">
        <v>86</v>
      </c>
      <c r="Q29" s="323"/>
      <c r="R29" s="323"/>
      <c r="S29" s="323"/>
      <c r="T29" s="324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49" t="s">
        <v>89</v>
      </c>
      <c r="Q30" s="323"/>
      <c r="R30" s="323"/>
      <c r="S30" s="323"/>
      <c r="T30" s="324"/>
      <c r="U30" s="34"/>
      <c r="V30" s="34"/>
      <c r="W30" s="35" t="s">
        <v>69</v>
      </c>
      <c r="X30" s="318">
        <v>28</v>
      </c>
      <c r="Y30" s="319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69</v>
      </c>
      <c r="X31" s="318">
        <v>14</v>
      </c>
      <c r="Y31" s="319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27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9"/>
      <c r="P32" s="331" t="s">
        <v>72</v>
      </c>
      <c r="Q32" s="332"/>
      <c r="R32" s="332"/>
      <c r="S32" s="332"/>
      <c r="T32" s="332"/>
      <c r="U32" s="332"/>
      <c r="V32" s="333"/>
      <c r="W32" s="37" t="s">
        <v>69</v>
      </c>
      <c r="X32" s="320">
        <f>IFERROR(SUM(X28:X31),"0")</f>
        <v>56</v>
      </c>
      <c r="Y32" s="320">
        <f>IFERROR(SUM(Y28:Y31),"0")</f>
        <v>56</v>
      </c>
      <c r="Z32" s="320">
        <f>IFERROR(IF(Z28="",0,Z28),"0")+IFERROR(IF(Z29="",0,Z29),"0")+IFERROR(IF(Z30="",0,Z30),"0")+IFERROR(IF(Z31="",0,Z31),"0")</f>
        <v>0.52695999999999998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9"/>
      <c r="P33" s="331" t="s">
        <v>72</v>
      </c>
      <c r="Q33" s="332"/>
      <c r="R33" s="332"/>
      <c r="S33" s="332"/>
      <c r="T33" s="332"/>
      <c r="U33" s="332"/>
      <c r="V33" s="333"/>
      <c r="W33" s="37" t="s">
        <v>73</v>
      </c>
      <c r="X33" s="320">
        <f>IFERROR(SUMPRODUCT(X28:X31*H28:H31),"0")</f>
        <v>84</v>
      </c>
      <c r="Y33" s="320">
        <f>IFERROR(SUMPRODUCT(Y28:Y31*H28:H31),"0")</f>
        <v>84</v>
      </c>
      <c r="Z33" s="37"/>
      <c r="AA33" s="321"/>
      <c r="AB33" s="321"/>
      <c r="AC33" s="321"/>
    </row>
    <row r="34" spans="1:68" ht="16.5" customHeight="1" x14ac:dyDescent="0.25">
      <c r="A34" s="330" t="s">
        <v>92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customHeight="1" x14ac:dyDescent="0.25">
      <c r="A35" s="341" t="s">
        <v>63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2"/>
      <c r="AB35" s="312"/>
      <c r="AC35" s="312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6">
        <v>4607111036315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3"/>
      <c r="R36" s="323"/>
      <c r="S36" s="323"/>
      <c r="T36" s="324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9"/>
      <c r="P37" s="331" t="s">
        <v>72</v>
      </c>
      <c r="Q37" s="332"/>
      <c r="R37" s="332"/>
      <c r="S37" s="332"/>
      <c r="T37" s="332"/>
      <c r="U37" s="332"/>
      <c r="V37" s="333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9"/>
      <c r="P38" s="331" t="s">
        <v>72</v>
      </c>
      <c r="Q38" s="332"/>
      <c r="R38" s="332"/>
      <c r="S38" s="332"/>
      <c r="T38" s="332"/>
      <c r="U38" s="332"/>
      <c r="V38" s="333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customHeight="1" x14ac:dyDescent="0.25">
      <c r="A39" s="330" t="s">
        <v>96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3"/>
      <c r="AB39" s="313"/>
      <c r="AC39" s="313"/>
    </row>
    <row r="40" spans="1:68" ht="14.25" customHeight="1" x14ac:dyDescent="0.25">
      <c r="A40" s="341" t="s">
        <v>97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2"/>
      <c r="AB40" s="312"/>
      <c r="AC40" s="312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36">
        <v>4607111037053</v>
      </c>
      <c r="E41" s="337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3"/>
      <c r="R41" s="323"/>
      <c r="S41" s="323"/>
      <c r="T41" s="324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27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9"/>
      <c r="P42" s="331" t="s">
        <v>72</v>
      </c>
      <c r="Q42" s="332"/>
      <c r="R42" s="332"/>
      <c r="S42" s="332"/>
      <c r="T42" s="332"/>
      <c r="U42" s="332"/>
      <c r="V42" s="333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9"/>
      <c r="P43" s="331" t="s">
        <v>72</v>
      </c>
      <c r="Q43" s="332"/>
      <c r="R43" s="332"/>
      <c r="S43" s="332"/>
      <c r="T43" s="332"/>
      <c r="U43" s="332"/>
      <c r="V43" s="333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30" t="s">
        <v>102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3"/>
      <c r="AB44" s="313"/>
      <c r="AC44" s="313"/>
    </row>
    <row r="45" spans="1:68" ht="14.25" customHeight="1" x14ac:dyDescent="0.25">
      <c r="A45" s="341" t="s">
        <v>63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2"/>
      <c r="AB45" s="312"/>
      <c r="AC45" s="312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36">
        <v>4607111037190</v>
      </c>
      <c r="E46" s="337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36">
        <v>4607111038999</v>
      </c>
      <c r="E47" s="337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3"/>
      <c r="R47" s="323"/>
      <c r="S47" s="323"/>
      <c r="T47" s="324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36">
        <v>4607111037183</v>
      </c>
      <c r="E48" s="337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3"/>
      <c r="R48" s="323"/>
      <c r="S48" s="323"/>
      <c r="T48" s="324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6">
        <v>4607111039385</v>
      </c>
      <c r="E49" s="337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3"/>
      <c r="R49" s="323"/>
      <c r="S49" s="323"/>
      <c r="T49" s="324"/>
      <c r="U49" s="34"/>
      <c r="V49" s="34"/>
      <c r="W49" s="35" t="s">
        <v>69</v>
      </c>
      <c r="X49" s="318">
        <v>12</v>
      </c>
      <c r="Y49" s="319">
        <f t="shared" si="0"/>
        <v>12</v>
      </c>
      <c r="Z49" s="36">
        <f t="shared" si="1"/>
        <v>0.186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36">
        <v>4607111037091</v>
      </c>
      <c r="E50" s="337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3"/>
      <c r="R50" s="323"/>
      <c r="S50" s="323"/>
      <c r="T50" s="324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36">
        <v>4607111039392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4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36">
        <v>4607111036902</v>
      </c>
      <c r="E52" s="337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3"/>
      <c r="R52" s="323"/>
      <c r="S52" s="323"/>
      <c r="T52" s="324"/>
      <c r="U52" s="34"/>
      <c r="V52" s="34"/>
      <c r="W52" s="35" t="s">
        <v>69</v>
      </c>
      <c r="X52" s="318">
        <v>12</v>
      </c>
      <c r="Y52" s="319">
        <f t="shared" si="0"/>
        <v>12</v>
      </c>
      <c r="Z52" s="36">
        <f t="shared" si="1"/>
        <v>0.186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89.16</v>
      </c>
      <c r="BN52" s="67">
        <f t="shared" si="3"/>
        <v>89.16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6">
        <v>4607111038982</v>
      </c>
      <c r="E53" s="337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3"/>
      <c r="R53" s="323"/>
      <c r="S53" s="323"/>
      <c r="T53" s="324"/>
      <c r="U53" s="34"/>
      <c r="V53" s="34"/>
      <c r="W53" s="35" t="s">
        <v>69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87.431999999999988</v>
      </c>
      <c r="BN53" s="67">
        <f t="shared" si="3"/>
        <v>87.431999999999988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36">
        <v>4607111036858</v>
      </c>
      <c r="E54" s="337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3"/>
      <c r="R54" s="323"/>
      <c r="S54" s="323"/>
      <c r="T54" s="324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6">
        <v>4607111039354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3"/>
      <c r="R55" s="323"/>
      <c r="S55" s="323"/>
      <c r="T55" s="324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36">
        <v>4607111036889</v>
      </c>
      <c r="E56" s="337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3"/>
      <c r="R56" s="323"/>
      <c r="S56" s="323"/>
      <c r="T56" s="324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6">
        <v>4607111039330</v>
      </c>
      <c r="E57" s="337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3"/>
      <c r="R57" s="323"/>
      <c r="S57" s="323"/>
      <c r="T57" s="324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27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9"/>
      <c r="P58" s="331" t="s">
        <v>72</v>
      </c>
      <c r="Q58" s="332"/>
      <c r="R58" s="332"/>
      <c r="S58" s="332"/>
      <c r="T58" s="332"/>
      <c r="U58" s="332"/>
      <c r="V58" s="333"/>
      <c r="W58" s="37" t="s">
        <v>69</v>
      </c>
      <c r="X58" s="320">
        <f>IFERROR(SUM(X46:X57),"0")</f>
        <v>36</v>
      </c>
      <c r="Y58" s="320">
        <f>IFERROR(SUM(Y46:Y57),"0")</f>
        <v>36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0.55800000000000005</v>
      </c>
      <c r="AA58" s="321"/>
      <c r="AB58" s="321"/>
      <c r="AC58" s="321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9"/>
      <c r="P59" s="331" t="s">
        <v>72</v>
      </c>
      <c r="Q59" s="332"/>
      <c r="R59" s="332"/>
      <c r="S59" s="332"/>
      <c r="T59" s="332"/>
      <c r="U59" s="332"/>
      <c r="V59" s="333"/>
      <c r="W59" s="37" t="s">
        <v>73</v>
      </c>
      <c r="X59" s="320">
        <f>IFERROR(SUMPRODUCT(X46:X57*H46:H57),"0")</f>
        <v>254.4</v>
      </c>
      <c r="Y59" s="320">
        <f>IFERROR(SUMPRODUCT(Y46:Y57*H46:H57),"0")</f>
        <v>254.4</v>
      </c>
      <c r="Z59" s="37"/>
      <c r="AA59" s="321"/>
      <c r="AB59" s="321"/>
      <c r="AC59" s="321"/>
    </row>
    <row r="60" spans="1:68" ht="16.5" customHeight="1" x14ac:dyDescent="0.25">
      <c r="A60" s="330" t="s">
        <v>129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3"/>
      <c r="AB60" s="313"/>
      <c r="AC60" s="313"/>
    </row>
    <row r="61" spans="1:68" ht="14.25" customHeight="1" x14ac:dyDescent="0.25">
      <c r="A61" s="341" t="s">
        <v>63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2"/>
      <c r="AB61" s="312"/>
      <c r="AC61" s="312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6">
        <v>4607111037411</v>
      </c>
      <c r="E62" s="337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3"/>
      <c r="R62" s="323"/>
      <c r="S62" s="323"/>
      <c r="T62" s="324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6">
        <v>4607111036728</v>
      </c>
      <c r="E63" s="337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3"/>
      <c r="R63" s="323"/>
      <c r="S63" s="323"/>
      <c r="T63" s="324"/>
      <c r="U63" s="34"/>
      <c r="V63" s="34"/>
      <c r="W63" s="35" t="s">
        <v>69</v>
      </c>
      <c r="X63" s="318">
        <v>72</v>
      </c>
      <c r="Y63" s="319">
        <f>IFERROR(IF(X63="","",X63),"")</f>
        <v>72</v>
      </c>
      <c r="Z63" s="36">
        <f>IFERROR(IF(X63="","",X63*0.00866),"")</f>
        <v>0.62351999999999996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375.35039999999998</v>
      </c>
      <c r="BN63" s="67">
        <f>IFERROR(Y63*I63,"0")</f>
        <v>375.35039999999998</v>
      </c>
      <c r="BO63" s="67">
        <f>IFERROR(X63/J63,"0")</f>
        <v>0.5</v>
      </c>
      <c r="BP63" s="67">
        <f>IFERROR(Y63/J63,"0")</f>
        <v>0.5</v>
      </c>
    </row>
    <row r="64" spans="1:68" x14ac:dyDescent="0.2">
      <c r="A64" s="327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9"/>
      <c r="P64" s="331" t="s">
        <v>72</v>
      </c>
      <c r="Q64" s="332"/>
      <c r="R64" s="332"/>
      <c r="S64" s="332"/>
      <c r="T64" s="332"/>
      <c r="U64" s="332"/>
      <c r="V64" s="333"/>
      <c r="W64" s="37" t="s">
        <v>69</v>
      </c>
      <c r="X64" s="320">
        <f>IFERROR(SUM(X62:X63),"0")</f>
        <v>72</v>
      </c>
      <c r="Y64" s="320">
        <f>IFERROR(SUM(Y62:Y63),"0")</f>
        <v>72</v>
      </c>
      <c r="Z64" s="320">
        <f>IFERROR(IF(Z62="",0,Z62),"0")+IFERROR(IF(Z63="",0,Z63),"0")</f>
        <v>0.62351999999999996</v>
      </c>
      <c r="AA64" s="321"/>
      <c r="AB64" s="321"/>
      <c r="AC64" s="321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9"/>
      <c r="P65" s="331" t="s">
        <v>72</v>
      </c>
      <c r="Q65" s="332"/>
      <c r="R65" s="332"/>
      <c r="S65" s="332"/>
      <c r="T65" s="332"/>
      <c r="U65" s="332"/>
      <c r="V65" s="333"/>
      <c r="W65" s="37" t="s">
        <v>73</v>
      </c>
      <c r="X65" s="320">
        <f>IFERROR(SUMPRODUCT(X62:X63*H62:H63),"0")</f>
        <v>360</v>
      </c>
      <c r="Y65" s="320">
        <f>IFERROR(SUMPRODUCT(Y62:Y63*H62:H63),"0")</f>
        <v>360</v>
      </c>
      <c r="Z65" s="37"/>
      <c r="AA65" s="321"/>
      <c r="AB65" s="321"/>
      <c r="AC65" s="321"/>
    </row>
    <row r="66" spans="1:68" ht="16.5" customHeight="1" x14ac:dyDescent="0.25">
      <c r="A66" s="330" t="s">
        <v>138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3"/>
      <c r="AB66" s="313"/>
      <c r="AC66" s="313"/>
    </row>
    <row r="67" spans="1:68" ht="14.25" customHeight="1" x14ac:dyDescent="0.25">
      <c r="A67" s="341" t="s">
        <v>139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2"/>
      <c r="AB67" s="312"/>
      <c r="AC67" s="312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36">
        <v>4607111033659</v>
      </c>
      <c r="E68" s="337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1" t="s">
        <v>142</v>
      </c>
      <c r="Q68" s="323"/>
      <c r="R68" s="323"/>
      <c r="S68" s="323"/>
      <c r="T68" s="324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7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9"/>
      <c r="P69" s="331" t="s">
        <v>72</v>
      </c>
      <c r="Q69" s="332"/>
      <c r="R69" s="332"/>
      <c r="S69" s="332"/>
      <c r="T69" s="332"/>
      <c r="U69" s="332"/>
      <c r="V69" s="333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9"/>
      <c r="P70" s="331" t="s">
        <v>72</v>
      </c>
      <c r="Q70" s="332"/>
      <c r="R70" s="332"/>
      <c r="S70" s="332"/>
      <c r="T70" s="332"/>
      <c r="U70" s="332"/>
      <c r="V70" s="333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customHeight="1" x14ac:dyDescent="0.25">
      <c r="A71" s="330" t="s">
        <v>144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customHeight="1" x14ac:dyDescent="0.25">
      <c r="A72" s="341" t="s">
        <v>145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2"/>
      <c r="AB72" s="312"/>
      <c r="AC72" s="312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6">
        <v>4607111034137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32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69</v>
      </c>
      <c r="X73" s="318">
        <v>28</v>
      </c>
      <c r="Y73" s="319">
        <f>IFERROR(IF(X73="","",X73),"")</f>
        <v>28</v>
      </c>
      <c r="Z73" s="36">
        <f>IFERROR(IF(X73="","",X73*0.01788),"")</f>
        <v>0.50063999999999997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120.50080000000001</v>
      </c>
      <c r="BN73" s="67">
        <f>IFERROR(Y73*I73,"0")</f>
        <v>120.50080000000001</v>
      </c>
      <c r="BO73" s="67">
        <f>IFERROR(X73/J73,"0")</f>
        <v>0.4</v>
      </c>
      <c r="BP73" s="67">
        <f>IFERROR(Y73/J73,"0")</f>
        <v>0.4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6">
        <v>4607111034120</v>
      </c>
      <c r="E74" s="337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3"/>
      <c r="R74" s="323"/>
      <c r="S74" s="323"/>
      <c r="T74" s="324"/>
      <c r="U74" s="34"/>
      <c r="V74" s="34"/>
      <c r="W74" s="35" t="s">
        <v>69</v>
      </c>
      <c r="X74" s="318">
        <v>0</v>
      </c>
      <c r="Y74" s="319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27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9"/>
      <c r="P75" s="331" t="s">
        <v>72</v>
      </c>
      <c r="Q75" s="332"/>
      <c r="R75" s="332"/>
      <c r="S75" s="332"/>
      <c r="T75" s="332"/>
      <c r="U75" s="332"/>
      <c r="V75" s="333"/>
      <c r="W75" s="37" t="s">
        <v>69</v>
      </c>
      <c r="X75" s="320">
        <f>IFERROR(SUM(X73:X74),"0")</f>
        <v>28</v>
      </c>
      <c r="Y75" s="320">
        <f>IFERROR(SUM(Y73:Y74),"0")</f>
        <v>28</v>
      </c>
      <c r="Z75" s="320">
        <f>IFERROR(IF(Z73="",0,Z73),"0")+IFERROR(IF(Z74="",0,Z74),"0")</f>
        <v>0.50063999999999997</v>
      </c>
      <c r="AA75" s="321"/>
      <c r="AB75" s="321"/>
      <c r="AC75" s="321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9"/>
      <c r="P76" s="331" t="s">
        <v>72</v>
      </c>
      <c r="Q76" s="332"/>
      <c r="R76" s="332"/>
      <c r="S76" s="332"/>
      <c r="T76" s="332"/>
      <c r="U76" s="332"/>
      <c r="V76" s="333"/>
      <c r="W76" s="37" t="s">
        <v>73</v>
      </c>
      <c r="X76" s="320">
        <f>IFERROR(SUMPRODUCT(X73:X74*H73:H74),"0")</f>
        <v>100.8</v>
      </c>
      <c r="Y76" s="320">
        <f>IFERROR(SUMPRODUCT(Y73:Y74*H73:H74),"0")</f>
        <v>100.8</v>
      </c>
      <c r="Z76" s="37"/>
      <c r="AA76" s="321"/>
      <c r="AB76" s="321"/>
      <c r="AC76" s="321"/>
    </row>
    <row r="77" spans="1:68" ht="16.5" customHeight="1" x14ac:dyDescent="0.25">
      <c r="A77" s="330" t="s">
        <v>152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3"/>
      <c r="AB77" s="313"/>
      <c r="AC77" s="313"/>
    </row>
    <row r="78" spans="1:68" ht="14.25" customHeight="1" x14ac:dyDescent="0.25">
      <c r="A78" s="341" t="s">
        <v>139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2"/>
      <c r="AB78" s="312"/>
      <c r="AC78" s="312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6">
        <v>4607111035141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2" t="s">
        <v>155</v>
      </c>
      <c r="Q79" s="323"/>
      <c r="R79" s="323"/>
      <c r="S79" s="323"/>
      <c r="T79" s="324"/>
      <c r="U79" s="34"/>
      <c r="V79" s="34"/>
      <c r="W79" s="35" t="s">
        <v>69</v>
      </c>
      <c r="X79" s="318">
        <v>28</v>
      </c>
      <c r="Y79" s="319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36">
        <v>4607111036407</v>
      </c>
      <c r="E80" s="337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6">
        <v>4607111033628</v>
      </c>
      <c r="E81" s="337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7" t="s">
        <v>162</v>
      </c>
      <c r="Q81" s="323"/>
      <c r="R81" s="323"/>
      <c r="S81" s="323"/>
      <c r="T81" s="324"/>
      <c r="U81" s="34"/>
      <c r="V81" s="34"/>
      <c r="W81" s="35" t="s">
        <v>69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6">
        <v>4607111033451</v>
      </c>
      <c r="E82" s="337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3"/>
      <c r="R82" s="323"/>
      <c r="S82" s="323"/>
      <c r="T82" s="324"/>
      <c r="U82" s="34"/>
      <c r="V82" s="34"/>
      <c r="W82" s="35" t="s">
        <v>69</v>
      </c>
      <c r="X82" s="318">
        <v>0</v>
      </c>
      <c r="Y82" s="319">
        <f t="shared" si="6"/>
        <v>0</v>
      </c>
      <c r="Z82" s="36">
        <f t="shared" si="7"/>
        <v>0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6">
        <v>4607111033444</v>
      </c>
      <c r="E83" s="337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3"/>
      <c r="R83" s="323"/>
      <c r="S83" s="323"/>
      <c r="T83" s="324"/>
      <c r="U83" s="34"/>
      <c r="V83" s="34"/>
      <c r="W83" s="35" t="s">
        <v>69</v>
      </c>
      <c r="X83" s="318">
        <v>0</v>
      </c>
      <c r="Y83" s="319">
        <f t="shared" si="6"/>
        <v>0</v>
      </c>
      <c r="Z83" s="36">
        <f t="shared" si="7"/>
        <v>0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6">
        <v>4607111035028</v>
      </c>
      <c r="E84" s="337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3"/>
      <c r="R84" s="323"/>
      <c r="S84" s="323"/>
      <c r="T84" s="324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27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9"/>
      <c r="P85" s="331" t="s">
        <v>72</v>
      </c>
      <c r="Q85" s="332"/>
      <c r="R85" s="332"/>
      <c r="S85" s="332"/>
      <c r="T85" s="332"/>
      <c r="U85" s="332"/>
      <c r="V85" s="333"/>
      <c r="W85" s="37" t="s">
        <v>69</v>
      </c>
      <c r="X85" s="320">
        <f>IFERROR(SUM(X79:X84),"0")</f>
        <v>28</v>
      </c>
      <c r="Y85" s="320">
        <f>IFERROR(SUM(Y79:Y84),"0")</f>
        <v>28</v>
      </c>
      <c r="Z85" s="320">
        <f>IFERROR(IF(Z79="",0,Z79),"0")+IFERROR(IF(Z80="",0,Z80),"0")+IFERROR(IF(Z81="",0,Z81),"0")+IFERROR(IF(Z82="",0,Z82),"0")+IFERROR(IF(Z83="",0,Z83),"0")+IFERROR(IF(Z84="",0,Z84),"0")</f>
        <v>0.50063999999999997</v>
      </c>
      <c r="AA85" s="321"/>
      <c r="AB85" s="321"/>
      <c r="AC85" s="321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9"/>
      <c r="P86" s="331" t="s">
        <v>72</v>
      </c>
      <c r="Q86" s="332"/>
      <c r="R86" s="332"/>
      <c r="S86" s="332"/>
      <c r="T86" s="332"/>
      <c r="U86" s="332"/>
      <c r="V86" s="333"/>
      <c r="W86" s="37" t="s">
        <v>73</v>
      </c>
      <c r="X86" s="320">
        <f>IFERROR(SUMPRODUCT(X79:X84*H79:H84),"0")</f>
        <v>100.8</v>
      </c>
      <c r="Y86" s="320">
        <f>IFERROR(SUMPRODUCT(Y79:Y84*H79:H84),"0")</f>
        <v>100.8</v>
      </c>
      <c r="Z86" s="37"/>
      <c r="AA86" s="321"/>
      <c r="AB86" s="321"/>
      <c r="AC86" s="321"/>
    </row>
    <row r="87" spans="1:68" ht="16.5" customHeight="1" x14ac:dyDescent="0.25">
      <c r="A87" s="330" t="s">
        <v>169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3"/>
      <c r="AB87" s="313"/>
      <c r="AC87" s="313"/>
    </row>
    <row r="88" spans="1:68" ht="14.25" customHeight="1" x14ac:dyDescent="0.25">
      <c r="A88" s="341" t="s">
        <v>97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2"/>
      <c r="AB88" s="312"/>
      <c r="AC88" s="312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6">
        <v>4620207490365</v>
      </c>
      <c r="E89" s="337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23"/>
      <c r="R89" s="323"/>
      <c r="S89" s="323"/>
      <c r="T89" s="324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27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9"/>
      <c r="P90" s="331" t="s">
        <v>72</v>
      </c>
      <c r="Q90" s="332"/>
      <c r="R90" s="332"/>
      <c r="S90" s="332"/>
      <c r="T90" s="332"/>
      <c r="U90" s="332"/>
      <c r="V90" s="333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9"/>
      <c r="P91" s="331" t="s">
        <v>72</v>
      </c>
      <c r="Q91" s="332"/>
      <c r="R91" s="332"/>
      <c r="S91" s="332"/>
      <c r="T91" s="332"/>
      <c r="U91" s="332"/>
      <c r="V91" s="333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customHeight="1" x14ac:dyDescent="0.25">
      <c r="A92" s="330" t="s">
        <v>174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customHeight="1" x14ac:dyDescent="0.25">
      <c r="A93" s="341" t="s">
        <v>175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2"/>
      <c r="AB93" s="312"/>
      <c r="AC93" s="312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7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69</v>
      </c>
      <c r="X96" s="318">
        <v>12</v>
      </c>
      <c r="Y96" s="319">
        <f>IFERROR(IF(X96="","",X96),"")</f>
        <v>12</v>
      </c>
      <c r="Z96" s="36">
        <f>IFERROR(IF(X96="","",X96*0.0155),"")</f>
        <v>0.186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41.567999999999998</v>
      </c>
      <c r="BN96" s="67">
        <f>IFERROR(Y96*I96,"0")</f>
        <v>41.567999999999998</v>
      </c>
      <c r="BO96" s="67">
        <f>IFERROR(X96/J96,"0")</f>
        <v>0.14285714285714285</v>
      </c>
      <c r="BP96" s="67">
        <f>IFERROR(Y96/J96,"0")</f>
        <v>0.14285714285714285</v>
      </c>
    </row>
    <row r="97" spans="1:68" x14ac:dyDescent="0.2">
      <c r="A97" s="327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9"/>
      <c r="P97" s="331" t="s">
        <v>72</v>
      </c>
      <c r="Q97" s="332"/>
      <c r="R97" s="332"/>
      <c r="S97" s="332"/>
      <c r="T97" s="332"/>
      <c r="U97" s="332"/>
      <c r="V97" s="333"/>
      <c r="W97" s="37" t="s">
        <v>69</v>
      </c>
      <c r="X97" s="320">
        <f>IFERROR(SUM(X94:X96),"0")</f>
        <v>12</v>
      </c>
      <c r="Y97" s="320">
        <f>IFERROR(SUM(Y94:Y96),"0")</f>
        <v>12</v>
      </c>
      <c r="Z97" s="320">
        <f>IFERROR(IF(Z94="",0,Z94),"0")+IFERROR(IF(Z95="",0,Z95),"0")+IFERROR(IF(Z96="",0,Z96),"0")</f>
        <v>0.186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9"/>
      <c r="P98" s="331" t="s">
        <v>72</v>
      </c>
      <c r="Q98" s="332"/>
      <c r="R98" s="332"/>
      <c r="S98" s="332"/>
      <c r="T98" s="332"/>
      <c r="U98" s="332"/>
      <c r="V98" s="333"/>
      <c r="W98" s="37" t="s">
        <v>73</v>
      </c>
      <c r="X98" s="320">
        <f>IFERROR(SUMPRODUCT(X94:X96*H94:H96),"0")</f>
        <v>36.96</v>
      </c>
      <c r="Y98" s="320">
        <f>IFERROR(SUMPRODUCT(Y94:Y96*H94:H96),"0")</f>
        <v>36.96</v>
      </c>
      <c r="Z98" s="37"/>
      <c r="AA98" s="321"/>
      <c r="AB98" s="321"/>
      <c r="AC98" s="321"/>
    </row>
    <row r="99" spans="1:68" ht="16.5" customHeight="1" x14ac:dyDescent="0.25">
      <c r="A99" s="330" t="s">
        <v>185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customHeight="1" x14ac:dyDescent="0.25">
      <c r="A100" s="341" t="s">
        <v>63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2"/>
      <c r="AB100" s="312"/>
      <c r="AC100" s="312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36">
        <v>4607111034144</v>
      </c>
      <c r="E102" s="337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3"/>
      <c r="R102" s="323"/>
      <c r="S102" s="323"/>
      <c r="T102" s="324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69</v>
      </c>
      <c r="X103" s="318">
        <v>36</v>
      </c>
      <c r="Y103" s="319">
        <f>IFERROR(IF(X103="","",X103),"")</f>
        <v>36</v>
      </c>
      <c r="Z103" s="36">
        <f>IFERROR(IF(X103="","",X103*0.0155),"")</f>
        <v>0.55800000000000005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262.8</v>
      </c>
      <c r="BN103" s="67">
        <f>IFERROR(Y103*I103,"0")</f>
        <v>262.8</v>
      </c>
      <c r="BO103" s="67">
        <f>IFERROR(X103/J103,"0")</f>
        <v>0.42857142857142855</v>
      </c>
      <c r="BP103" s="67">
        <f>IFERROR(Y103/J103,"0")</f>
        <v>0.42857142857142855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6">
        <v>4607111039293</v>
      </c>
      <c r="E104" s="337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3"/>
      <c r="R104" s="323"/>
      <c r="S104" s="323"/>
      <c r="T104" s="324"/>
      <c r="U104" s="34"/>
      <c r="V104" s="34"/>
      <c r="W104" s="35" t="s">
        <v>69</v>
      </c>
      <c r="X104" s="318">
        <v>24</v>
      </c>
      <c r="Y104" s="319">
        <f>IFERROR(IF(X104="","",X104),"")</f>
        <v>24</v>
      </c>
      <c r="Z104" s="36">
        <f>IFERROR(IF(X104="","",X104*0.0155),"")</f>
        <v>0.372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161.2704</v>
      </c>
      <c r="BN104" s="67">
        <f>IFERROR(Y104*I104,"0")</f>
        <v>161.2704</v>
      </c>
      <c r="BO104" s="67">
        <f>IFERROR(X104/J104,"0")</f>
        <v>0.2857142857142857</v>
      </c>
      <c r="BP104" s="67">
        <f>IFERROR(Y104/J104,"0")</f>
        <v>0.2857142857142857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6">
        <v>4607111039279</v>
      </c>
      <c r="E105" s="337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3"/>
      <c r="R105" s="323"/>
      <c r="S105" s="323"/>
      <c r="T105" s="324"/>
      <c r="U105" s="34"/>
      <c r="V105" s="34"/>
      <c r="W105" s="35" t="s">
        <v>69</v>
      </c>
      <c r="X105" s="318">
        <v>72</v>
      </c>
      <c r="Y105" s="319">
        <f>IFERROR(IF(X105="","",X105),"")</f>
        <v>72</v>
      </c>
      <c r="Z105" s="36">
        <f>IFERROR(IF(X105="","",X105*0.0155),"")</f>
        <v>1.1160000000000001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525.6</v>
      </c>
      <c r="BN105" s="67">
        <f>IFERROR(Y105*I105,"0")</f>
        <v>525.6</v>
      </c>
      <c r="BO105" s="67">
        <f>IFERROR(X105/J105,"0")</f>
        <v>0.8571428571428571</v>
      </c>
      <c r="BP105" s="67">
        <f>IFERROR(Y105/J105,"0")</f>
        <v>0.8571428571428571</v>
      </c>
    </row>
    <row r="106" spans="1:68" x14ac:dyDescent="0.2">
      <c r="A106" s="327"/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9"/>
      <c r="P106" s="331" t="s">
        <v>72</v>
      </c>
      <c r="Q106" s="332"/>
      <c r="R106" s="332"/>
      <c r="S106" s="332"/>
      <c r="T106" s="332"/>
      <c r="U106" s="332"/>
      <c r="V106" s="333"/>
      <c r="W106" s="37" t="s">
        <v>69</v>
      </c>
      <c r="X106" s="320">
        <f>IFERROR(SUM(X101:X105),"0")</f>
        <v>144</v>
      </c>
      <c r="Y106" s="320">
        <f>IFERROR(SUM(Y101:Y105),"0")</f>
        <v>144</v>
      </c>
      <c r="Z106" s="320">
        <f>IFERROR(IF(Z101="",0,Z101),"0")+IFERROR(IF(Z102="",0,Z102),"0")+IFERROR(IF(Z103="",0,Z103),"0")+IFERROR(IF(Z104="",0,Z104),"0")+IFERROR(IF(Z105="",0,Z105),"0")</f>
        <v>2.2320000000000002</v>
      </c>
      <c r="AA106" s="321"/>
      <c r="AB106" s="321"/>
      <c r="AC106" s="321"/>
    </row>
    <row r="107" spans="1:68" x14ac:dyDescent="0.2">
      <c r="A107" s="328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9"/>
      <c r="P107" s="331" t="s">
        <v>72</v>
      </c>
      <c r="Q107" s="332"/>
      <c r="R107" s="332"/>
      <c r="S107" s="332"/>
      <c r="T107" s="332"/>
      <c r="U107" s="332"/>
      <c r="V107" s="333"/>
      <c r="W107" s="37" t="s">
        <v>73</v>
      </c>
      <c r="X107" s="320">
        <f>IFERROR(SUMPRODUCT(X101:X105*H101:H105),"0")</f>
        <v>986.40000000000009</v>
      </c>
      <c r="Y107" s="320">
        <f>IFERROR(SUMPRODUCT(Y101:Y105*H101:H105),"0")</f>
        <v>986.40000000000009</v>
      </c>
      <c r="Z107" s="37"/>
      <c r="AA107" s="321"/>
      <c r="AB107" s="321"/>
      <c r="AC107" s="321"/>
    </row>
    <row r="108" spans="1:68" ht="16.5" customHeight="1" x14ac:dyDescent="0.25">
      <c r="A108" s="330" t="s">
        <v>196</v>
      </c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  <c r="AA108" s="313"/>
      <c r="AB108" s="313"/>
      <c r="AC108" s="313"/>
    </row>
    <row r="109" spans="1:68" ht="14.25" customHeight="1" x14ac:dyDescent="0.25">
      <c r="A109" s="341" t="s">
        <v>139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2"/>
      <c r="AB109" s="312"/>
      <c r="AC109" s="312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6">
        <v>4607111034014</v>
      </c>
      <c r="E110" s="337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3"/>
      <c r="R110" s="323"/>
      <c r="S110" s="323"/>
      <c r="T110" s="324"/>
      <c r="U110" s="34"/>
      <c r="V110" s="34"/>
      <c r="W110" s="35" t="s">
        <v>69</v>
      </c>
      <c r="X110" s="318">
        <v>0</v>
      </c>
      <c r="Y110" s="31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6">
        <v>4607111033994</v>
      </c>
      <c r="E111" s="337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3"/>
      <c r="R111" s="323"/>
      <c r="S111" s="323"/>
      <c r="T111" s="324"/>
      <c r="U111" s="34"/>
      <c r="V111" s="34"/>
      <c r="W111" s="35" t="s">
        <v>69</v>
      </c>
      <c r="X111" s="318">
        <v>0</v>
      </c>
      <c r="Y111" s="319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27"/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9"/>
      <c r="P112" s="331" t="s">
        <v>72</v>
      </c>
      <c r="Q112" s="332"/>
      <c r="R112" s="332"/>
      <c r="S112" s="332"/>
      <c r="T112" s="332"/>
      <c r="U112" s="332"/>
      <c r="V112" s="333"/>
      <c r="W112" s="37" t="s">
        <v>69</v>
      </c>
      <c r="X112" s="320">
        <f>IFERROR(SUM(X110:X111),"0")</f>
        <v>0</v>
      </c>
      <c r="Y112" s="320">
        <f>IFERROR(SUM(Y110:Y111),"0")</f>
        <v>0</v>
      </c>
      <c r="Z112" s="320">
        <f>IFERROR(IF(Z110="",0,Z110),"0")+IFERROR(IF(Z111="",0,Z111),"0")</f>
        <v>0</v>
      </c>
      <c r="AA112" s="321"/>
      <c r="AB112" s="321"/>
      <c r="AC112" s="321"/>
    </row>
    <row r="113" spans="1:68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9"/>
      <c r="P113" s="331" t="s">
        <v>72</v>
      </c>
      <c r="Q113" s="332"/>
      <c r="R113" s="332"/>
      <c r="S113" s="332"/>
      <c r="T113" s="332"/>
      <c r="U113" s="332"/>
      <c r="V113" s="333"/>
      <c r="W113" s="37" t="s">
        <v>73</v>
      </c>
      <c r="X113" s="320">
        <f>IFERROR(SUMPRODUCT(X110:X111*H110:H111),"0")</f>
        <v>0</v>
      </c>
      <c r="Y113" s="320">
        <f>IFERROR(SUMPRODUCT(Y110:Y111*H110:H111),"0")</f>
        <v>0</v>
      </c>
      <c r="Z113" s="37"/>
      <c r="AA113" s="321"/>
      <c r="AB113" s="321"/>
      <c r="AC113" s="321"/>
    </row>
    <row r="114" spans="1:68" ht="16.5" customHeight="1" x14ac:dyDescent="0.25">
      <c r="A114" s="330" t="s">
        <v>202</v>
      </c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313"/>
      <c r="AB114" s="313"/>
      <c r="AC114" s="313"/>
    </row>
    <row r="115" spans="1:68" ht="14.25" customHeight="1" x14ac:dyDescent="0.25">
      <c r="A115" s="341" t="s">
        <v>139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2"/>
      <c r="AB115" s="312"/>
      <c r="AC115" s="312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36">
        <v>4607111039095</v>
      </c>
      <c r="E116" s="337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3"/>
      <c r="R116" s="323"/>
      <c r="S116" s="323"/>
      <c r="T116" s="324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36">
        <v>4607111039101</v>
      </c>
      <c r="E117" s="337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3"/>
      <c r="R117" s="323"/>
      <c r="S117" s="323"/>
      <c r="T117" s="324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6">
        <v>4607111034199</v>
      </c>
      <c r="E118" s="337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3"/>
      <c r="R118" s="323"/>
      <c r="S118" s="323"/>
      <c r="T118" s="324"/>
      <c r="U118" s="34"/>
      <c r="V118" s="34"/>
      <c r="W118" s="35" t="s">
        <v>69</v>
      </c>
      <c r="X118" s="318">
        <v>14</v>
      </c>
      <c r="Y118" s="319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51.850399999999993</v>
      </c>
      <c r="BN118" s="67">
        <f>IFERROR(Y118*I118,"0")</f>
        <v>51.850399999999993</v>
      </c>
      <c r="BO118" s="67">
        <f>IFERROR(X118/J118,"0")</f>
        <v>0.2</v>
      </c>
      <c r="BP118" s="67">
        <f>IFERROR(Y118/J118,"0")</f>
        <v>0.2</v>
      </c>
    </row>
    <row r="119" spans="1:68" x14ac:dyDescent="0.2">
      <c r="A119" s="327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9"/>
      <c r="P119" s="331" t="s">
        <v>72</v>
      </c>
      <c r="Q119" s="332"/>
      <c r="R119" s="332"/>
      <c r="S119" s="332"/>
      <c r="T119" s="332"/>
      <c r="U119" s="332"/>
      <c r="V119" s="333"/>
      <c r="W119" s="37" t="s">
        <v>69</v>
      </c>
      <c r="X119" s="320">
        <f>IFERROR(SUM(X116:X118),"0")</f>
        <v>14</v>
      </c>
      <c r="Y119" s="320">
        <f>IFERROR(SUM(Y116:Y118),"0")</f>
        <v>14</v>
      </c>
      <c r="Z119" s="320">
        <f>IFERROR(IF(Z116="",0,Z116),"0")+IFERROR(IF(Z117="",0,Z117),"0")+IFERROR(IF(Z118="",0,Z118),"0")</f>
        <v>0.25031999999999999</v>
      </c>
      <c r="AA119" s="321"/>
      <c r="AB119" s="321"/>
      <c r="AC119" s="321"/>
    </row>
    <row r="120" spans="1:68" x14ac:dyDescent="0.2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29"/>
      <c r="P120" s="331" t="s">
        <v>72</v>
      </c>
      <c r="Q120" s="332"/>
      <c r="R120" s="332"/>
      <c r="S120" s="332"/>
      <c r="T120" s="332"/>
      <c r="U120" s="332"/>
      <c r="V120" s="333"/>
      <c r="W120" s="37" t="s">
        <v>73</v>
      </c>
      <c r="X120" s="320">
        <f>IFERROR(SUMPRODUCT(X116:X118*H116:H118),"0")</f>
        <v>42</v>
      </c>
      <c r="Y120" s="320">
        <f>IFERROR(SUMPRODUCT(Y116:Y118*H116:H118),"0")</f>
        <v>42</v>
      </c>
      <c r="Z120" s="37"/>
      <c r="AA120" s="321"/>
      <c r="AB120" s="321"/>
      <c r="AC120" s="321"/>
    </row>
    <row r="121" spans="1:68" ht="16.5" customHeight="1" x14ac:dyDescent="0.25">
      <c r="A121" s="330" t="s">
        <v>211</v>
      </c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13"/>
      <c r="AB121" s="313"/>
      <c r="AC121" s="313"/>
    </row>
    <row r="122" spans="1:68" ht="14.25" customHeight="1" x14ac:dyDescent="0.25">
      <c r="A122" s="341" t="s">
        <v>139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2"/>
      <c r="AB122" s="312"/>
      <c r="AC122" s="312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6">
        <v>4607111034380</v>
      </c>
      <c r="E123" s="337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3"/>
      <c r="R123" s="323"/>
      <c r="S123" s="323"/>
      <c r="T123" s="324"/>
      <c r="U123" s="34"/>
      <c r="V123" s="34"/>
      <c r="W123" s="35" t="s">
        <v>69</v>
      </c>
      <c r="X123" s="318">
        <v>0</v>
      </c>
      <c r="Y123" s="319">
        <f>IFERROR(IF(X123="","",X123),"")</f>
        <v>0</v>
      </c>
      <c r="Z123" s="36">
        <f>IFERROR(IF(X123="","",X123*0.01788),"")</f>
        <v>0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6">
        <v>4607111034397</v>
      </c>
      <c r="E124" s="337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3"/>
      <c r="R124" s="323"/>
      <c r="S124" s="323"/>
      <c r="T124" s="324"/>
      <c r="U124" s="34"/>
      <c r="V124" s="34"/>
      <c r="W124" s="35" t="s">
        <v>69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7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9"/>
      <c r="P125" s="331" t="s">
        <v>72</v>
      </c>
      <c r="Q125" s="332"/>
      <c r="R125" s="332"/>
      <c r="S125" s="332"/>
      <c r="T125" s="332"/>
      <c r="U125" s="332"/>
      <c r="V125" s="333"/>
      <c r="W125" s="37" t="s">
        <v>69</v>
      </c>
      <c r="X125" s="320">
        <f>IFERROR(SUM(X123:X124),"0")</f>
        <v>0</v>
      </c>
      <c r="Y125" s="320">
        <f>IFERROR(SUM(Y123:Y124),"0")</f>
        <v>0</v>
      </c>
      <c r="Z125" s="320">
        <f>IFERROR(IF(Z123="",0,Z123),"0")+IFERROR(IF(Z124="",0,Z124),"0")</f>
        <v>0</v>
      </c>
      <c r="AA125" s="321"/>
      <c r="AB125" s="321"/>
      <c r="AC125" s="321"/>
    </row>
    <row r="126" spans="1:68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9"/>
      <c r="P126" s="331" t="s">
        <v>72</v>
      </c>
      <c r="Q126" s="332"/>
      <c r="R126" s="332"/>
      <c r="S126" s="332"/>
      <c r="T126" s="332"/>
      <c r="U126" s="332"/>
      <c r="V126" s="333"/>
      <c r="W126" s="37" t="s">
        <v>73</v>
      </c>
      <c r="X126" s="320">
        <f>IFERROR(SUMPRODUCT(X123:X124*H123:H124),"0")</f>
        <v>0</v>
      </c>
      <c r="Y126" s="320">
        <f>IFERROR(SUMPRODUCT(Y123:Y124*H123:H124),"0")</f>
        <v>0</v>
      </c>
      <c r="Z126" s="37"/>
      <c r="AA126" s="321"/>
      <c r="AB126" s="321"/>
      <c r="AC126" s="321"/>
    </row>
    <row r="127" spans="1:68" ht="16.5" customHeight="1" x14ac:dyDescent="0.25">
      <c r="A127" s="330" t="s">
        <v>217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13"/>
      <c r="AB127" s="313"/>
      <c r="AC127" s="313"/>
    </row>
    <row r="128" spans="1:68" ht="14.25" customHeight="1" x14ac:dyDescent="0.25">
      <c r="A128" s="341" t="s">
        <v>139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2"/>
      <c r="AB128" s="312"/>
      <c r="AC128" s="312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6">
        <v>4607111035806</v>
      </c>
      <c r="E129" s="337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6" t="s">
        <v>220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14</v>
      </c>
      <c r="Y129" s="31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27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9"/>
      <c r="P130" s="331" t="s">
        <v>72</v>
      </c>
      <c r="Q130" s="332"/>
      <c r="R130" s="332"/>
      <c r="S130" s="332"/>
      <c r="T130" s="332"/>
      <c r="U130" s="332"/>
      <c r="V130" s="333"/>
      <c r="W130" s="37" t="s">
        <v>69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0.25031999999999999</v>
      </c>
      <c r="AA130" s="321"/>
      <c r="AB130" s="321"/>
      <c r="AC130" s="321"/>
    </row>
    <row r="131" spans="1:68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9"/>
      <c r="P131" s="331" t="s">
        <v>72</v>
      </c>
      <c r="Q131" s="332"/>
      <c r="R131" s="332"/>
      <c r="S131" s="332"/>
      <c r="T131" s="332"/>
      <c r="U131" s="332"/>
      <c r="V131" s="333"/>
      <c r="W131" s="37" t="s">
        <v>73</v>
      </c>
      <c r="X131" s="320">
        <f>IFERROR(SUMPRODUCT(X129:X129*H129:H129),"0")</f>
        <v>42</v>
      </c>
      <c r="Y131" s="320">
        <f>IFERROR(SUMPRODUCT(Y129:Y129*H129:H129),"0")</f>
        <v>42</v>
      </c>
      <c r="Z131" s="37"/>
      <c r="AA131" s="321"/>
      <c r="AB131" s="321"/>
      <c r="AC131" s="321"/>
    </row>
    <row r="132" spans="1:68" ht="16.5" customHeight="1" x14ac:dyDescent="0.25">
      <c r="A132" s="330" t="s">
        <v>222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3"/>
      <c r="AB132" s="313"/>
      <c r="AC132" s="313"/>
    </row>
    <row r="133" spans="1:68" ht="14.25" customHeight="1" x14ac:dyDescent="0.25">
      <c r="A133" s="341" t="s">
        <v>139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2"/>
      <c r="AB133" s="312"/>
      <c r="AC133" s="312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36">
        <v>4607111039613</v>
      </c>
      <c r="E134" s="337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2" t="s">
        <v>225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27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9"/>
      <c r="P135" s="331" t="s">
        <v>72</v>
      </c>
      <c r="Q135" s="332"/>
      <c r="R135" s="332"/>
      <c r="S135" s="332"/>
      <c r="T135" s="332"/>
      <c r="U135" s="332"/>
      <c r="V135" s="333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9"/>
      <c r="P136" s="331" t="s">
        <v>72</v>
      </c>
      <c r="Q136" s="332"/>
      <c r="R136" s="332"/>
      <c r="S136" s="332"/>
      <c r="T136" s="332"/>
      <c r="U136" s="332"/>
      <c r="V136" s="333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customHeight="1" x14ac:dyDescent="0.25">
      <c r="A137" s="330" t="s">
        <v>226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3"/>
      <c r="AB137" s="313"/>
      <c r="AC137" s="313"/>
    </row>
    <row r="138" spans="1:68" ht="14.25" customHeight="1" x14ac:dyDescent="0.25">
      <c r="A138" s="341" t="s">
        <v>227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2"/>
      <c r="AB138" s="312"/>
      <c r="AC138" s="312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36">
        <v>4607111035639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8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3"/>
      <c r="R139" s="323"/>
      <c r="S139" s="323"/>
      <c r="T139" s="324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36">
        <v>4607111035646</v>
      </c>
      <c r="E140" s="337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7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9"/>
      <c r="P141" s="331" t="s">
        <v>72</v>
      </c>
      <c r="Q141" s="332"/>
      <c r="R141" s="332"/>
      <c r="S141" s="332"/>
      <c r="T141" s="332"/>
      <c r="U141" s="332"/>
      <c r="V141" s="333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9"/>
      <c r="P142" s="331" t="s">
        <v>72</v>
      </c>
      <c r="Q142" s="332"/>
      <c r="R142" s="332"/>
      <c r="S142" s="332"/>
      <c r="T142" s="332"/>
      <c r="U142" s="332"/>
      <c r="V142" s="333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customHeight="1" x14ac:dyDescent="0.25">
      <c r="A143" s="330" t="s">
        <v>234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3"/>
      <c r="AB143" s="313"/>
      <c r="AC143" s="313"/>
    </row>
    <row r="144" spans="1:68" ht="14.25" customHeight="1" x14ac:dyDescent="0.25">
      <c r="A144" s="341" t="s">
        <v>139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2"/>
      <c r="AB144" s="312"/>
      <c r="AC144" s="312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6">
        <v>4607111036568</v>
      </c>
      <c r="E145" s="337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6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3"/>
      <c r="R145" s="323"/>
      <c r="S145" s="323"/>
      <c r="T145" s="324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27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9"/>
      <c r="P146" s="331" t="s">
        <v>72</v>
      </c>
      <c r="Q146" s="332"/>
      <c r="R146" s="332"/>
      <c r="S146" s="332"/>
      <c r="T146" s="332"/>
      <c r="U146" s="332"/>
      <c r="V146" s="333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28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9"/>
      <c r="P147" s="331" t="s">
        <v>72</v>
      </c>
      <c r="Q147" s="332"/>
      <c r="R147" s="332"/>
      <c r="S147" s="332"/>
      <c r="T147" s="332"/>
      <c r="U147" s="332"/>
      <c r="V147" s="333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customHeight="1" x14ac:dyDescent="0.2">
      <c r="A148" s="394" t="s">
        <v>238</v>
      </c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  <c r="X148" s="395"/>
      <c r="Y148" s="395"/>
      <c r="Z148" s="395"/>
      <c r="AA148" s="48"/>
      <c r="AB148" s="48"/>
      <c r="AC148" s="48"/>
    </row>
    <row r="149" spans="1:68" ht="16.5" customHeight="1" x14ac:dyDescent="0.25">
      <c r="A149" s="330" t="s">
        <v>239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3"/>
      <c r="AB149" s="313"/>
      <c r="AC149" s="313"/>
    </row>
    <row r="150" spans="1:68" ht="14.25" customHeight="1" x14ac:dyDescent="0.25">
      <c r="A150" s="341" t="s">
        <v>139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2"/>
      <c r="AB150" s="312"/>
      <c r="AC150" s="312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36">
        <v>4607111039057</v>
      </c>
      <c r="E151" s="337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31" t="s">
        <v>242</v>
      </c>
      <c r="Q151" s="323"/>
      <c r="R151" s="323"/>
      <c r="S151" s="323"/>
      <c r="T151" s="324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27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9"/>
      <c r="P152" s="331" t="s">
        <v>72</v>
      </c>
      <c r="Q152" s="332"/>
      <c r="R152" s="332"/>
      <c r="S152" s="332"/>
      <c r="T152" s="332"/>
      <c r="U152" s="332"/>
      <c r="V152" s="333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28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9"/>
      <c r="P153" s="331" t="s">
        <v>72</v>
      </c>
      <c r="Q153" s="332"/>
      <c r="R153" s="332"/>
      <c r="S153" s="332"/>
      <c r="T153" s="332"/>
      <c r="U153" s="332"/>
      <c r="V153" s="333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30" t="s">
        <v>243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3"/>
      <c r="AB154" s="313"/>
      <c r="AC154" s="313"/>
    </row>
    <row r="155" spans="1:68" ht="14.25" customHeight="1" x14ac:dyDescent="0.25">
      <c r="A155" s="341" t="s">
        <v>63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2"/>
      <c r="AB155" s="312"/>
      <c r="AC155" s="312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36">
        <v>4607111036384</v>
      </c>
      <c r="E156" s="337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5" t="s">
        <v>246</v>
      </c>
      <c r="Q156" s="323"/>
      <c r="R156" s="323"/>
      <c r="S156" s="323"/>
      <c r="T156" s="324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36">
        <v>4640242180250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3" t="s">
        <v>250</v>
      </c>
      <c r="Q157" s="323"/>
      <c r="R157" s="323"/>
      <c r="S157" s="323"/>
      <c r="T157" s="324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36">
        <v>4607111036216</v>
      </c>
      <c r="E158" s="337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3"/>
      <c r="R158" s="323"/>
      <c r="S158" s="323"/>
      <c r="T158" s="324"/>
      <c r="U158" s="34"/>
      <c r="V158" s="34"/>
      <c r="W158" s="35" t="s">
        <v>69</v>
      </c>
      <c r="X158" s="318">
        <v>108</v>
      </c>
      <c r="Y158" s="319">
        <f>IFERROR(IF(X158="","",X158),"")</f>
        <v>108</v>
      </c>
      <c r="Z158" s="36">
        <f>IFERROR(IF(X158="","",X158*0.00866),"")</f>
        <v>0.93527999999999989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563.02559999999994</v>
      </c>
      <c r="BN158" s="67">
        <f>IFERROR(Y158*I158,"0")</f>
        <v>563.02559999999994</v>
      </c>
      <c r="BO158" s="67">
        <f>IFERROR(X158/J158,"0")</f>
        <v>0.75</v>
      </c>
      <c r="BP158" s="67">
        <f>IFERROR(Y158/J158,"0")</f>
        <v>0.75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36">
        <v>4607111036278</v>
      </c>
      <c r="E159" s="337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3"/>
      <c r="R159" s="323"/>
      <c r="S159" s="323"/>
      <c r="T159" s="324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7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29"/>
      <c r="P160" s="331" t="s">
        <v>72</v>
      </c>
      <c r="Q160" s="332"/>
      <c r="R160" s="332"/>
      <c r="S160" s="332"/>
      <c r="T160" s="332"/>
      <c r="U160" s="332"/>
      <c r="V160" s="333"/>
      <c r="W160" s="37" t="s">
        <v>69</v>
      </c>
      <c r="X160" s="320">
        <f>IFERROR(SUM(X156:X159),"0")</f>
        <v>108</v>
      </c>
      <c r="Y160" s="320">
        <f>IFERROR(SUM(Y156:Y159),"0")</f>
        <v>108</v>
      </c>
      <c r="Z160" s="320">
        <f>IFERROR(IF(Z156="",0,Z156),"0")+IFERROR(IF(Z157="",0,Z157),"0")+IFERROR(IF(Z158="",0,Z158),"0")+IFERROR(IF(Z159="",0,Z159),"0")</f>
        <v>0.93527999999999989</v>
      </c>
      <c r="AA160" s="321"/>
      <c r="AB160" s="321"/>
      <c r="AC160" s="321"/>
    </row>
    <row r="161" spans="1:68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9"/>
      <c r="P161" s="331" t="s">
        <v>72</v>
      </c>
      <c r="Q161" s="332"/>
      <c r="R161" s="332"/>
      <c r="S161" s="332"/>
      <c r="T161" s="332"/>
      <c r="U161" s="332"/>
      <c r="V161" s="333"/>
      <c r="W161" s="37" t="s">
        <v>73</v>
      </c>
      <c r="X161" s="320">
        <f>IFERROR(SUMPRODUCT(X156:X159*H156:H159),"0")</f>
        <v>540</v>
      </c>
      <c r="Y161" s="320">
        <f>IFERROR(SUMPRODUCT(Y156:Y159*H156:H159),"0")</f>
        <v>540</v>
      </c>
      <c r="Z161" s="37"/>
      <c r="AA161" s="321"/>
      <c r="AB161" s="321"/>
      <c r="AC161" s="321"/>
    </row>
    <row r="162" spans="1:68" ht="14.25" customHeight="1" x14ac:dyDescent="0.25">
      <c r="A162" s="341" t="s">
        <v>258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312"/>
      <c r="AB162" s="312"/>
      <c r="AC162" s="312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36">
        <v>4607111036827</v>
      </c>
      <c r="E163" s="337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3"/>
      <c r="R163" s="323"/>
      <c r="S163" s="323"/>
      <c r="T163" s="324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36">
        <v>4607111036834</v>
      </c>
      <c r="E164" s="337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3"/>
      <c r="R164" s="323"/>
      <c r="S164" s="323"/>
      <c r="T164" s="324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27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9"/>
      <c r="P165" s="331" t="s">
        <v>72</v>
      </c>
      <c r="Q165" s="332"/>
      <c r="R165" s="332"/>
      <c r="S165" s="332"/>
      <c r="T165" s="332"/>
      <c r="U165" s="332"/>
      <c r="V165" s="333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9"/>
      <c r="P166" s="331" t="s">
        <v>72</v>
      </c>
      <c r="Q166" s="332"/>
      <c r="R166" s="332"/>
      <c r="S166" s="332"/>
      <c r="T166" s="332"/>
      <c r="U166" s="332"/>
      <c r="V166" s="333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customHeight="1" x14ac:dyDescent="0.2">
      <c r="A167" s="394" t="s">
        <v>264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48"/>
      <c r="AB167" s="48"/>
      <c r="AC167" s="48"/>
    </row>
    <row r="168" spans="1:68" ht="16.5" customHeight="1" x14ac:dyDescent="0.25">
      <c r="A168" s="330" t="s">
        <v>265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3"/>
      <c r="AB168" s="313"/>
      <c r="AC168" s="313"/>
    </row>
    <row r="169" spans="1:68" ht="14.25" customHeight="1" x14ac:dyDescent="0.25">
      <c r="A169" s="341" t="s">
        <v>76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2"/>
      <c r="AB169" s="312"/>
      <c r="AC169" s="312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36">
        <v>4607111035721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3"/>
      <c r="R170" s="323"/>
      <c r="S170" s="323"/>
      <c r="T170" s="324"/>
      <c r="U170" s="34"/>
      <c r="V170" s="34"/>
      <c r="W170" s="35" t="s">
        <v>69</v>
      </c>
      <c r="X170" s="318">
        <v>0</v>
      </c>
      <c r="Y170" s="319">
        <f>IFERROR(IF(X170="","",X170),"")</f>
        <v>0</v>
      </c>
      <c r="Z170" s="36">
        <f>IFERROR(IF(X170="","",X170*0.01788),"")</f>
        <v>0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6">
        <v>4607111035691</v>
      </c>
      <c r="E171" s="337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3"/>
      <c r="R171" s="323"/>
      <c r="S171" s="323"/>
      <c r="T171" s="324"/>
      <c r="U171" s="34"/>
      <c r="V171" s="34"/>
      <c r="W171" s="35" t="s">
        <v>69</v>
      </c>
      <c r="X171" s="318">
        <v>56</v>
      </c>
      <c r="Y171" s="319">
        <f>IFERROR(IF(X171="","",X171),"")</f>
        <v>56</v>
      </c>
      <c r="Z171" s="36">
        <f>IFERROR(IF(X171="","",X171*0.01788),"")</f>
        <v>1.0012799999999999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189.72800000000001</v>
      </c>
      <c r="BN171" s="67">
        <f>IFERROR(Y171*I171,"0")</f>
        <v>189.72800000000001</v>
      </c>
      <c r="BO171" s="67">
        <f>IFERROR(X171/J171,"0")</f>
        <v>0.8</v>
      </c>
      <c r="BP171" s="67">
        <f>IFERROR(Y171/J171,"0")</f>
        <v>0.8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6">
        <v>4607111038487</v>
      </c>
      <c r="E172" s="337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3"/>
      <c r="R172" s="323"/>
      <c r="S172" s="323"/>
      <c r="T172" s="324"/>
      <c r="U172" s="34"/>
      <c r="V172" s="34"/>
      <c r="W172" s="35" t="s">
        <v>69</v>
      </c>
      <c r="X172" s="318">
        <v>14</v>
      </c>
      <c r="Y172" s="31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327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29"/>
      <c r="P173" s="331" t="s">
        <v>72</v>
      </c>
      <c r="Q173" s="332"/>
      <c r="R173" s="332"/>
      <c r="S173" s="332"/>
      <c r="T173" s="332"/>
      <c r="U173" s="332"/>
      <c r="V173" s="333"/>
      <c r="W173" s="37" t="s">
        <v>69</v>
      </c>
      <c r="X173" s="320">
        <f>IFERROR(SUM(X170:X172),"0")</f>
        <v>70</v>
      </c>
      <c r="Y173" s="320">
        <f>IFERROR(SUM(Y170:Y172),"0")</f>
        <v>70</v>
      </c>
      <c r="Z173" s="320">
        <f>IFERROR(IF(Z170="",0,Z170),"0")+IFERROR(IF(Z171="",0,Z171),"0")+IFERROR(IF(Z172="",0,Z172),"0")</f>
        <v>1.2515999999999998</v>
      </c>
      <c r="AA173" s="321"/>
      <c r="AB173" s="321"/>
      <c r="AC173" s="321"/>
    </row>
    <row r="174" spans="1:68" x14ac:dyDescent="0.2">
      <c r="A174" s="328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9"/>
      <c r="P174" s="331" t="s">
        <v>72</v>
      </c>
      <c r="Q174" s="332"/>
      <c r="R174" s="332"/>
      <c r="S174" s="332"/>
      <c r="T174" s="332"/>
      <c r="U174" s="332"/>
      <c r="V174" s="333"/>
      <c r="W174" s="37" t="s">
        <v>73</v>
      </c>
      <c r="X174" s="320">
        <f>IFERROR(SUMPRODUCT(X170:X172*H170:H172),"0")</f>
        <v>210</v>
      </c>
      <c r="Y174" s="320">
        <f>IFERROR(SUMPRODUCT(Y170:Y172*H170:H172),"0")</f>
        <v>210</v>
      </c>
      <c r="Z174" s="37"/>
      <c r="AA174" s="321"/>
      <c r="AB174" s="321"/>
      <c r="AC174" s="321"/>
    </row>
    <row r="175" spans="1:68" ht="14.25" customHeight="1" x14ac:dyDescent="0.25">
      <c r="A175" s="341" t="s">
        <v>275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312"/>
      <c r="AB175" s="312"/>
      <c r="AC175" s="312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36">
        <v>4680115885875</v>
      </c>
      <c r="E176" s="337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5" t="s">
        <v>280</v>
      </c>
      <c r="Q176" s="323"/>
      <c r="R176" s="323"/>
      <c r="S176" s="323"/>
      <c r="T176" s="324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7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9"/>
      <c r="P177" s="331" t="s">
        <v>72</v>
      </c>
      <c r="Q177" s="332"/>
      <c r="R177" s="332"/>
      <c r="S177" s="332"/>
      <c r="T177" s="332"/>
      <c r="U177" s="332"/>
      <c r="V177" s="333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28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9"/>
      <c r="P178" s="331" t="s">
        <v>72</v>
      </c>
      <c r="Q178" s="332"/>
      <c r="R178" s="332"/>
      <c r="S178" s="332"/>
      <c r="T178" s="332"/>
      <c r="U178" s="332"/>
      <c r="V178" s="333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94" t="s">
        <v>283</v>
      </c>
      <c r="B179" s="395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  <c r="R179" s="395"/>
      <c r="S179" s="395"/>
      <c r="T179" s="395"/>
      <c r="U179" s="395"/>
      <c r="V179" s="395"/>
      <c r="W179" s="395"/>
      <c r="X179" s="395"/>
      <c r="Y179" s="395"/>
      <c r="Z179" s="395"/>
      <c r="AA179" s="48"/>
      <c r="AB179" s="48"/>
      <c r="AC179" s="48"/>
    </row>
    <row r="180" spans="1:68" ht="16.5" customHeight="1" x14ac:dyDescent="0.25">
      <c r="A180" s="330" t="s">
        <v>284</v>
      </c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  <c r="AA180" s="313"/>
      <c r="AB180" s="313"/>
      <c r="AC180" s="313"/>
    </row>
    <row r="181" spans="1:68" ht="14.25" customHeight="1" x14ac:dyDescent="0.25">
      <c r="A181" s="341" t="s">
        <v>139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2"/>
      <c r="AB181" s="312"/>
      <c r="AC181" s="312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36">
        <v>4620207490198</v>
      </c>
      <c r="E182" s="337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36">
        <v>4620207490235</v>
      </c>
      <c r="E183" s="337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36">
        <v>4620207490259</v>
      </c>
      <c r="E184" s="337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69</v>
      </c>
      <c r="X184" s="318">
        <v>14</v>
      </c>
      <c r="Y184" s="319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36">
        <v>4620207490143</v>
      </c>
      <c r="E185" s="337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23"/>
      <c r="R185" s="323"/>
      <c r="S185" s="323"/>
      <c r="T185" s="324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7"/>
      <c r="B186" s="328"/>
      <c r="C186" s="328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9"/>
      <c r="P186" s="331" t="s">
        <v>72</v>
      </c>
      <c r="Q186" s="332"/>
      <c r="R186" s="332"/>
      <c r="S186" s="332"/>
      <c r="T186" s="332"/>
      <c r="U186" s="332"/>
      <c r="V186" s="333"/>
      <c r="W186" s="37" t="s">
        <v>69</v>
      </c>
      <c r="X186" s="320">
        <f>IFERROR(SUM(X182:X185),"0")</f>
        <v>28</v>
      </c>
      <c r="Y186" s="320">
        <f>IFERROR(SUM(Y182:Y185),"0")</f>
        <v>28</v>
      </c>
      <c r="Z186" s="320">
        <f>IFERROR(IF(Z182="",0,Z182),"0")+IFERROR(IF(Z183="",0,Z183),"0")+IFERROR(IF(Z184="",0,Z184),"0")+IFERROR(IF(Z185="",0,Z185),"0")</f>
        <v>0.50063999999999997</v>
      </c>
      <c r="AA186" s="321"/>
      <c r="AB186" s="321"/>
      <c r="AC186" s="321"/>
    </row>
    <row r="187" spans="1:68" x14ac:dyDescent="0.2">
      <c r="A187" s="328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9"/>
      <c r="P187" s="331" t="s">
        <v>72</v>
      </c>
      <c r="Q187" s="332"/>
      <c r="R187" s="332"/>
      <c r="S187" s="332"/>
      <c r="T187" s="332"/>
      <c r="U187" s="332"/>
      <c r="V187" s="333"/>
      <c r="W187" s="37" t="s">
        <v>73</v>
      </c>
      <c r="X187" s="320">
        <f>IFERROR(SUMPRODUCT(X182:X185*H182:H185),"0")</f>
        <v>67.2</v>
      </c>
      <c r="Y187" s="320">
        <f>IFERROR(SUMPRODUCT(Y182:Y185*H182:H185),"0")</f>
        <v>67.2</v>
      </c>
      <c r="Z187" s="37"/>
      <c r="AA187" s="321"/>
      <c r="AB187" s="321"/>
      <c r="AC187" s="321"/>
    </row>
    <row r="188" spans="1:68" ht="16.5" customHeight="1" x14ac:dyDescent="0.25">
      <c r="A188" s="330" t="s">
        <v>297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  <c r="AA188" s="313"/>
      <c r="AB188" s="313"/>
      <c r="AC188" s="313"/>
    </row>
    <row r="189" spans="1:68" ht="14.25" customHeight="1" x14ac:dyDescent="0.25">
      <c r="A189" s="341" t="s">
        <v>63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2"/>
      <c r="AB189" s="312"/>
      <c r="AC189" s="312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36">
        <v>4607111037022</v>
      </c>
      <c r="E190" s="337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69</v>
      </c>
      <c r="X190" s="318">
        <v>60</v>
      </c>
      <c r="Y190" s="319">
        <f>IFERROR(IF(X190="","",X190),"")</f>
        <v>60</v>
      </c>
      <c r="Z190" s="36">
        <f>IFERROR(IF(X190="","",X190*0.0155),"")</f>
        <v>0.92999999999999994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352.2</v>
      </c>
      <c r="BN190" s="67">
        <f>IFERROR(Y190*I190,"0")</f>
        <v>352.2</v>
      </c>
      <c r="BO190" s="67">
        <f>IFERROR(X190/J190,"0")</f>
        <v>0.7142857142857143</v>
      </c>
      <c r="BP190" s="67">
        <f>IFERROR(Y190/J190,"0")</f>
        <v>0.7142857142857143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36">
        <v>4607111038494</v>
      </c>
      <c r="E191" s="337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36">
        <v>4607111038135</v>
      </c>
      <c r="E192" s="337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7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9"/>
      <c r="P193" s="331" t="s">
        <v>72</v>
      </c>
      <c r="Q193" s="332"/>
      <c r="R193" s="332"/>
      <c r="S193" s="332"/>
      <c r="T193" s="332"/>
      <c r="U193" s="332"/>
      <c r="V193" s="333"/>
      <c r="W193" s="37" t="s">
        <v>69</v>
      </c>
      <c r="X193" s="320">
        <f>IFERROR(SUM(X190:X192),"0")</f>
        <v>60</v>
      </c>
      <c r="Y193" s="320">
        <f>IFERROR(SUM(Y190:Y192),"0")</f>
        <v>60</v>
      </c>
      <c r="Z193" s="320">
        <f>IFERROR(IF(Z190="",0,Z190),"0")+IFERROR(IF(Z191="",0,Z191),"0")+IFERROR(IF(Z192="",0,Z192),"0")</f>
        <v>0.92999999999999994</v>
      </c>
      <c r="AA193" s="321"/>
      <c r="AB193" s="321"/>
      <c r="AC193" s="321"/>
    </row>
    <row r="194" spans="1:68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9"/>
      <c r="P194" s="331" t="s">
        <v>72</v>
      </c>
      <c r="Q194" s="332"/>
      <c r="R194" s="332"/>
      <c r="S194" s="332"/>
      <c r="T194" s="332"/>
      <c r="U194" s="332"/>
      <c r="V194" s="333"/>
      <c r="W194" s="37" t="s">
        <v>73</v>
      </c>
      <c r="X194" s="320">
        <f>IFERROR(SUMPRODUCT(X190:X192*H190:H192),"0")</f>
        <v>336</v>
      </c>
      <c r="Y194" s="320">
        <f>IFERROR(SUMPRODUCT(Y190:Y192*H190:H192),"0")</f>
        <v>336</v>
      </c>
      <c r="Z194" s="37"/>
      <c r="AA194" s="321"/>
      <c r="AB194" s="321"/>
      <c r="AC194" s="321"/>
    </row>
    <row r="195" spans="1:68" ht="16.5" customHeight="1" x14ac:dyDescent="0.25">
      <c r="A195" s="330" t="s">
        <v>307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  <c r="AA195" s="313"/>
      <c r="AB195" s="313"/>
      <c r="AC195" s="313"/>
    </row>
    <row r="196" spans="1:68" ht="14.25" customHeight="1" x14ac:dyDescent="0.25">
      <c r="A196" s="341" t="s">
        <v>63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2"/>
      <c r="AB196" s="312"/>
      <c r="AC196" s="312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36">
        <v>4607111038654</v>
      </c>
      <c r="E197" s="337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6">
        <v>4607111038586</v>
      </c>
      <c r="E198" s="337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36">
        <v>4607111038609</v>
      </c>
      <c r="E199" s="337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36">
        <v>4607111038630</v>
      </c>
      <c r="E200" s="337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36">
        <v>4607111038616</v>
      </c>
      <c r="E201" s="337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6">
        <v>4607111038623</v>
      </c>
      <c r="E202" s="337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27"/>
      <c r="B203" s="328"/>
      <c r="C203" s="328"/>
      <c r="D203" s="328"/>
      <c r="E203" s="328"/>
      <c r="F203" s="328"/>
      <c r="G203" s="328"/>
      <c r="H203" s="328"/>
      <c r="I203" s="328"/>
      <c r="J203" s="328"/>
      <c r="K203" s="328"/>
      <c r="L203" s="328"/>
      <c r="M203" s="328"/>
      <c r="N203" s="328"/>
      <c r="O203" s="329"/>
      <c r="P203" s="331" t="s">
        <v>72</v>
      </c>
      <c r="Q203" s="332"/>
      <c r="R203" s="332"/>
      <c r="S203" s="332"/>
      <c r="T203" s="332"/>
      <c r="U203" s="332"/>
      <c r="V203" s="333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9"/>
      <c r="P204" s="331" t="s">
        <v>72</v>
      </c>
      <c r="Q204" s="332"/>
      <c r="R204" s="332"/>
      <c r="S204" s="332"/>
      <c r="T204" s="332"/>
      <c r="U204" s="332"/>
      <c r="V204" s="333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30" t="s">
        <v>322</v>
      </c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  <c r="AA205" s="313"/>
      <c r="AB205" s="313"/>
      <c r="AC205" s="313"/>
    </row>
    <row r="206" spans="1:68" ht="14.25" customHeight="1" x14ac:dyDescent="0.25">
      <c r="A206" s="341" t="s">
        <v>63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2"/>
      <c r="AB206" s="312"/>
      <c r="AC206" s="312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36">
        <v>4607111035882</v>
      </c>
      <c r="E207" s="337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36">
        <v>4607111035905</v>
      </c>
      <c r="E208" s="337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69</v>
      </c>
      <c r="X208" s="318">
        <v>24</v>
      </c>
      <c r="Y208" s="319">
        <f>IFERROR(IF(X208="","",X208),"")</f>
        <v>24</v>
      </c>
      <c r="Z208" s="36">
        <f>IFERROR(IF(X208="","",X208*0.0155),"")</f>
        <v>0.372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179.28</v>
      </c>
      <c r="BN208" s="67">
        <f>IFERROR(Y208*I208,"0")</f>
        <v>179.28</v>
      </c>
      <c r="BO208" s="67">
        <f>IFERROR(X208/J208,"0")</f>
        <v>0.2857142857142857</v>
      </c>
      <c r="BP208" s="67">
        <f>IFERROR(Y208/J208,"0")</f>
        <v>0.2857142857142857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36">
        <v>4607111035912</v>
      </c>
      <c r="E209" s="337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36">
        <v>4607111035929</v>
      </c>
      <c r="E210" s="337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69</v>
      </c>
      <c r="X210" s="318">
        <v>12</v>
      </c>
      <c r="Y210" s="319">
        <f>IFERROR(IF(X210="","",X210),"")</f>
        <v>12</v>
      </c>
      <c r="Z210" s="36">
        <f>IFERROR(IF(X210="","",X210*0.0155),"")</f>
        <v>0.186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89.64</v>
      </c>
      <c r="BN210" s="67">
        <f>IFERROR(Y210*I210,"0")</f>
        <v>89.64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27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29"/>
      <c r="P211" s="331" t="s">
        <v>72</v>
      </c>
      <c r="Q211" s="332"/>
      <c r="R211" s="332"/>
      <c r="S211" s="332"/>
      <c r="T211" s="332"/>
      <c r="U211" s="332"/>
      <c r="V211" s="333"/>
      <c r="W211" s="37" t="s">
        <v>69</v>
      </c>
      <c r="X211" s="320">
        <f>IFERROR(SUM(X207:X210),"0")</f>
        <v>36</v>
      </c>
      <c r="Y211" s="320">
        <f>IFERROR(SUM(Y207:Y210),"0")</f>
        <v>36</v>
      </c>
      <c r="Z211" s="320">
        <f>IFERROR(IF(Z207="",0,Z207),"0")+IFERROR(IF(Z208="",0,Z208),"0")+IFERROR(IF(Z209="",0,Z209),"0")+IFERROR(IF(Z210="",0,Z210),"0")</f>
        <v>0.55800000000000005</v>
      </c>
      <c r="AA211" s="321"/>
      <c r="AB211" s="321"/>
      <c r="AC211" s="321"/>
    </row>
    <row r="212" spans="1:68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9"/>
      <c r="P212" s="331" t="s">
        <v>72</v>
      </c>
      <c r="Q212" s="332"/>
      <c r="R212" s="332"/>
      <c r="S212" s="332"/>
      <c r="T212" s="332"/>
      <c r="U212" s="332"/>
      <c r="V212" s="333"/>
      <c r="W212" s="37" t="s">
        <v>73</v>
      </c>
      <c r="X212" s="320">
        <f>IFERROR(SUMPRODUCT(X207:X210*H207:H210),"0")</f>
        <v>259.20000000000005</v>
      </c>
      <c r="Y212" s="320">
        <f>IFERROR(SUMPRODUCT(Y207:Y210*H207:H210),"0")</f>
        <v>259.20000000000005</v>
      </c>
      <c r="Z212" s="37"/>
      <c r="AA212" s="321"/>
      <c r="AB212" s="321"/>
      <c r="AC212" s="321"/>
    </row>
    <row r="213" spans="1:68" ht="16.5" customHeight="1" x14ac:dyDescent="0.25">
      <c r="A213" s="330" t="s">
        <v>333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13"/>
      <c r="AB213" s="313"/>
      <c r="AC213" s="313"/>
    </row>
    <row r="214" spans="1:68" ht="14.25" customHeight="1" x14ac:dyDescent="0.25">
      <c r="A214" s="341" t="s">
        <v>63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2"/>
      <c r="AB214" s="312"/>
      <c r="AC214" s="312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36">
        <v>4607111037213</v>
      </c>
      <c r="E215" s="337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27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9"/>
      <c r="P216" s="331" t="s">
        <v>72</v>
      </c>
      <c r="Q216" s="332"/>
      <c r="R216" s="332"/>
      <c r="S216" s="332"/>
      <c r="T216" s="332"/>
      <c r="U216" s="332"/>
      <c r="V216" s="333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9"/>
      <c r="P217" s="331" t="s">
        <v>72</v>
      </c>
      <c r="Q217" s="332"/>
      <c r="R217" s="332"/>
      <c r="S217" s="332"/>
      <c r="T217" s="332"/>
      <c r="U217" s="332"/>
      <c r="V217" s="333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30" t="s">
        <v>337</v>
      </c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13"/>
      <c r="AB218" s="313"/>
      <c r="AC218" s="313"/>
    </row>
    <row r="219" spans="1:68" ht="14.25" customHeight="1" x14ac:dyDescent="0.25">
      <c r="A219" s="341" t="s">
        <v>275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2"/>
      <c r="AB219" s="312"/>
      <c r="AC219" s="312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36">
        <v>4680115881334</v>
      </c>
      <c r="E220" s="337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27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9"/>
      <c r="P221" s="331" t="s">
        <v>72</v>
      </c>
      <c r="Q221" s="332"/>
      <c r="R221" s="332"/>
      <c r="S221" s="332"/>
      <c r="T221" s="332"/>
      <c r="U221" s="332"/>
      <c r="V221" s="333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9"/>
      <c r="P222" s="331" t="s">
        <v>72</v>
      </c>
      <c r="Q222" s="332"/>
      <c r="R222" s="332"/>
      <c r="S222" s="332"/>
      <c r="T222" s="332"/>
      <c r="U222" s="332"/>
      <c r="V222" s="333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30" t="s">
        <v>341</v>
      </c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  <c r="AA223" s="313"/>
      <c r="AB223" s="313"/>
      <c r="AC223" s="313"/>
    </row>
    <row r="224" spans="1:68" ht="14.25" customHeight="1" x14ac:dyDescent="0.25">
      <c r="A224" s="341" t="s">
        <v>63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2"/>
      <c r="AB224" s="312"/>
      <c r="AC224" s="312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36">
        <v>4607111039019</v>
      </c>
      <c r="E225" s="337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36">
        <v>4607111038708</v>
      </c>
      <c r="E226" s="337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27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9"/>
      <c r="P227" s="331" t="s">
        <v>72</v>
      </c>
      <c r="Q227" s="332"/>
      <c r="R227" s="332"/>
      <c r="S227" s="332"/>
      <c r="T227" s="332"/>
      <c r="U227" s="332"/>
      <c r="V227" s="333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9"/>
      <c r="P228" s="331" t="s">
        <v>72</v>
      </c>
      <c r="Q228" s="332"/>
      <c r="R228" s="332"/>
      <c r="S228" s="332"/>
      <c r="T228" s="332"/>
      <c r="U228" s="332"/>
      <c r="V228" s="333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94" t="s">
        <v>347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95"/>
      <c r="AA229" s="48"/>
      <c r="AB229" s="48"/>
      <c r="AC229" s="48"/>
    </row>
    <row r="230" spans="1:68" ht="16.5" customHeight="1" x14ac:dyDescent="0.25">
      <c r="A230" s="330" t="s">
        <v>348</v>
      </c>
      <c r="B230" s="328"/>
      <c r="C230" s="328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  <c r="AA230" s="313"/>
      <c r="AB230" s="313"/>
      <c r="AC230" s="313"/>
    </row>
    <row r="231" spans="1:68" ht="14.25" customHeight="1" x14ac:dyDescent="0.25">
      <c r="A231" s="341" t="s">
        <v>63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2"/>
      <c r="AB231" s="312"/>
      <c r="AC231" s="312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36">
        <v>4607111036162</v>
      </c>
      <c r="E232" s="337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9"/>
      <c r="P233" s="331" t="s">
        <v>72</v>
      </c>
      <c r="Q233" s="332"/>
      <c r="R233" s="332"/>
      <c r="S233" s="332"/>
      <c r="T233" s="332"/>
      <c r="U233" s="332"/>
      <c r="V233" s="333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9"/>
      <c r="P234" s="331" t="s">
        <v>72</v>
      </c>
      <c r="Q234" s="332"/>
      <c r="R234" s="332"/>
      <c r="S234" s="332"/>
      <c r="T234" s="332"/>
      <c r="U234" s="332"/>
      <c r="V234" s="333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94" t="s">
        <v>352</v>
      </c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  <c r="U235" s="395"/>
      <c r="V235" s="395"/>
      <c r="W235" s="395"/>
      <c r="X235" s="395"/>
      <c r="Y235" s="395"/>
      <c r="Z235" s="395"/>
      <c r="AA235" s="48"/>
      <c r="AB235" s="48"/>
      <c r="AC235" s="48"/>
    </row>
    <row r="236" spans="1:68" ht="16.5" customHeight="1" x14ac:dyDescent="0.25">
      <c r="A236" s="330" t="s">
        <v>353</v>
      </c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  <c r="AA236" s="313"/>
      <c r="AB236" s="313"/>
      <c r="AC236" s="313"/>
    </row>
    <row r="237" spans="1:68" ht="14.25" customHeight="1" x14ac:dyDescent="0.25">
      <c r="A237" s="341" t="s">
        <v>63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2"/>
      <c r="AB237" s="312"/>
      <c r="AC237" s="312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36">
        <v>4607111035899</v>
      </c>
      <c r="E238" s="337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36">
        <v>4607111038180</v>
      </c>
      <c r="E239" s="337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27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9"/>
      <c r="P240" s="331" t="s">
        <v>72</v>
      </c>
      <c r="Q240" s="332"/>
      <c r="R240" s="332"/>
      <c r="S240" s="332"/>
      <c r="T240" s="332"/>
      <c r="U240" s="332"/>
      <c r="V240" s="333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9"/>
      <c r="P241" s="331" t="s">
        <v>72</v>
      </c>
      <c r="Q241" s="332"/>
      <c r="R241" s="332"/>
      <c r="S241" s="332"/>
      <c r="T241" s="332"/>
      <c r="U241" s="332"/>
      <c r="V241" s="333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30" t="s">
        <v>359</v>
      </c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  <c r="AA242" s="313"/>
      <c r="AB242" s="313"/>
      <c r="AC242" s="313"/>
    </row>
    <row r="243" spans="1:68" ht="14.25" customHeight="1" x14ac:dyDescent="0.25">
      <c r="A243" s="341" t="s">
        <v>63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2"/>
      <c r="AB243" s="312"/>
      <c r="AC243" s="312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36">
        <v>4607111036711</v>
      </c>
      <c r="E244" s="337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27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9"/>
      <c r="P245" s="331" t="s">
        <v>72</v>
      </c>
      <c r="Q245" s="332"/>
      <c r="R245" s="332"/>
      <c r="S245" s="332"/>
      <c r="T245" s="332"/>
      <c r="U245" s="332"/>
      <c r="V245" s="333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9"/>
      <c r="P246" s="331" t="s">
        <v>72</v>
      </c>
      <c r="Q246" s="332"/>
      <c r="R246" s="332"/>
      <c r="S246" s="332"/>
      <c r="T246" s="332"/>
      <c r="U246" s="332"/>
      <c r="V246" s="333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94" t="s">
        <v>362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  <c r="AA247" s="48"/>
      <c r="AB247" s="48"/>
      <c r="AC247" s="48"/>
    </row>
    <row r="248" spans="1:68" ht="16.5" customHeight="1" x14ac:dyDescent="0.25">
      <c r="A248" s="330" t="s">
        <v>363</v>
      </c>
      <c r="B248" s="328"/>
      <c r="C248" s="328"/>
      <c r="D248" s="328"/>
      <c r="E248" s="328"/>
      <c r="F248" s="328"/>
      <c r="G248" s="328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  <c r="AA248" s="313"/>
      <c r="AB248" s="313"/>
      <c r="AC248" s="313"/>
    </row>
    <row r="249" spans="1:68" ht="14.25" customHeight="1" x14ac:dyDescent="0.25">
      <c r="A249" s="341" t="s">
        <v>364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2"/>
      <c r="AB249" s="312"/>
      <c r="AC249" s="312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6">
        <v>4607111039774</v>
      </c>
      <c r="E250" s="337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98" t="s">
        <v>367</v>
      </c>
      <c r="Q250" s="323"/>
      <c r="R250" s="323"/>
      <c r="S250" s="323"/>
      <c r="T250" s="324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27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9"/>
      <c r="P251" s="331" t="s">
        <v>72</v>
      </c>
      <c r="Q251" s="332"/>
      <c r="R251" s="332"/>
      <c r="S251" s="332"/>
      <c r="T251" s="332"/>
      <c r="U251" s="332"/>
      <c r="V251" s="333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9"/>
      <c r="P252" s="331" t="s">
        <v>72</v>
      </c>
      <c r="Q252" s="332"/>
      <c r="R252" s="332"/>
      <c r="S252" s="332"/>
      <c r="T252" s="332"/>
      <c r="U252" s="332"/>
      <c r="V252" s="333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41" t="s">
        <v>139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312"/>
      <c r="AB253" s="312"/>
      <c r="AC253" s="312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6">
        <v>4607111039361</v>
      </c>
      <c r="E254" s="337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7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9"/>
      <c r="P255" s="331" t="s">
        <v>72</v>
      </c>
      <c r="Q255" s="332"/>
      <c r="R255" s="332"/>
      <c r="S255" s="332"/>
      <c r="T255" s="332"/>
      <c r="U255" s="332"/>
      <c r="V255" s="333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9"/>
      <c r="P256" s="331" t="s">
        <v>72</v>
      </c>
      <c r="Q256" s="332"/>
      <c r="R256" s="332"/>
      <c r="S256" s="332"/>
      <c r="T256" s="332"/>
      <c r="U256" s="332"/>
      <c r="V256" s="333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94" t="s">
        <v>239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95"/>
      <c r="AA257" s="48"/>
      <c r="AB257" s="48"/>
      <c r="AC257" s="48"/>
    </row>
    <row r="258" spans="1:68" ht="16.5" customHeight="1" x14ac:dyDescent="0.25">
      <c r="A258" s="330" t="s">
        <v>239</v>
      </c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  <c r="AA258" s="313"/>
      <c r="AB258" s="313"/>
      <c r="AC258" s="313"/>
    </row>
    <row r="259" spans="1:68" ht="14.25" customHeight="1" x14ac:dyDescent="0.25">
      <c r="A259" s="341" t="s">
        <v>63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2"/>
      <c r="AB259" s="312"/>
      <c r="AC259" s="312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6">
        <v>4640242181264</v>
      </c>
      <c r="E260" s="337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23"/>
      <c r="R260" s="323"/>
      <c r="S260" s="323"/>
      <c r="T260" s="324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6">
        <v>4640242181325</v>
      </c>
      <c r="E261" s="337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4" t="s">
        <v>377</v>
      </c>
      <c r="Q261" s="323"/>
      <c r="R261" s="323"/>
      <c r="S261" s="323"/>
      <c r="T261" s="324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6">
        <v>4640242180670</v>
      </c>
      <c r="E262" s="337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513" t="s">
        <v>380</v>
      </c>
      <c r="Q262" s="323"/>
      <c r="R262" s="323"/>
      <c r="S262" s="323"/>
      <c r="T262" s="324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27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9"/>
      <c r="P263" s="331" t="s">
        <v>72</v>
      </c>
      <c r="Q263" s="332"/>
      <c r="R263" s="332"/>
      <c r="S263" s="332"/>
      <c r="T263" s="332"/>
      <c r="U263" s="332"/>
      <c r="V263" s="333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9"/>
      <c r="P264" s="331" t="s">
        <v>72</v>
      </c>
      <c r="Q264" s="332"/>
      <c r="R264" s="332"/>
      <c r="S264" s="332"/>
      <c r="T264" s="332"/>
      <c r="U264" s="332"/>
      <c r="V264" s="333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41" t="s">
        <v>145</v>
      </c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  <c r="AA265" s="312"/>
      <c r="AB265" s="312"/>
      <c r="AC265" s="312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6">
        <v>4640242180427</v>
      </c>
      <c r="E266" s="337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76" t="s">
        <v>384</v>
      </c>
      <c r="Q266" s="323"/>
      <c r="R266" s="323"/>
      <c r="S266" s="323"/>
      <c r="T266" s="324"/>
      <c r="U266" s="34"/>
      <c r="V266" s="34"/>
      <c r="W266" s="35" t="s">
        <v>69</v>
      </c>
      <c r="X266" s="318">
        <v>18</v>
      </c>
      <c r="Y266" s="319">
        <f>IFERROR(IF(X266="","",X266),"")</f>
        <v>18</v>
      </c>
      <c r="Z266" s="36">
        <f>IFERROR(IF(X266="","",X266*0.00502),"")</f>
        <v>9.0359999999999996E-2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34.47</v>
      </c>
      <c r="BN266" s="67">
        <f>IFERROR(Y266*I266,"0")</f>
        <v>34.47</v>
      </c>
      <c r="BO266" s="67">
        <f>IFERROR(X266/J266,"0")</f>
        <v>7.6923076923076927E-2</v>
      </c>
      <c r="BP266" s="67">
        <f>IFERROR(Y266/J266,"0")</f>
        <v>7.6923076923076927E-2</v>
      </c>
    </row>
    <row r="267" spans="1:68" x14ac:dyDescent="0.2">
      <c r="A267" s="327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9"/>
      <c r="P267" s="331" t="s">
        <v>72</v>
      </c>
      <c r="Q267" s="332"/>
      <c r="R267" s="332"/>
      <c r="S267" s="332"/>
      <c r="T267" s="332"/>
      <c r="U267" s="332"/>
      <c r="V267" s="333"/>
      <c r="W267" s="37" t="s">
        <v>69</v>
      </c>
      <c r="X267" s="320">
        <f>IFERROR(SUM(X266:X266),"0")</f>
        <v>18</v>
      </c>
      <c r="Y267" s="320">
        <f>IFERROR(SUM(Y266:Y266),"0")</f>
        <v>18</v>
      </c>
      <c r="Z267" s="320">
        <f>IFERROR(IF(Z266="",0,Z266),"0")</f>
        <v>9.0359999999999996E-2</v>
      </c>
      <c r="AA267" s="321"/>
      <c r="AB267" s="321"/>
      <c r="AC267" s="321"/>
    </row>
    <row r="268" spans="1:68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9"/>
      <c r="P268" s="331" t="s">
        <v>72</v>
      </c>
      <c r="Q268" s="332"/>
      <c r="R268" s="332"/>
      <c r="S268" s="332"/>
      <c r="T268" s="332"/>
      <c r="U268" s="332"/>
      <c r="V268" s="333"/>
      <c r="W268" s="37" t="s">
        <v>73</v>
      </c>
      <c r="X268" s="320">
        <f>IFERROR(SUMPRODUCT(X266:X266*H266:H266),"0")</f>
        <v>32.4</v>
      </c>
      <c r="Y268" s="320">
        <f>IFERROR(SUMPRODUCT(Y266:Y266*H266:H266),"0")</f>
        <v>32.4</v>
      </c>
      <c r="Z268" s="37"/>
      <c r="AA268" s="321"/>
      <c r="AB268" s="321"/>
      <c r="AC268" s="321"/>
    </row>
    <row r="269" spans="1:68" ht="14.25" customHeight="1" x14ac:dyDescent="0.25">
      <c r="A269" s="341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  <c r="AA269" s="312"/>
      <c r="AB269" s="312"/>
      <c r="AC269" s="312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6">
        <v>4640242180397</v>
      </c>
      <c r="E270" s="337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91" t="s">
        <v>388</v>
      </c>
      <c r="Q270" s="323"/>
      <c r="R270" s="323"/>
      <c r="S270" s="323"/>
      <c r="T270" s="324"/>
      <c r="U270" s="34"/>
      <c r="V270" s="34"/>
      <c r="W270" s="35" t="s">
        <v>69</v>
      </c>
      <c r="X270" s="318">
        <v>60</v>
      </c>
      <c r="Y270" s="319">
        <f>IFERROR(IF(X270="","",X270),"")</f>
        <v>60</v>
      </c>
      <c r="Z270" s="36">
        <f>IFERROR(IF(X270="","",X270*0.0155),"")</f>
        <v>0.92999999999999994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375.59999999999997</v>
      </c>
      <c r="BN270" s="67">
        <f>IFERROR(Y270*I270,"0")</f>
        <v>375.59999999999997</v>
      </c>
      <c r="BO270" s="67">
        <f>IFERROR(X270/J270,"0")</f>
        <v>0.7142857142857143</v>
      </c>
      <c r="BP270" s="67">
        <f>IFERROR(Y270/J270,"0")</f>
        <v>0.7142857142857143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6">
        <v>4640242181219</v>
      </c>
      <c r="E271" s="337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68" t="s">
        <v>392</v>
      </c>
      <c r="Q271" s="323"/>
      <c r="R271" s="323"/>
      <c r="S271" s="323"/>
      <c r="T271" s="324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27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9"/>
      <c r="P272" s="331" t="s">
        <v>72</v>
      </c>
      <c r="Q272" s="332"/>
      <c r="R272" s="332"/>
      <c r="S272" s="332"/>
      <c r="T272" s="332"/>
      <c r="U272" s="332"/>
      <c r="V272" s="333"/>
      <c r="W272" s="37" t="s">
        <v>69</v>
      </c>
      <c r="X272" s="320">
        <f>IFERROR(SUM(X270:X271),"0")</f>
        <v>60</v>
      </c>
      <c r="Y272" s="320">
        <f>IFERROR(SUM(Y270:Y271),"0")</f>
        <v>60</v>
      </c>
      <c r="Z272" s="320">
        <f>IFERROR(IF(Z270="",0,Z270),"0")+IFERROR(IF(Z271="",0,Z271),"0")</f>
        <v>0.92999999999999994</v>
      </c>
      <c r="AA272" s="321"/>
      <c r="AB272" s="321"/>
      <c r="AC272" s="321"/>
    </row>
    <row r="273" spans="1:68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9"/>
      <c r="P273" s="331" t="s">
        <v>72</v>
      </c>
      <c r="Q273" s="332"/>
      <c r="R273" s="332"/>
      <c r="S273" s="332"/>
      <c r="T273" s="332"/>
      <c r="U273" s="332"/>
      <c r="V273" s="333"/>
      <c r="W273" s="37" t="s">
        <v>73</v>
      </c>
      <c r="X273" s="320">
        <f>IFERROR(SUMPRODUCT(X270:X271*H270:H271),"0")</f>
        <v>360</v>
      </c>
      <c r="Y273" s="320">
        <f>IFERROR(SUMPRODUCT(Y270:Y271*H270:H271),"0")</f>
        <v>360</v>
      </c>
      <c r="Z273" s="37"/>
      <c r="AA273" s="321"/>
      <c r="AB273" s="321"/>
      <c r="AC273" s="321"/>
    </row>
    <row r="274" spans="1:68" ht="14.25" customHeight="1" x14ac:dyDescent="0.25">
      <c r="A274" s="341" t="s">
        <v>175</v>
      </c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  <c r="AA274" s="312"/>
      <c r="AB274" s="312"/>
      <c r="AC274" s="312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6">
        <v>4640242180304</v>
      </c>
      <c r="E275" s="337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4" t="s">
        <v>395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6">
        <v>4640242180236</v>
      </c>
      <c r="E276" s="337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90" t="s">
        <v>399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96</v>
      </c>
      <c r="Y276" s="319">
        <f>IFERROR(IF(X276="","",X276),"")</f>
        <v>96</v>
      </c>
      <c r="Z276" s="36">
        <f>IFERROR(IF(X276="","",X276*0.0155),"")</f>
        <v>1.488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502.56000000000006</v>
      </c>
      <c r="BN276" s="67">
        <f>IFERROR(Y276*I276,"0")</f>
        <v>502.56000000000006</v>
      </c>
      <c r="BO276" s="67">
        <f>IFERROR(X276/J276,"0")</f>
        <v>1.1428571428571428</v>
      </c>
      <c r="BP276" s="67">
        <f>IFERROR(Y276/J276,"0")</f>
        <v>1.1428571428571428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6">
        <v>4640242180410</v>
      </c>
      <c r="E277" s="337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7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329"/>
      <c r="P278" s="331" t="s">
        <v>72</v>
      </c>
      <c r="Q278" s="332"/>
      <c r="R278" s="332"/>
      <c r="S278" s="332"/>
      <c r="T278" s="332"/>
      <c r="U278" s="332"/>
      <c r="V278" s="333"/>
      <c r="W278" s="37" t="s">
        <v>69</v>
      </c>
      <c r="X278" s="320">
        <f>IFERROR(SUM(X275:X277),"0")</f>
        <v>124</v>
      </c>
      <c r="Y278" s="320">
        <f>IFERROR(SUM(Y275:Y277),"0")</f>
        <v>124</v>
      </c>
      <c r="Z278" s="320">
        <f>IFERROR(IF(Z275="",0,Z275),"0")+IFERROR(IF(Z276="",0,Z276),"0")+IFERROR(IF(Z277="",0,Z277),"0")</f>
        <v>1.7500800000000001</v>
      </c>
      <c r="AA278" s="321"/>
      <c r="AB278" s="321"/>
      <c r="AC278" s="321"/>
    </row>
    <row r="279" spans="1:68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9"/>
      <c r="P279" s="331" t="s">
        <v>72</v>
      </c>
      <c r="Q279" s="332"/>
      <c r="R279" s="332"/>
      <c r="S279" s="332"/>
      <c r="T279" s="332"/>
      <c r="U279" s="332"/>
      <c r="V279" s="333"/>
      <c r="W279" s="37" t="s">
        <v>73</v>
      </c>
      <c r="X279" s="320">
        <f>IFERROR(SUMPRODUCT(X275:X277*H275:H277),"0")</f>
        <v>555.6</v>
      </c>
      <c r="Y279" s="320">
        <f>IFERROR(SUMPRODUCT(Y275:Y277*H275:H277),"0")</f>
        <v>555.6</v>
      </c>
      <c r="Z279" s="37"/>
      <c r="AA279" s="321"/>
      <c r="AB279" s="321"/>
      <c r="AC279" s="321"/>
    </row>
    <row r="280" spans="1:68" ht="14.25" customHeight="1" x14ac:dyDescent="0.25">
      <c r="A280" s="341" t="s">
        <v>139</v>
      </c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  <c r="AA280" s="312"/>
      <c r="AB280" s="312"/>
      <c r="AC280" s="312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6">
        <v>4640242181554</v>
      </c>
      <c r="E281" s="337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3" t="s">
        <v>404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14</v>
      </c>
      <c r="Y281" s="319">
        <f t="shared" ref="Y281:Y301" si="18">IFERROR(IF(X281="","",X281),"")</f>
        <v>14</v>
      </c>
      <c r="Z281" s="36">
        <f>IFERROR(IF(X281="","",X281*0.00936),"")</f>
        <v>0.13103999999999999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44.688000000000002</v>
      </c>
      <c r="BN281" s="67">
        <f t="shared" ref="BN281:BN301" si="20">IFERROR(Y281*I281,"0")</f>
        <v>44.688000000000002</v>
      </c>
      <c r="BO281" s="67">
        <f t="shared" ref="BO281:BO301" si="21">IFERROR(X281/J281,"0")</f>
        <v>0.1111111111111111</v>
      </c>
      <c r="BP281" s="67">
        <f t="shared" ref="BP281:BP301" si="22">IFERROR(Y281/J281,"0")</f>
        <v>0.1111111111111111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6">
        <v>4640242181561</v>
      </c>
      <c r="E282" s="337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79" t="s">
        <v>408</v>
      </c>
      <c r="Q282" s="323"/>
      <c r="R282" s="323"/>
      <c r="S282" s="323"/>
      <c r="T282" s="324"/>
      <c r="U282" s="34"/>
      <c r="V282" s="34"/>
      <c r="W282" s="35" t="s">
        <v>69</v>
      </c>
      <c r="X282" s="318">
        <v>56</v>
      </c>
      <c r="Y282" s="319">
        <f t="shared" si="18"/>
        <v>56</v>
      </c>
      <c r="Z282" s="36">
        <f>IFERROR(IF(X282="","",X282*0.00936),"")</f>
        <v>0.52415999999999996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217.952</v>
      </c>
      <c r="BN282" s="67">
        <f t="shared" si="20"/>
        <v>217.952</v>
      </c>
      <c r="BO282" s="67">
        <f t="shared" si="21"/>
        <v>0.44444444444444442</v>
      </c>
      <c r="BP282" s="67">
        <f t="shared" si="22"/>
        <v>0.44444444444444442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6">
        <v>4640242181431</v>
      </c>
      <c r="E283" s="337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23"/>
      <c r="R283" s="323"/>
      <c r="S283" s="323"/>
      <c r="T283" s="324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6">
        <v>4640242181424</v>
      </c>
      <c r="E284" s="337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88" t="s">
        <v>416</v>
      </c>
      <c r="Q284" s="323"/>
      <c r="R284" s="323"/>
      <c r="S284" s="323"/>
      <c r="T284" s="324"/>
      <c r="U284" s="34"/>
      <c r="V284" s="34"/>
      <c r="W284" s="35" t="s">
        <v>69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6">
        <v>4640242181592</v>
      </c>
      <c r="E285" s="337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6">
        <v>4640242181523</v>
      </c>
      <c r="E286" s="337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00" t="s">
        <v>423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28</v>
      </c>
      <c r="Y286" s="319">
        <f t="shared" si="18"/>
        <v>28</v>
      </c>
      <c r="Z286" s="36">
        <f t="shared" si="23"/>
        <v>0.26207999999999998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89.376000000000005</v>
      </c>
      <c r="BN286" s="67">
        <f t="shared" si="20"/>
        <v>89.376000000000005</v>
      </c>
      <c r="BO286" s="67">
        <f t="shared" si="21"/>
        <v>0.22222222222222221</v>
      </c>
      <c r="BP286" s="67">
        <f t="shared" si="22"/>
        <v>0.22222222222222221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6">
        <v>4640242181516</v>
      </c>
      <c r="E287" s="337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02" t="s">
        <v>426</v>
      </c>
      <c r="Q287" s="323"/>
      <c r="R287" s="323"/>
      <c r="S287" s="323"/>
      <c r="T287" s="324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6">
        <v>4640242181493</v>
      </c>
      <c r="E288" s="337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8" t="s">
        <v>429</v>
      </c>
      <c r="Q288" s="323"/>
      <c r="R288" s="323"/>
      <c r="S288" s="323"/>
      <c r="T288" s="324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6">
        <v>4640242181486</v>
      </c>
      <c r="E289" s="337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0" t="s">
        <v>432</v>
      </c>
      <c r="Q289" s="323"/>
      <c r="R289" s="323"/>
      <c r="S289" s="323"/>
      <c r="T289" s="324"/>
      <c r="U289" s="34"/>
      <c r="V289" s="34"/>
      <c r="W289" s="35" t="s">
        <v>69</v>
      </c>
      <c r="X289" s="318">
        <v>28</v>
      </c>
      <c r="Y289" s="319">
        <f t="shared" si="18"/>
        <v>28</v>
      </c>
      <c r="Z289" s="36">
        <f t="shared" si="23"/>
        <v>0.26207999999999998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108.976</v>
      </c>
      <c r="BN289" s="67">
        <f t="shared" si="20"/>
        <v>108.976</v>
      </c>
      <c r="BO289" s="67">
        <f t="shared" si="21"/>
        <v>0.22222222222222221</v>
      </c>
      <c r="BP289" s="67">
        <f t="shared" si="22"/>
        <v>0.22222222222222221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6">
        <v>4640242181509</v>
      </c>
      <c r="E290" s="337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0" t="s">
        <v>435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6">
        <v>4640242181240</v>
      </c>
      <c r="E291" s="337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7" t="s">
        <v>438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6">
        <v>4640242181318</v>
      </c>
      <c r="E292" s="337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23" t="s">
        <v>441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6">
        <v>4640242181578</v>
      </c>
      <c r="E293" s="337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9" t="s">
        <v>444</v>
      </c>
      <c r="Q293" s="323"/>
      <c r="R293" s="323"/>
      <c r="S293" s="323"/>
      <c r="T293" s="324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6">
        <v>4640242181394</v>
      </c>
      <c r="E294" s="337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24" t="s">
        <v>447</v>
      </c>
      <c r="Q294" s="323"/>
      <c r="R294" s="323"/>
      <c r="S294" s="323"/>
      <c r="T294" s="324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6">
        <v>4640242181332</v>
      </c>
      <c r="E295" s="337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8" t="s">
        <v>450</v>
      </c>
      <c r="Q295" s="323"/>
      <c r="R295" s="323"/>
      <c r="S295" s="323"/>
      <c r="T295" s="324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6">
        <v>4640242181349</v>
      </c>
      <c r="E296" s="337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6">
        <v>4640242181370</v>
      </c>
      <c r="E297" s="337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16" t="s">
        <v>456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6">
        <v>4607111037480</v>
      </c>
      <c r="E298" s="337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9" t="s">
        <v>460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6">
        <v>4607111037473</v>
      </c>
      <c r="E299" s="337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0" t="s">
        <v>464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6">
        <v>4640242180663</v>
      </c>
      <c r="E300" s="337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5" t="s">
        <v>468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6">
        <v>4640242181783</v>
      </c>
      <c r="E301" s="337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7" t="s">
        <v>472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27"/>
      <c r="B302" s="328"/>
      <c r="C302" s="328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29"/>
      <c r="P302" s="331" t="s">
        <v>72</v>
      </c>
      <c r="Q302" s="332"/>
      <c r="R302" s="332"/>
      <c r="S302" s="332"/>
      <c r="T302" s="332"/>
      <c r="U302" s="332"/>
      <c r="V302" s="333"/>
      <c r="W302" s="37" t="s">
        <v>69</v>
      </c>
      <c r="X302" s="320">
        <f>IFERROR(SUM(X281:X301),"0")</f>
        <v>138</v>
      </c>
      <c r="Y302" s="320">
        <f>IFERROR(SUM(Y281:Y301),"0")</f>
        <v>138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1.3653599999999999</v>
      </c>
      <c r="AA302" s="321"/>
      <c r="AB302" s="321"/>
      <c r="AC302" s="321"/>
    </row>
    <row r="303" spans="1:68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29"/>
      <c r="P303" s="331" t="s">
        <v>72</v>
      </c>
      <c r="Q303" s="332"/>
      <c r="R303" s="332"/>
      <c r="S303" s="332"/>
      <c r="T303" s="332"/>
      <c r="U303" s="332"/>
      <c r="V303" s="333"/>
      <c r="W303" s="37" t="s">
        <v>73</v>
      </c>
      <c r="X303" s="320">
        <f>IFERROR(SUMPRODUCT(X281:X301*H281:H301),"0")</f>
        <v>502.80000000000007</v>
      </c>
      <c r="Y303" s="320">
        <f>IFERROR(SUMPRODUCT(Y281:Y301*H281:H301),"0")</f>
        <v>502.80000000000007</v>
      </c>
      <c r="Z303" s="37"/>
      <c r="AA303" s="321"/>
      <c r="AB303" s="321"/>
      <c r="AC303" s="321"/>
    </row>
    <row r="304" spans="1:68" ht="15" customHeight="1" x14ac:dyDescent="0.2">
      <c r="A304" s="481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437"/>
      <c r="P304" s="338" t="s">
        <v>474</v>
      </c>
      <c r="Q304" s="339"/>
      <c r="R304" s="339"/>
      <c r="S304" s="339"/>
      <c r="T304" s="339"/>
      <c r="U304" s="339"/>
      <c r="V304" s="340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4870.5600000000004</v>
      </c>
      <c r="Y304" s="320">
        <f>IFERROR(Y24+Y33+Y38+Y43+Y59+Y65+Y70+Y76+Y86+Y91+Y98+Y107+Y113+Y120+Y126+Y131+Y136+Y142+Y147+Y153+Y161+Y166+Y174+Y178+Y187+Y194+Y204+Y212+Y217+Y222+Y228+Y234+Y241+Y246+Y252+Y256+Y264+Y268+Y273+Y279+Y303,"0")</f>
        <v>4870.5600000000004</v>
      </c>
      <c r="Z304" s="37"/>
      <c r="AA304" s="321"/>
      <c r="AB304" s="321"/>
      <c r="AC304" s="321"/>
    </row>
    <row r="305" spans="1:36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437"/>
      <c r="P305" s="338" t="s">
        <v>475</v>
      </c>
      <c r="Q305" s="339"/>
      <c r="R305" s="339"/>
      <c r="S305" s="339"/>
      <c r="T305" s="339"/>
      <c r="U305" s="339"/>
      <c r="V305" s="340"/>
      <c r="W305" s="37" t="s">
        <v>73</v>
      </c>
      <c r="X305" s="320">
        <f>IFERROR(SUM(BM22:BM301),"0")</f>
        <v>5200.1963999999998</v>
      </c>
      <c r="Y305" s="320">
        <f>IFERROR(SUM(BN22:BN301),"0")</f>
        <v>5200.1963999999998</v>
      </c>
      <c r="Z305" s="37"/>
      <c r="AA305" s="321"/>
      <c r="AB305" s="321"/>
      <c r="AC305" s="321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437"/>
      <c r="P306" s="338" t="s">
        <v>476</v>
      </c>
      <c r="Q306" s="339"/>
      <c r="R306" s="339"/>
      <c r="S306" s="339"/>
      <c r="T306" s="339"/>
      <c r="U306" s="339"/>
      <c r="V306" s="340"/>
      <c r="W306" s="37" t="s">
        <v>477</v>
      </c>
      <c r="X306" s="38">
        <f>ROUNDUP(SUM(BO22:BO301),0)</f>
        <v>11</v>
      </c>
      <c r="Y306" s="38">
        <f>ROUNDUP(SUM(BP22:BP301),0)</f>
        <v>11</v>
      </c>
      <c r="Z306" s="37"/>
      <c r="AA306" s="321"/>
      <c r="AB306" s="321"/>
      <c r="AC306" s="321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437"/>
      <c r="P307" s="338" t="s">
        <v>478</v>
      </c>
      <c r="Q307" s="339"/>
      <c r="R307" s="339"/>
      <c r="S307" s="339"/>
      <c r="T307" s="339"/>
      <c r="U307" s="339"/>
      <c r="V307" s="340"/>
      <c r="W307" s="37" t="s">
        <v>73</v>
      </c>
      <c r="X307" s="320">
        <f>GrossWeightTotal+PalletQtyTotal*25</f>
        <v>5475.1963999999998</v>
      </c>
      <c r="Y307" s="320">
        <f>GrossWeightTotalR+PalletQtyTotalR*25</f>
        <v>5475.1963999999998</v>
      </c>
      <c r="Z307" s="37"/>
      <c r="AA307" s="321"/>
      <c r="AB307" s="321"/>
      <c r="AC307" s="321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437"/>
      <c r="P308" s="338" t="s">
        <v>479</v>
      </c>
      <c r="Q308" s="339"/>
      <c r="R308" s="339"/>
      <c r="S308" s="339"/>
      <c r="T308" s="339"/>
      <c r="U308" s="339"/>
      <c r="V308" s="340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1046</v>
      </c>
      <c r="Y308" s="320">
        <f>IFERROR(Y23+Y32+Y37+Y42+Y58+Y64+Y69+Y75+Y85+Y90+Y97+Y106+Y112+Y119+Y125+Y130+Y135+Y141+Y146+Y152+Y160+Y165+Y173+Y177+Y186+Y193+Y203+Y211+Y216+Y221+Y227+Y233+Y240+Y245+Y251+Y255+Y263+Y267+Y272+Y278+Y302,"0")</f>
        <v>1046</v>
      </c>
      <c r="Z308" s="37"/>
      <c r="AA308" s="321"/>
      <c r="AB308" s="321"/>
      <c r="AC308" s="321"/>
    </row>
    <row r="309" spans="1:36" ht="14.25" customHeight="1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437"/>
      <c r="P309" s="338" t="s">
        <v>480</v>
      </c>
      <c r="Q309" s="339"/>
      <c r="R309" s="339"/>
      <c r="S309" s="339"/>
      <c r="T309" s="339"/>
      <c r="U309" s="339"/>
      <c r="V309" s="340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13.939720000000001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0" t="s">
        <v>62</v>
      </c>
      <c r="C311" s="351" t="s">
        <v>74</v>
      </c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383"/>
      <c r="O311" s="383"/>
      <c r="P311" s="383"/>
      <c r="Q311" s="383"/>
      <c r="R311" s="383"/>
      <c r="S311" s="383"/>
      <c r="T311" s="383"/>
      <c r="U311" s="382"/>
      <c r="V311" s="351" t="s">
        <v>238</v>
      </c>
      <c r="W311" s="382"/>
      <c r="X311" s="310" t="s">
        <v>264</v>
      </c>
      <c r="Y311" s="351" t="s">
        <v>283</v>
      </c>
      <c r="Z311" s="383"/>
      <c r="AA311" s="383"/>
      <c r="AB311" s="383"/>
      <c r="AC311" s="383"/>
      <c r="AD311" s="383"/>
      <c r="AE311" s="382"/>
      <c r="AF311" s="310" t="s">
        <v>347</v>
      </c>
      <c r="AG311" s="351" t="s">
        <v>352</v>
      </c>
      <c r="AH311" s="382"/>
      <c r="AI311" s="310" t="s">
        <v>362</v>
      </c>
      <c r="AJ311" s="310" t="s">
        <v>239</v>
      </c>
    </row>
    <row r="312" spans="1:36" ht="14.25" customHeight="1" thickTop="1" x14ac:dyDescent="0.2">
      <c r="A312" s="426" t="s">
        <v>483</v>
      </c>
      <c r="B312" s="351" t="s">
        <v>62</v>
      </c>
      <c r="C312" s="351" t="s">
        <v>75</v>
      </c>
      <c r="D312" s="351" t="s">
        <v>92</v>
      </c>
      <c r="E312" s="351" t="s">
        <v>96</v>
      </c>
      <c r="F312" s="351" t="s">
        <v>102</v>
      </c>
      <c r="G312" s="351" t="s">
        <v>129</v>
      </c>
      <c r="H312" s="351" t="s">
        <v>138</v>
      </c>
      <c r="I312" s="351" t="s">
        <v>144</v>
      </c>
      <c r="J312" s="351" t="s">
        <v>152</v>
      </c>
      <c r="K312" s="351" t="s">
        <v>169</v>
      </c>
      <c r="L312" s="351" t="s">
        <v>174</v>
      </c>
      <c r="M312" s="351" t="s">
        <v>185</v>
      </c>
      <c r="N312" s="311"/>
      <c r="O312" s="351" t="s">
        <v>196</v>
      </c>
      <c r="P312" s="351" t="s">
        <v>202</v>
      </c>
      <c r="Q312" s="351" t="s">
        <v>211</v>
      </c>
      <c r="R312" s="351" t="s">
        <v>217</v>
      </c>
      <c r="S312" s="351" t="s">
        <v>222</v>
      </c>
      <c r="T312" s="351" t="s">
        <v>226</v>
      </c>
      <c r="U312" s="351" t="s">
        <v>234</v>
      </c>
      <c r="V312" s="351" t="s">
        <v>239</v>
      </c>
      <c r="W312" s="351" t="s">
        <v>243</v>
      </c>
      <c r="X312" s="351" t="s">
        <v>265</v>
      </c>
      <c r="Y312" s="351" t="s">
        <v>284</v>
      </c>
      <c r="Z312" s="351" t="s">
        <v>297</v>
      </c>
      <c r="AA312" s="351" t="s">
        <v>307</v>
      </c>
      <c r="AB312" s="351" t="s">
        <v>322</v>
      </c>
      <c r="AC312" s="351" t="s">
        <v>333</v>
      </c>
      <c r="AD312" s="351" t="s">
        <v>337</v>
      </c>
      <c r="AE312" s="351" t="s">
        <v>341</v>
      </c>
      <c r="AF312" s="351" t="s">
        <v>348</v>
      </c>
      <c r="AG312" s="351" t="s">
        <v>353</v>
      </c>
      <c r="AH312" s="351" t="s">
        <v>359</v>
      </c>
      <c r="AI312" s="351" t="s">
        <v>363</v>
      </c>
      <c r="AJ312" s="351" t="s">
        <v>239</v>
      </c>
    </row>
    <row r="313" spans="1:36" ht="13.5" customHeight="1" thickBot="1" x14ac:dyDescent="0.25">
      <c r="A313" s="427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11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  <c r="AI313" s="352"/>
      <c r="AJ313" s="352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84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254.4</v>
      </c>
      <c r="G314" s="46">
        <f>IFERROR(X62*H62,"0")+IFERROR(X63*H63,"0")</f>
        <v>360</v>
      </c>
      <c r="H314" s="46">
        <f>IFERROR(X68*H68,"0")</f>
        <v>0</v>
      </c>
      <c r="I314" s="46">
        <f>IFERROR(X73*H73,"0")+IFERROR(X74*H74,"0")</f>
        <v>100.8</v>
      </c>
      <c r="J314" s="46">
        <f>IFERROR(X79*H79,"0")+IFERROR(X80*H80,"0")+IFERROR(X81*H81,"0")+IFERROR(X82*H82,"0")+IFERROR(X83*H83,"0")+IFERROR(X84*H84,"0")</f>
        <v>100.8</v>
      </c>
      <c r="K314" s="46">
        <f>IFERROR(X89*H89,"0")</f>
        <v>0</v>
      </c>
      <c r="L314" s="46">
        <f>IFERROR(X94*H94,"0")+IFERROR(X95*H95,"0")+IFERROR(X96*H96,"0")</f>
        <v>36.96</v>
      </c>
      <c r="M314" s="46">
        <f>IFERROR(X101*H101,"0")+IFERROR(X102*H102,"0")+IFERROR(X103*H103,"0")+IFERROR(X104*H104,"0")+IFERROR(X105*H105,"0")</f>
        <v>986.40000000000009</v>
      </c>
      <c r="N314" s="311"/>
      <c r="O314" s="46">
        <f>IFERROR(X110*H110,"0")+IFERROR(X111*H111,"0")</f>
        <v>0</v>
      </c>
      <c r="P314" s="46">
        <f>IFERROR(X116*H116,"0")+IFERROR(X117*H117,"0")+IFERROR(X118*H118,"0")</f>
        <v>42</v>
      </c>
      <c r="Q314" s="46">
        <f>IFERROR(X123*H123,"0")+IFERROR(X124*H124,"0")</f>
        <v>0</v>
      </c>
      <c r="R314" s="46">
        <f>IFERROR(X129*H129,"0")</f>
        <v>42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540</v>
      </c>
      <c r="X314" s="46">
        <f>IFERROR(X170*H170,"0")+IFERROR(X171*H171,"0")+IFERROR(X172*H172,"0")+IFERROR(X176*H176,"0")</f>
        <v>210</v>
      </c>
      <c r="Y314" s="46">
        <f>IFERROR(X182*H182,"0")+IFERROR(X183*H183,"0")+IFERROR(X184*H184,"0")+IFERROR(X185*H185,"0")</f>
        <v>67.2</v>
      </c>
      <c r="Z314" s="46">
        <f>IFERROR(X190*H190,"0")+IFERROR(X191*H191,"0")+IFERROR(X192*H192,"0")</f>
        <v>336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259.20000000000005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1450.8</v>
      </c>
    </row>
    <row r="315" spans="1:36" ht="13.5" customHeight="1" thickTop="1" x14ac:dyDescent="0.2">
      <c r="C315" s="311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2736.0000000000005</v>
      </c>
      <c r="B317" s="60">
        <f>SUMPRODUCT(--(BB:BB="ПГП"),--(W:W="кор"),H:H,Y:Y)+SUMPRODUCT(--(BB:BB="ПГП"),--(W:W="кг"),Y:Y)</f>
        <v>2134.56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181:Z181"/>
    <mergeCell ref="D17:E18"/>
    <mergeCell ref="X17:X18"/>
    <mergeCell ref="D123:E123"/>
    <mergeCell ref="P202:T202"/>
    <mergeCell ref="D250:E250"/>
    <mergeCell ref="D50:E50"/>
    <mergeCell ref="D110:E110"/>
    <mergeCell ref="D286:E286"/>
    <mergeCell ref="P216:V216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P23:V23"/>
    <mergeCell ref="P272:V272"/>
    <mergeCell ref="A231:Z231"/>
    <mergeCell ref="A35:Z35"/>
    <mergeCell ref="A206:Z206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39:Z39"/>
    <mergeCell ref="D291:E291"/>
    <mergeCell ref="AD17:AF18"/>
    <mergeCell ref="D101:E101"/>
    <mergeCell ref="P142:V142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D49:E49"/>
    <mergeCell ref="Q5:R5"/>
    <mergeCell ref="F17:F18"/>
    <mergeCell ref="P2:W3"/>
    <mergeCell ref="P298:T298"/>
    <mergeCell ref="P198:T198"/>
    <mergeCell ref="P54:T54"/>
    <mergeCell ref="D10:E10"/>
    <mergeCell ref="A23:O24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A58:O59"/>
    <mergeCell ref="P199:T199"/>
    <mergeCell ref="P297:T297"/>
    <mergeCell ref="D163:E163"/>
    <mergeCell ref="P291:T291"/>
    <mergeCell ref="P288:T288"/>
    <mergeCell ref="M17:M18"/>
    <mergeCell ref="O17:O18"/>
    <mergeCell ref="P131:V131"/>
    <mergeCell ref="P187:V187"/>
    <mergeCell ref="P174:V174"/>
    <mergeCell ref="A248:Z248"/>
    <mergeCell ref="A175:Z175"/>
    <mergeCell ref="A235:Z235"/>
    <mergeCell ref="P102:T102"/>
    <mergeCell ref="A247:Z247"/>
    <mergeCell ref="P183:T183"/>
    <mergeCell ref="D226:E226"/>
    <mergeCell ref="D164:E164"/>
    <mergeCell ref="P62:T62"/>
    <mergeCell ref="D244:E244"/>
    <mergeCell ref="D171:E171"/>
    <mergeCell ref="D239:E239"/>
    <mergeCell ref="D95:E95"/>
    <mergeCell ref="U17:V17"/>
    <mergeCell ref="Y17:Y18"/>
    <mergeCell ref="D57:E57"/>
    <mergeCell ref="D22:E22"/>
    <mergeCell ref="P255:V255"/>
    <mergeCell ref="P301:T301"/>
    <mergeCell ref="P295:T295"/>
    <mergeCell ref="P105:T105"/>
    <mergeCell ref="P276:T276"/>
    <mergeCell ref="P270:T270"/>
    <mergeCell ref="A64:O65"/>
    <mergeCell ref="D151:E151"/>
    <mergeCell ref="P49:T49"/>
    <mergeCell ref="P36:T36"/>
    <mergeCell ref="P101:T101"/>
    <mergeCell ref="D215:E215"/>
    <mergeCell ref="P194:V194"/>
    <mergeCell ref="A255:O256"/>
    <mergeCell ref="P293:T293"/>
    <mergeCell ref="D266:E266"/>
    <mergeCell ref="A155:Z155"/>
    <mergeCell ref="P201:T201"/>
    <mergeCell ref="P268:V268"/>
    <mergeCell ref="P139:T139"/>
    <mergeCell ref="A125:O126"/>
    <mergeCell ref="AD312:AD313"/>
    <mergeCell ref="P176:T176"/>
    <mergeCell ref="P41:T41"/>
    <mergeCell ref="D84:E84"/>
    <mergeCell ref="T312:T313"/>
    <mergeCell ref="P305:V305"/>
    <mergeCell ref="R312:R313"/>
    <mergeCell ref="P308:V308"/>
    <mergeCell ref="F312:F313"/>
    <mergeCell ref="H312:H313"/>
    <mergeCell ref="Y312:Y313"/>
    <mergeCell ref="AA312:AA313"/>
    <mergeCell ref="AC312:AC313"/>
    <mergeCell ref="AE312:AE313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P164:T164"/>
    <mergeCell ref="D207:E207"/>
    <mergeCell ref="P120:V120"/>
    <mergeCell ref="D299:E299"/>
    <mergeCell ref="A230:Z230"/>
    <mergeCell ref="G17:G18"/>
    <mergeCell ref="A152:O153"/>
    <mergeCell ref="A143:Z143"/>
    <mergeCell ref="A167:Z167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159:E159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J312:J313"/>
    <mergeCell ref="H10:M10"/>
    <mergeCell ref="AA17:AA18"/>
    <mergeCell ref="L312:L313"/>
    <mergeCell ref="AC17:AC18"/>
    <mergeCell ref="P107:V107"/>
    <mergeCell ref="A122:Z122"/>
    <mergeCell ref="D89:E89"/>
    <mergeCell ref="A224:Z224"/>
    <mergeCell ref="A72:Z72"/>
    <mergeCell ref="P147:V147"/>
    <mergeCell ref="P254:T254"/>
    <mergeCell ref="D288:E288"/>
    <mergeCell ref="P240:V240"/>
    <mergeCell ref="P282:T282"/>
    <mergeCell ref="I312:I313"/>
    <mergeCell ref="A304:O309"/>
    <mergeCell ref="D292:E292"/>
    <mergeCell ref="K312:K313"/>
    <mergeCell ref="D294:E294"/>
    <mergeCell ref="P273:V273"/>
    <mergeCell ref="Q13:R13"/>
    <mergeCell ref="P97:V97"/>
    <mergeCell ref="A93:Z93"/>
    <mergeCell ref="J9:M9"/>
    <mergeCell ref="D283:E283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P207:T207"/>
    <mergeCell ref="A274:Z274"/>
    <mergeCell ref="A302:O303"/>
    <mergeCell ref="P299:T299"/>
    <mergeCell ref="P221:V221"/>
    <mergeCell ref="A40:Z40"/>
    <mergeCell ref="A67:Z67"/>
    <mergeCell ref="P165:V165"/>
    <mergeCell ref="P232:T232"/>
    <mergeCell ref="P152:V152"/>
    <mergeCell ref="P159:T159"/>
    <mergeCell ref="D140:E140"/>
    <mergeCell ref="A138:Z138"/>
    <mergeCell ref="P307:V307"/>
    <mergeCell ref="P58:V58"/>
    <mergeCell ref="A13:M13"/>
    <mergeCell ref="B312:B313"/>
    <mergeCell ref="D312:D313"/>
    <mergeCell ref="A196:Z196"/>
    <mergeCell ref="D254:E254"/>
    <mergeCell ref="A15:M15"/>
    <mergeCell ref="P238:T238"/>
    <mergeCell ref="P302:V302"/>
    <mergeCell ref="D48:E48"/>
    <mergeCell ref="A133:Z133"/>
    <mergeCell ref="P96:T96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T5:U5"/>
    <mergeCell ref="V5:W5"/>
    <mergeCell ref="D190:E190"/>
    <mergeCell ref="D46:E46"/>
    <mergeCell ref="D111:E111"/>
    <mergeCell ref="D282:E282"/>
    <mergeCell ref="P212:V212"/>
    <mergeCell ref="Q8:R8"/>
    <mergeCell ref="P140:T140"/>
    <mergeCell ref="D183:E183"/>
    <mergeCell ref="A186:O187"/>
    <mergeCell ref="D104:E104"/>
    <mergeCell ref="D275:E275"/>
    <mergeCell ref="T6:U9"/>
    <mergeCell ref="Q10:R10"/>
    <mergeCell ref="D185:E185"/>
    <mergeCell ref="D41:E41"/>
    <mergeCell ref="D277:E277"/>
    <mergeCell ref="P85:V85"/>
    <mergeCell ref="P256:V256"/>
    <mergeCell ref="A137:Z137"/>
    <mergeCell ref="D74:E74"/>
    <mergeCell ref="D68:E68"/>
    <mergeCell ref="D201:E201"/>
    <mergeCell ref="A109:Z109"/>
    <mergeCell ref="A253:Z253"/>
    <mergeCell ref="A180:Z180"/>
    <mergeCell ref="P74:T74"/>
    <mergeCell ref="A19:Z19"/>
    <mergeCell ref="D182:E182"/>
    <mergeCell ref="V312:V313"/>
    <mergeCell ref="A14:M14"/>
    <mergeCell ref="A160:O161"/>
    <mergeCell ref="P163:T163"/>
    <mergeCell ref="X312:X313"/>
    <mergeCell ref="P296:T296"/>
    <mergeCell ref="U312:U313"/>
    <mergeCell ref="W312:W313"/>
    <mergeCell ref="P126:V126"/>
    <mergeCell ref="P89:T89"/>
    <mergeCell ref="P260:T260"/>
    <mergeCell ref="A141:O142"/>
    <mergeCell ref="D295:E295"/>
    <mergeCell ref="D172:E172"/>
    <mergeCell ref="P51:T51"/>
    <mergeCell ref="A92:Z92"/>
    <mergeCell ref="P227:V227"/>
    <mergeCell ref="D36:E36"/>
    <mergeCell ref="A5:C5"/>
    <mergeCell ref="A237:Z237"/>
    <mergeCell ref="P64:V64"/>
    <mergeCell ref="P135:V135"/>
    <mergeCell ref="A108:Z108"/>
    <mergeCell ref="A17:A18"/>
    <mergeCell ref="K17:K18"/>
    <mergeCell ref="A189:Z189"/>
    <mergeCell ref="C17:C18"/>
    <mergeCell ref="D103:E103"/>
    <mergeCell ref="D9:E9"/>
    <mergeCell ref="D118:E118"/>
    <mergeCell ref="F9:G9"/>
    <mergeCell ref="P53:T53"/>
    <mergeCell ref="P197:T197"/>
    <mergeCell ref="D232:E232"/>
    <mergeCell ref="P68:T68"/>
    <mergeCell ref="P186:V186"/>
    <mergeCell ref="P204:V204"/>
    <mergeCell ref="A121:Z121"/>
    <mergeCell ref="A44:Z44"/>
    <mergeCell ref="P75:V75"/>
    <mergeCell ref="P146:V146"/>
    <mergeCell ref="D63:E63"/>
    <mergeCell ref="AI312:AI313"/>
    <mergeCell ref="A6:C6"/>
    <mergeCell ref="P118:T118"/>
    <mergeCell ref="P117:T117"/>
    <mergeCell ref="P55:T55"/>
    <mergeCell ref="P182:T182"/>
    <mergeCell ref="Q12:R12"/>
    <mergeCell ref="A203:O204"/>
    <mergeCell ref="D261:E261"/>
    <mergeCell ref="A130:O131"/>
    <mergeCell ref="P300:T300"/>
    <mergeCell ref="P289:T289"/>
    <mergeCell ref="A272:O273"/>
    <mergeCell ref="P239:T239"/>
    <mergeCell ref="A265:Z265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16:E116"/>
    <mergeCell ref="P312:P313"/>
    <mergeCell ref="A168:Z168"/>
    <mergeCell ref="I17:I18"/>
    <mergeCell ref="A119:O120"/>
    <mergeCell ref="P287:T287"/>
    <mergeCell ref="P281:T281"/>
    <mergeCell ref="P203:V203"/>
    <mergeCell ref="P178:V178"/>
    <mergeCell ref="A177:O178"/>
    <mergeCell ref="P267:V267"/>
    <mergeCell ref="P278:V278"/>
    <mergeCell ref="A37:O38"/>
    <mergeCell ref="A219:Z219"/>
    <mergeCell ref="D260:E260"/>
    <mergeCell ref="A312:A313"/>
    <mergeCell ref="A69:O70"/>
    <mergeCell ref="D156:E156"/>
    <mergeCell ref="P210:T210"/>
    <mergeCell ref="C312:C313"/>
    <mergeCell ref="A267:O268"/>
    <mergeCell ref="P185:T185"/>
    <mergeCell ref="A146:O147"/>
    <mergeCell ref="P283:T283"/>
    <mergeCell ref="P277:T277"/>
    <mergeCell ref="Y311:AE311"/>
    <mergeCell ref="A32:O33"/>
    <mergeCell ref="D290:E290"/>
    <mergeCell ref="D94:E94"/>
    <mergeCell ref="P98:V98"/>
    <mergeCell ref="A278:O279"/>
    <mergeCell ref="A240:O24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A26:Z26"/>
    <mergeCell ref="P59:V59"/>
    <mergeCell ref="P130:V130"/>
    <mergeCell ref="A71:Z71"/>
    <mergeCell ref="A242:Z242"/>
    <mergeCell ref="O312:O313"/>
    <mergeCell ref="P47:T47"/>
    <mergeCell ref="J17:J18"/>
    <mergeCell ref="D82:E82"/>
    <mergeCell ref="L17:L18"/>
    <mergeCell ref="A85:O86"/>
    <mergeCell ref="A100:Z100"/>
    <mergeCell ref="P125:V125"/>
    <mergeCell ref="A115:Z11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P91:V91"/>
    <mergeCell ref="D79:E79"/>
    <mergeCell ref="P29:T29"/>
    <mergeCell ref="A97:O98"/>
    <mergeCell ref="P271:T271"/>
    <mergeCell ref="D81:E81"/>
    <mergeCell ref="P94:T94"/>
    <mergeCell ref="D208:E208"/>
    <mergeCell ref="A211:O212"/>
    <mergeCell ref="D300:E300"/>
    <mergeCell ref="P279:V279"/>
    <mergeCell ref="P31:T31"/>
    <mergeCell ref="E312:E313"/>
    <mergeCell ref="G312:G313"/>
    <mergeCell ref="P233:V233"/>
    <mergeCell ref="P37:V37"/>
    <mergeCell ref="A258:Z258"/>
    <mergeCell ref="P104:T104"/>
    <mergeCell ref="P275:T275"/>
    <mergeCell ref="B17:B18"/>
    <mergeCell ref="A60:Z60"/>
    <mergeCell ref="P81:T81"/>
    <mergeCell ref="P56:T56"/>
    <mergeCell ref="D124:E124"/>
    <mergeCell ref="A173:O174"/>
    <mergeCell ref="D287:E287"/>
    <mergeCell ref="P170:T170"/>
    <mergeCell ref="P145:T145"/>
    <mergeCell ref="P113:V113"/>
    <mergeCell ref="D197:E197"/>
    <mergeCell ref="D53:E53"/>
    <mergeCell ref="D47:E47"/>
    <mergeCell ref="D289:E289"/>
    <mergeCell ref="Z312:Z313"/>
    <mergeCell ref="P158:T158"/>
    <mergeCell ref="D139:E139"/>
    <mergeCell ref="R1:T1"/>
    <mergeCell ref="P172:T172"/>
    <mergeCell ref="P28:T28"/>
    <mergeCell ref="P215:T215"/>
    <mergeCell ref="P30:T30"/>
    <mergeCell ref="D73:E73"/>
    <mergeCell ref="P166:V166"/>
    <mergeCell ref="P290:T290"/>
    <mergeCell ref="P141:V141"/>
    <mergeCell ref="V10:W10"/>
    <mergeCell ref="D7:M7"/>
    <mergeCell ref="D8:M8"/>
    <mergeCell ref="P251:V251"/>
    <mergeCell ref="P95:T95"/>
    <mergeCell ref="P266:T266"/>
    <mergeCell ref="H1:Q1"/>
    <mergeCell ref="P38:V38"/>
    <mergeCell ref="A243:Z243"/>
    <mergeCell ref="A99:Z99"/>
    <mergeCell ref="P222:V222"/>
    <mergeCell ref="P193:V193"/>
    <mergeCell ref="D284:E284"/>
    <mergeCell ref="D1:F1"/>
    <mergeCell ref="P192:T192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12:V112"/>
    <mergeCell ref="P284:T284"/>
    <mergeCell ref="A229:Z229"/>
    <mergeCell ref="P129:T129"/>
    <mergeCell ref="A148:Z148"/>
    <mergeCell ref="P250:T250"/>
    <mergeCell ref="D158:E158"/>
    <mergeCell ref="P286:T286"/>
    <mergeCell ref="D220:E220"/>
    <mergeCell ref="A195:Z195"/>
    <mergeCell ref="D157:E157"/>
    <mergeCell ref="P136:V136"/>
    <mergeCell ref="P285:T285"/>
    <mergeCell ref="A135:O136"/>
    <mergeCell ref="P79:T79"/>
    <mergeCell ref="P73:T73"/>
    <mergeCell ref="P244:T244"/>
    <mergeCell ref="A165:O166"/>
    <mergeCell ref="A34:Z34"/>
    <mergeCell ref="P245:V245"/>
    <mergeCell ref="H9:I9"/>
    <mergeCell ref="P24:V24"/>
    <mergeCell ref="D281:E281"/>
    <mergeCell ref="P211:V211"/>
    <mergeCell ref="P17:T18"/>
    <mergeCell ref="A77:Z77"/>
    <mergeCell ref="P63:T63"/>
    <mergeCell ref="P50:T50"/>
    <mergeCell ref="D31:E31"/>
    <mergeCell ref="P52:T52"/>
    <mergeCell ref="Q9:R9"/>
    <mergeCell ref="Q11:R11"/>
    <mergeCell ref="P65:V65"/>
    <mergeCell ref="A188:Z188"/>
    <mergeCell ref="A259:Z259"/>
    <mergeCell ref="P263:V263"/>
    <mergeCell ref="P228:V228"/>
    <mergeCell ref="A12:M1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2025-01-10T08:48:34Z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