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7D2A1D4-6836-4D7F-AA03-C7D35D4D29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заказа'!$B$151:$B$151</definedName>
    <definedName name="ProductId53">'Бланк заказа'!$B$156:$B$156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заказа'!$B$163:$B$163</definedName>
    <definedName name="ProductId58">'Бланк заказа'!$B$164:$B$164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заказа'!$B$47:$B$47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заказа'!$X$151:$X$151</definedName>
    <definedName name="SalesQty53">'Бланк заказа'!$X$156:$X$156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заказа'!$X$163:$X$163</definedName>
    <definedName name="SalesQty58">'Бланк заказа'!$X$164:$X$164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заказа'!$X$47:$X$47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заказа'!$Y$151:$Y$151</definedName>
    <definedName name="SalesRoundBox53">'Бланк заказа'!$Y$156:$Y$156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заказа'!$Y$163:$Y$163</definedName>
    <definedName name="SalesRoundBox58">'Бланк заказа'!$Y$164:$Y$164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заказа'!$Y$47:$Y$47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заказа'!$W$151:$W$151</definedName>
    <definedName name="UnitOfMeasure53">'Бланк заказа'!$W$156:$W$156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заказа'!$W$163:$W$163</definedName>
    <definedName name="UnitOfMeasure58">'Бланк заказа'!$W$164:$W$164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заказа'!$W$47:$W$47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Y303" i="1"/>
  <c r="X303" i="1"/>
  <c r="Z302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9" i="1"/>
  <c r="X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Y272" i="1"/>
  <c r="X272" i="1"/>
  <c r="BP271" i="1"/>
  <c r="BO271" i="1"/>
  <c r="BN271" i="1"/>
  <c r="BM271" i="1"/>
  <c r="Z271" i="1"/>
  <c r="Y271" i="1"/>
  <c r="BP270" i="1"/>
  <c r="BO270" i="1"/>
  <c r="BN270" i="1"/>
  <c r="BM270" i="1"/>
  <c r="Z270" i="1"/>
  <c r="Z272" i="1" s="1"/>
  <c r="Y270" i="1"/>
  <c r="Y273" i="1" s="1"/>
  <c r="X268" i="1"/>
  <c r="Z267" i="1"/>
  <c r="X267" i="1"/>
  <c r="BO266" i="1"/>
  <c r="BM266" i="1"/>
  <c r="Z266" i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Z263" i="1" s="1"/>
  <c r="Y260" i="1"/>
  <c r="Y264" i="1" s="1"/>
  <c r="Y256" i="1"/>
  <c r="X256" i="1"/>
  <c r="Z255" i="1"/>
  <c r="X255" i="1"/>
  <c r="BO254" i="1"/>
  <c r="BM254" i="1"/>
  <c r="Z254" i="1"/>
  <c r="Y254" i="1"/>
  <c r="P254" i="1"/>
  <c r="X252" i="1"/>
  <c r="Z251" i="1"/>
  <c r="X251" i="1"/>
  <c r="BO250" i="1"/>
  <c r="BM250" i="1"/>
  <c r="Z250" i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Z238" i="1"/>
  <c r="Y238" i="1"/>
  <c r="P238" i="1"/>
  <c r="Y234" i="1"/>
  <c r="X234" i="1"/>
  <c r="Z233" i="1"/>
  <c r="X233" i="1"/>
  <c r="BO232" i="1"/>
  <c r="BM232" i="1"/>
  <c r="Z232" i="1"/>
  <c r="Y232" i="1"/>
  <c r="P232" i="1"/>
  <c r="X228" i="1"/>
  <c r="X227" i="1"/>
  <c r="BO226" i="1"/>
  <c r="BM226" i="1"/>
  <c r="Z226" i="1"/>
  <c r="Y226" i="1"/>
  <c r="P226" i="1"/>
  <c r="BP225" i="1"/>
  <c r="BO225" i="1"/>
  <c r="BN225" i="1"/>
  <c r="BM225" i="1"/>
  <c r="Z225" i="1"/>
  <c r="Z227" i="1" s="1"/>
  <c r="Y225" i="1"/>
  <c r="P225" i="1"/>
  <c r="X222" i="1"/>
  <c r="Y221" i="1"/>
  <c r="X221" i="1"/>
  <c r="BP220" i="1"/>
  <c r="BO220" i="1"/>
  <c r="BN220" i="1"/>
  <c r="BM220" i="1"/>
  <c r="Z220" i="1"/>
  <c r="Z221" i="1" s="1"/>
  <c r="Y220" i="1"/>
  <c r="Y222" i="1" s="1"/>
  <c r="P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Z211" i="1" s="1"/>
  <c r="Y207" i="1"/>
  <c r="Y212" i="1" s="1"/>
  <c r="P207" i="1"/>
  <c r="X204" i="1"/>
  <c r="X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Z203" i="1" s="1"/>
  <c r="Y197" i="1"/>
  <c r="Y203" i="1" s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3" i="1" s="1"/>
  <c r="Y190" i="1"/>
  <c r="Y194" i="1" s="1"/>
  <c r="P190" i="1"/>
  <c r="X187" i="1"/>
  <c r="X186" i="1"/>
  <c r="BP185" i="1"/>
  <c r="BO185" i="1"/>
  <c r="BN185" i="1"/>
  <c r="BM185" i="1"/>
  <c r="Z185" i="1"/>
  <c r="Y185" i="1"/>
  <c r="BP184" i="1"/>
  <c r="BO184" i="1"/>
  <c r="BN184" i="1"/>
  <c r="BM184" i="1"/>
  <c r="Z184" i="1"/>
  <c r="Y184" i="1"/>
  <c r="P184" i="1"/>
  <c r="BO183" i="1"/>
  <c r="BM183" i="1"/>
  <c r="Z183" i="1"/>
  <c r="Y183" i="1"/>
  <c r="BP183" i="1" s="1"/>
  <c r="P183" i="1"/>
  <c r="BP182" i="1"/>
  <c r="BO182" i="1"/>
  <c r="BN182" i="1"/>
  <c r="BM182" i="1"/>
  <c r="Z182" i="1"/>
  <c r="Z186" i="1" s="1"/>
  <c r="Y182" i="1"/>
  <c r="Y187" i="1" s="1"/>
  <c r="P182" i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Y173" i="1" s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Z158" i="1"/>
  <c r="Y158" i="1"/>
  <c r="BP158" i="1" s="1"/>
  <c r="P158" i="1"/>
  <c r="BP157" i="1"/>
  <c r="BO157" i="1"/>
  <c r="BN157" i="1"/>
  <c r="BM157" i="1"/>
  <c r="Z157" i="1"/>
  <c r="Y157" i="1"/>
  <c r="BP156" i="1"/>
  <c r="BO156" i="1"/>
  <c r="BN156" i="1"/>
  <c r="BM156" i="1"/>
  <c r="Z156" i="1"/>
  <c r="Z160" i="1" s="1"/>
  <c r="Y156" i="1"/>
  <c r="Y161" i="1" s="1"/>
  <c r="X153" i="1"/>
  <c r="Z152" i="1"/>
  <c r="X152" i="1"/>
  <c r="BO151" i="1"/>
  <c r="BM151" i="1"/>
  <c r="Z151" i="1"/>
  <c r="Y151" i="1"/>
  <c r="Y152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Z139" i="1"/>
  <c r="Z141" i="1" s="1"/>
  <c r="Y139" i="1"/>
  <c r="Y142" i="1" s="1"/>
  <c r="P139" i="1"/>
  <c r="X136" i="1"/>
  <c r="Z135" i="1"/>
  <c r="X135" i="1"/>
  <c r="BO134" i="1"/>
  <c r="BM134" i="1"/>
  <c r="Z134" i="1"/>
  <c r="Y134" i="1"/>
  <c r="Y135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Y117" i="1"/>
  <c r="BP117" i="1" s="1"/>
  <c r="P117" i="1"/>
  <c r="BP116" i="1"/>
  <c r="BO116" i="1"/>
  <c r="BN116" i="1"/>
  <c r="BM116" i="1"/>
  <c r="Z116" i="1"/>
  <c r="Z119" i="1" s="1"/>
  <c r="Y116" i="1"/>
  <c r="Y120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Z112" i="1" s="1"/>
  <c r="Y110" i="1"/>
  <c r="Y113" i="1" s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Z106" i="1" s="1"/>
  <c r="Y102" i="1"/>
  <c r="P102" i="1"/>
  <c r="BO101" i="1"/>
  <c r="BM101" i="1"/>
  <c r="Z101" i="1"/>
  <c r="Y101" i="1"/>
  <c r="Y106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P95" i="1"/>
  <c r="BO94" i="1"/>
  <c r="BM94" i="1"/>
  <c r="Z94" i="1"/>
  <c r="Y94" i="1"/>
  <c r="Y97" i="1" s="1"/>
  <c r="P94" i="1"/>
  <c r="X91" i="1"/>
  <c r="Z90" i="1"/>
  <c r="X90" i="1"/>
  <c r="BO89" i="1"/>
  <c r="BM89" i="1"/>
  <c r="Z89" i="1"/>
  <c r="Y89" i="1"/>
  <c r="Y90" i="1" s="1"/>
  <c r="X86" i="1"/>
  <c r="X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Y81" i="1"/>
  <c r="BP81" i="1" s="1"/>
  <c r="BO80" i="1"/>
  <c r="BM80" i="1"/>
  <c r="Z80" i="1"/>
  <c r="Y80" i="1"/>
  <c r="BP80" i="1" s="1"/>
  <c r="P80" i="1"/>
  <c r="BP79" i="1"/>
  <c r="BO79" i="1"/>
  <c r="BN79" i="1"/>
  <c r="BM79" i="1"/>
  <c r="Z79" i="1"/>
  <c r="Z85" i="1" s="1"/>
  <c r="Y79" i="1"/>
  <c r="Y86" i="1" s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Y69" i="1"/>
  <c r="X69" i="1"/>
  <c r="BP68" i="1"/>
  <c r="BO68" i="1"/>
  <c r="BN68" i="1"/>
  <c r="BM68" i="1"/>
  <c r="Z68" i="1"/>
  <c r="Z69" i="1" s="1"/>
  <c r="Y68" i="1"/>
  <c r="Y70" i="1" s="1"/>
  <c r="X65" i="1"/>
  <c r="X64" i="1"/>
  <c r="BO63" i="1"/>
  <c r="BM63" i="1"/>
  <c r="Z63" i="1"/>
  <c r="Y63" i="1"/>
  <c r="P63" i="1"/>
  <c r="BP62" i="1"/>
  <c r="BO62" i="1"/>
  <c r="BN62" i="1"/>
  <c r="BM62" i="1"/>
  <c r="Z62" i="1"/>
  <c r="Z64" i="1" s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P56" i="1"/>
  <c r="BP55" i="1"/>
  <c r="BO55" i="1"/>
  <c r="BN55" i="1"/>
  <c r="BM55" i="1"/>
  <c r="Z55" i="1"/>
  <c r="Y55" i="1"/>
  <c r="P55" i="1"/>
  <c r="BO54" i="1"/>
  <c r="BM54" i="1"/>
  <c r="Z54" i="1"/>
  <c r="Y54" i="1"/>
  <c r="P54" i="1"/>
  <c r="BP53" i="1"/>
  <c r="BO53" i="1"/>
  <c r="BN53" i="1"/>
  <c r="BM53" i="1"/>
  <c r="Z53" i="1"/>
  <c r="Y53" i="1"/>
  <c r="P53" i="1"/>
  <c r="BO52" i="1"/>
  <c r="BM52" i="1"/>
  <c r="Z52" i="1"/>
  <c r="Y52" i="1"/>
  <c r="P52" i="1"/>
  <c r="BP51" i="1"/>
  <c r="BO51" i="1"/>
  <c r="BN51" i="1"/>
  <c r="BM51" i="1"/>
  <c r="Z51" i="1"/>
  <c r="Y51" i="1"/>
  <c r="P51" i="1"/>
  <c r="BO50" i="1"/>
  <c r="BM50" i="1"/>
  <c r="Z50" i="1"/>
  <c r="Y50" i="1"/>
  <c r="P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Y58" i="1" s="1"/>
  <c r="P46" i="1"/>
  <c r="Y43" i="1"/>
  <c r="X43" i="1"/>
  <c r="Z42" i="1"/>
  <c r="X42" i="1"/>
  <c r="BO41" i="1"/>
  <c r="BM41" i="1"/>
  <c r="Z41" i="1"/>
  <c r="Y41" i="1"/>
  <c r="P41" i="1"/>
  <c r="X38" i="1"/>
  <c r="Z37" i="1"/>
  <c r="X37" i="1"/>
  <c r="BO36" i="1"/>
  <c r="BM36" i="1"/>
  <c r="Z36" i="1"/>
  <c r="Y36" i="1"/>
  <c r="P36" i="1"/>
  <c r="Y33" i="1"/>
  <c r="X33" i="1"/>
  <c r="Z32" i="1"/>
  <c r="X32" i="1"/>
  <c r="BO31" i="1"/>
  <c r="BM31" i="1"/>
  <c r="Z31" i="1"/>
  <c r="Y31" i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Y32" i="1" s="1"/>
  <c r="P28" i="1"/>
  <c r="X24" i="1"/>
  <c r="X304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7" i="1" l="1"/>
  <c r="BP36" i="1"/>
  <c r="BN36" i="1"/>
  <c r="BP50" i="1"/>
  <c r="BN50" i="1"/>
  <c r="BP54" i="1"/>
  <c r="BN54" i="1"/>
  <c r="BP63" i="1"/>
  <c r="BN63" i="1"/>
  <c r="Y65" i="1"/>
  <c r="Y59" i="1"/>
  <c r="BP46" i="1"/>
  <c r="BN46" i="1"/>
  <c r="BP48" i="1"/>
  <c r="BN48" i="1"/>
  <c r="BP52" i="1"/>
  <c r="BN52" i="1"/>
  <c r="BP56" i="1"/>
  <c r="BN56" i="1"/>
  <c r="BP31" i="1"/>
  <c r="Y306" i="1" s="1"/>
  <c r="BN31" i="1"/>
  <c r="Y305" i="1" s="1"/>
  <c r="Y38" i="1"/>
  <c r="Y304" i="1" s="1"/>
  <c r="Y42" i="1"/>
  <c r="Y308" i="1" s="1"/>
  <c r="BP41" i="1"/>
  <c r="BN41" i="1"/>
  <c r="Z58" i="1"/>
  <c r="Z309" i="1" s="1"/>
  <c r="Y64" i="1"/>
  <c r="Y76" i="1"/>
  <c r="Y85" i="1"/>
  <c r="Y91" i="1"/>
  <c r="Y98" i="1"/>
  <c r="Y107" i="1"/>
  <c r="Y112" i="1"/>
  <c r="Y119" i="1"/>
  <c r="Y126" i="1"/>
  <c r="Y136" i="1"/>
  <c r="Y141" i="1"/>
  <c r="Y153" i="1"/>
  <c r="Y160" i="1"/>
  <c r="Y166" i="1"/>
  <c r="Y174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H9" i="1"/>
  <c r="X305" i="1"/>
  <c r="X306" i="1"/>
  <c r="X308" i="1"/>
  <c r="BN74" i="1"/>
  <c r="BN80" i="1"/>
  <c r="BN81" i="1"/>
  <c r="BN83" i="1"/>
  <c r="BN89" i="1"/>
  <c r="BP89" i="1"/>
  <c r="BN94" i="1"/>
  <c r="BP94" i="1"/>
  <c r="BN96" i="1"/>
  <c r="BN101" i="1"/>
  <c r="BP101" i="1"/>
  <c r="BN103" i="1"/>
  <c r="BN105" i="1"/>
  <c r="BN110" i="1"/>
  <c r="BP110" i="1"/>
  <c r="BN117" i="1"/>
  <c r="BN124" i="1"/>
  <c r="BN134" i="1"/>
  <c r="BP134" i="1"/>
  <c r="BN139" i="1"/>
  <c r="BP139" i="1"/>
  <c r="BN151" i="1"/>
  <c r="BP151" i="1"/>
  <c r="BN158" i="1"/>
  <c r="BN164" i="1"/>
  <c r="BN170" i="1"/>
  <c r="BP170" i="1"/>
  <c r="BN172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317" i="1" l="1"/>
  <c r="Y307" i="1"/>
  <c r="X307" i="1"/>
  <c r="A317" i="1"/>
  <c r="C317" i="1"/>
</calcChain>
</file>

<file path=xl/sharedStrings.xml><?xml version="1.0" encoding="utf-8"?>
<sst xmlns="http://schemas.openxmlformats.org/spreadsheetml/2006/main" count="1505" uniqueCount="503">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</sst>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topLeftCell="A300" zoomScaleNormal="100" zoomScaleSheetLayoutView="100" workbookViewId="0">
      <selection activeCell="AA310" sqref="AA31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7" t="s">
        <v>0</v>
      </c>
      <c r="E1" s="346"/>
      <c r="F1" s="346"/>
      <c r="G1" s="12" t="s">
        <v>1</v>
      </c>
      <c r="H1" s="377" t="s">
        <v>2</v>
      </c>
      <c r="I1" s="346"/>
      <c r="J1" s="346"/>
      <c r="K1" s="346"/>
      <c r="L1" s="346"/>
      <c r="M1" s="346"/>
      <c r="N1" s="346"/>
      <c r="O1" s="346"/>
      <c r="P1" s="346"/>
      <c r="Q1" s="346"/>
      <c r="R1" s="345" t="s">
        <v>3</v>
      </c>
      <c r="S1" s="346"/>
      <c r="T1" s="34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8"/>
      <c r="R2" s="328"/>
      <c r="S2" s="328"/>
      <c r="T2" s="328"/>
      <c r="U2" s="328"/>
      <c r="V2" s="328"/>
      <c r="W2" s="328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8"/>
      <c r="Q3" s="328"/>
      <c r="R3" s="328"/>
      <c r="S3" s="328"/>
      <c r="T3" s="328"/>
      <c r="U3" s="328"/>
      <c r="V3" s="328"/>
      <c r="W3" s="328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8" t="s">
        <v>7</v>
      </c>
      <c r="B5" s="339"/>
      <c r="C5" s="340"/>
      <c r="D5" s="380"/>
      <c r="E5" s="381"/>
      <c r="F5" s="508" t="s">
        <v>8</v>
      </c>
      <c r="G5" s="340"/>
      <c r="H5" s="380"/>
      <c r="I5" s="470"/>
      <c r="J5" s="470"/>
      <c r="K5" s="470"/>
      <c r="L5" s="470"/>
      <c r="M5" s="381"/>
      <c r="N5" s="61"/>
      <c r="P5" s="24" t="s">
        <v>9</v>
      </c>
      <c r="Q5" s="515">
        <v>45670</v>
      </c>
      <c r="R5" s="407"/>
      <c r="T5" s="436" t="s">
        <v>10</v>
      </c>
      <c r="U5" s="437"/>
      <c r="V5" s="438" t="s">
        <v>11</v>
      </c>
      <c r="W5" s="407"/>
      <c r="AB5" s="51"/>
      <c r="AC5" s="51"/>
      <c r="AD5" s="51"/>
      <c r="AE5" s="51"/>
    </row>
    <row r="6" spans="1:32" s="312" customFormat="1" ht="24" customHeight="1" x14ac:dyDescent="0.2">
      <c r="A6" s="408" t="s">
        <v>12</v>
      </c>
      <c r="B6" s="339"/>
      <c r="C6" s="340"/>
      <c r="D6" s="472" t="s">
        <v>13</v>
      </c>
      <c r="E6" s="473"/>
      <c r="F6" s="473"/>
      <c r="G6" s="473"/>
      <c r="H6" s="473"/>
      <c r="I6" s="473"/>
      <c r="J6" s="473"/>
      <c r="K6" s="473"/>
      <c r="L6" s="473"/>
      <c r="M6" s="407"/>
      <c r="N6" s="62"/>
      <c r="P6" s="24" t="s">
        <v>14</v>
      </c>
      <c r="Q6" s="520" t="str">
        <f>IF(Q5=0," ",CHOOSE(WEEKDAY(Q5,2),"Понедельник","Вторник","Среда","Четверг","Пятница","Суббота","Воскресенье"))</f>
        <v>Понедельник</v>
      </c>
      <c r="R6" s="337"/>
      <c r="T6" s="440" t="s">
        <v>15</v>
      </c>
      <c r="U6" s="437"/>
      <c r="V6" s="460" t="s">
        <v>16</v>
      </c>
      <c r="W6" s="360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64" t="str">
        <f>IFERROR(VLOOKUP(DeliveryAddress,Table,3,0),1)</f>
        <v>1</v>
      </c>
      <c r="E7" s="365"/>
      <c r="F7" s="365"/>
      <c r="G7" s="365"/>
      <c r="H7" s="365"/>
      <c r="I7" s="365"/>
      <c r="J7" s="365"/>
      <c r="K7" s="365"/>
      <c r="L7" s="365"/>
      <c r="M7" s="366"/>
      <c r="N7" s="63"/>
      <c r="P7" s="24"/>
      <c r="Q7" s="42"/>
      <c r="R7" s="42"/>
      <c r="T7" s="328"/>
      <c r="U7" s="437"/>
      <c r="V7" s="461"/>
      <c r="W7" s="462"/>
      <c r="AB7" s="51"/>
      <c r="AC7" s="51"/>
      <c r="AD7" s="51"/>
      <c r="AE7" s="51"/>
    </row>
    <row r="8" spans="1:32" s="312" customFormat="1" ht="25.5" customHeight="1" x14ac:dyDescent="0.2">
      <c r="A8" s="529" t="s">
        <v>17</v>
      </c>
      <c r="B8" s="332"/>
      <c r="C8" s="333"/>
      <c r="D8" s="370" t="s">
        <v>18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19</v>
      </c>
      <c r="Q8" s="413">
        <v>0.41666666666666669</v>
      </c>
      <c r="R8" s="366"/>
      <c r="T8" s="328"/>
      <c r="U8" s="437"/>
      <c r="V8" s="461"/>
      <c r="W8" s="462"/>
      <c r="AB8" s="51"/>
      <c r="AC8" s="51"/>
      <c r="AD8" s="51"/>
      <c r="AE8" s="51"/>
    </row>
    <row r="9" spans="1:32" s="312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/>
      <c r="C9" s="328"/>
      <c r="D9" s="416"/>
      <c r="E9" s="335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/>
      <c r="H9" s="334" t="str">
        <f>IF(AND($A$9="Тип доверенности/получателя при получении в адресе перегруза:",$D$9="Разовая доверенность"),"Введите ФИО","")</f>
        <v/>
      </c>
      <c r="I9" s="335"/>
      <c r="J9" s="3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5"/>
      <c r="L9" s="335"/>
      <c r="M9" s="335"/>
      <c r="N9" s="310"/>
      <c r="P9" s="26" t="s">
        <v>20</v>
      </c>
      <c r="Q9" s="404"/>
      <c r="R9" s="405"/>
      <c r="T9" s="328"/>
      <c r="U9" s="437"/>
      <c r="V9" s="463"/>
      <c r="W9" s="464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/>
      <c r="C10" s="328"/>
      <c r="D10" s="416"/>
      <c r="E10" s="335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/>
      <c r="H10" s="458" t="str">
        <f>IFERROR(VLOOKUP($D$10,Proxy,2,FALSE),"")</f>
        <v/>
      </c>
      <c r="I10" s="328"/>
      <c r="J10" s="328"/>
      <c r="K10" s="328"/>
      <c r="L10" s="328"/>
      <c r="M10" s="328"/>
      <c r="N10" s="311"/>
      <c r="P10" s="26" t="s">
        <v>21</v>
      </c>
      <c r="Q10" s="441"/>
      <c r="R10" s="442"/>
      <c r="U10" s="24" t="s">
        <v>22</v>
      </c>
      <c r="V10" s="359" t="s">
        <v>23</v>
      </c>
      <c r="W10" s="360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6"/>
      <c r="R11" s="407"/>
      <c r="U11" s="24" t="s">
        <v>26</v>
      </c>
      <c r="V11" s="484" t="s">
        <v>27</v>
      </c>
      <c r="W11" s="405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3" t="s">
        <v>28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40"/>
      <c r="N12" s="65"/>
      <c r="P12" s="24" t="s">
        <v>29</v>
      </c>
      <c r="Q12" s="413"/>
      <c r="R12" s="366"/>
      <c r="S12" s="23"/>
      <c r="U12" s="24"/>
      <c r="V12" s="346"/>
      <c r="W12" s="328"/>
      <c r="AB12" s="51"/>
      <c r="AC12" s="51"/>
      <c r="AD12" s="51"/>
      <c r="AE12" s="51"/>
    </row>
    <row r="13" spans="1:32" s="312" customFormat="1" ht="23.25" customHeight="1" x14ac:dyDescent="0.2">
      <c r="A13" s="433" t="s">
        <v>30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40"/>
      <c r="N13" s="65"/>
      <c r="O13" s="26"/>
      <c r="P13" s="26" t="s">
        <v>31</v>
      </c>
      <c r="Q13" s="484"/>
      <c r="R13" s="4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3" t="s">
        <v>32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7" t="s">
        <v>33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40"/>
      <c r="N15" s="66"/>
      <c r="P15" s="424" t="s">
        <v>34</v>
      </c>
      <c r="Q15" s="346"/>
      <c r="R15" s="346"/>
      <c r="S15" s="346"/>
      <c r="T15" s="34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5" t="s">
        <v>35</v>
      </c>
      <c r="B17" s="355" t="s">
        <v>36</v>
      </c>
      <c r="C17" s="415" t="s">
        <v>37</v>
      </c>
      <c r="D17" s="355" t="s">
        <v>38</v>
      </c>
      <c r="E17" s="392"/>
      <c r="F17" s="355" t="s">
        <v>39</v>
      </c>
      <c r="G17" s="355" t="s">
        <v>40</v>
      </c>
      <c r="H17" s="355" t="s">
        <v>41</v>
      </c>
      <c r="I17" s="355" t="s">
        <v>42</v>
      </c>
      <c r="J17" s="355" t="s">
        <v>43</v>
      </c>
      <c r="K17" s="355" t="s">
        <v>44</v>
      </c>
      <c r="L17" s="355" t="s">
        <v>45</v>
      </c>
      <c r="M17" s="355" t="s">
        <v>46</v>
      </c>
      <c r="N17" s="355" t="s">
        <v>47</v>
      </c>
      <c r="O17" s="355" t="s">
        <v>48</v>
      </c>
      <c r="P17" s="355" t="s">
        <v>49</v>
      </c>
      <c r="Q17" s="391"/>
      <c r="R17" s="391"/>
      <c r="S17" s="391"/>
      <c r="T17" s="392"/>
      <c r="U17" s="528" t="s">
        <v>50</v>
      </c>
      <c r="V17" s="340"/>
      <c r="W17" s="355" t="s">
        <v>51</v>
      </c>
      <c r="X17" s="355" t="s">
        <v>52</v>
      </c>
      <c r="Y17" s="526" t="s">
        <v>53</v>
      </c>
      <c r="Z17" s="468" t="s">
        <v>54</v>
      </c>
      <c r="AA17" s="456" t="s">
        <v>55</v>
      </c>
      <c r="AB17" s="456" t="s">
        <v>56</v>
      </c>
      <c r="AC17" s="456" t="s">
        <v>57</v>
      </c>
      <c r="AD17" s="456" t="s">
        <v>58</v>
      </c>
      <c r="AE17" s="503"/>
      <c r="AF17" s="504"/>
      <c r="AG17" s="69"/>
      <c r="BD17" s="68" t="s">
        <v>59</v>
      </c>
    </row>
    <row r="18" spans="1:68" ht="14.25" customHeight="1" x14ac:dyDescent="0.2">
      <c r="A18" s="356"/>
      <c r="B18" s="356"/>
      <c r="C18" s="356"/>
      <c r="D18" s="393"/>
      <c r="E18" s="395"/>
      <c r="F18" s="356"/>
      <c r="G18" s="356"/>
      <c r="H18" s="356"/>
      <c r="I18" s="356"/>
      <c r="J18" s="356"/>
      <c r="K18" s="356"/>
      <c r="L18" s="356"/>
      <c r="M18" s="356"/>
      <c r="N18" s="356"/>
      <c r="O18" s="356"/>
      <c r="P18" s="393"/>
      <c r="Q18" s="394"/>
      <c r="R18" s="394"/>
      <c r="S18" s="394"/>
      <c r="T18" s="395"/>
      <c r="U18" s="70" t="s">
        <v>60</v>
      </c>
      <c r="V18" s="70" t="s">
        <v>61</v>
      </c>
      <c r="W18" s="356"/>
      <c r="X18" s="356"/>
      <c r="Y18" s="527"/>
      <c r="Z18" s="469"/>
      <c r="AA18" s="457"/>
      <c r="AB18" s="457"/>
      <c r="AC18" s="457"/>
      <c r="AD18" s="505"/>
      <c r="AE18" s="506"/>
      <c r="AF18" s="507"/>
      <c r="AG18" s="69"/>
      <c r="BD18" s="68"/>
    </row>
    <row r="19" spans="1:68" ht="27.75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customHeight="1" x14ac:dyDescent="0.25">
      <c r="A20" s="330" t="s">
        <v>62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13"/>
      <c r="AB20" s="313"/>
      <c r="AC20" s="313"/>
    </row>
    <row r="21" spans="1:68" ht="14.25" customHeight="1" x14ac:dyDescent="0.25">
      <c r="A21" s="341" t="s">
        <v>63</v>
      </c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36">
        <v>4607111035752</v>
      </c>
      <c r="E22" s="337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7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9"/>
      <c r="P23" s="331" t="s">
        <v>72</v>
      </c>
      <c r="Q23" s="332"/>
      <c r="R23" s="332"/>
      <c r="S23" s="332"/>
      <c r="T23" s="332"/>
      <c r="U23" s="332"/>
      <c r="V23" s="333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29"/>
      <c r="P24" s="331" t="s">
        <v>72</v>
      </c>
      <c r="Q24" s="332"/>
      <c r="R24" s="332"/>
      <c r="S24" s="332"/>
      <c r="T24" s="332"/>
      <c r="U24" s="332"/>
      <c r="V24" s="333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89" t="s">
        <v>74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48"/>
      <c r="AB25" s="48"/>
      <c r="AC25" s="48"/>
    </row>
    <row r="26" spans="1:68" ht="16.5" customHeight="1" x14ac:dyDescent="0.25">
      <c r="A26" s="330" t="s">
        <v>75</v>
      </c>
      <c r="B26" s="328"/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  <c r="AA26" s="313"/>
      <c r="AB26" s="313"/>
      <c r="AC26" s="313"/>
    </row>
    <row r="27" spans="1:68" ht="14.25" customHeight="1" x14ac:dyDescent="0.25">
      <c r="A27" s="341" t="s">
        <v>76</v>
      </c>
      <c r="B27" s="328"/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36">
        <v>4607111036605</v>
      </c>
      <c r="E28" s="337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3"/>
      <c r="R28" s="323"/>
      <c r="S28" s="323"/>
      <c r="T28" s="324"/>
      <c r="U28" s="34"/>
      <c r="V28" s="34"/>
      <c r="W28" s="35" t="s">
        <v>69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4301132186</v>
      </c>
      <c r="D29" s="336">
        <v>4607111036520</v>
      </c>
      <c r="E29" s="337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67" t="s">
        <v>86</v>
      </c>
      <c r="Q29" s="323"/>
      <c r="R29" s="323"/>
      <c r="S29" s="323"/>
      <c r="T29" s="324"/>
      <c r="U29" s="34"/>
      <c r="V29" s="34"/>
      <c r="W29" s="35" t="s">
        <v>69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4301132185</v>
      </c>
      <c r="D30" s="336">
        <v>4607111036537</v>
      </c>
      <c r="E30" s="337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49" t="s">
        <v>89</v>
      </c>
      <c r="Q30" s="323"/>
      <c r="R30" s="323"/>
      <c r="S30" s="323"/>
      <c r="T30" s="324"/>
      <c r="U30" s="34"/>
      <c r="V30" s="34"/>
      <c r="W30" s="35" t="s">
        <v>69</v>
      </c>
      <c r="X30" s="318">
        <v>42</v>
      </c>
      <c r="Y30" s="319">
        <f>IFERROR(IF(X30="","",X30),"")</f>
        <v>42</v>
      </c>
      <c r="Z30" s="36">
        <f>IFERROR(IF(X30="","",X30*0.00941),"")</f>
        <v>0.39522000000000002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83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36">
        <v>4607111036599</v>
      </c>
      <c r="E31" s="337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3"/>
      <c r="R31" s="323"/>
      <c r="S31" s="323"/>
      <c r="T31" s="324"/>
      <c r="U31" s="34"/>
      <c r="V31" s="34"/>
      <c r="W31" s="35" t="s">
        <v>69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7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29"/>
      <c r="P32" s="331" t="s">
        <v>72</v>
      </c>
      <c r="Q32" s="332"/>
      <c r="R32" s="332"/>
      <c r="S32" s="332"/>
      <c r="T32" s="332"/>
      <c r="U32" s="332"/>
      <c r="V32" s="333"/>
      <c r="W32" s="37" t="s">
        <v>69</v>
      </c>
      <c r="X32" s="320">
        <f>IFERROR(SUM(X28:X31),"0")</f>
        <v>42</v>
      </c>
      <c r="Y32" s="320">
        <f>IFERROR(SUM(Y28:Y31),"0")</f>
        <v>42</v>
      </c>
      <c r="Z32" s="320">
        <f>IFERROR(IF(Z28="",0,Z28),"0")+IFERROR(IF(Z29="",0,Z29),"0")+IFERROR(IF(Z30="",0,Z30),"0")+IFERROR(IF(Z31="",0,Z31),"0")</f>
        <v>0.39522000000000002</v>
      </c>
      <c r="AA32" s="321"/>
      <c r="AB32" s="321"/>
      <c r="AC32" s="321"/>
    </row>
    <row r="33" spans="1:68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9"/>
      <c r="P33" s="331" t="s">
        <v>72</v>
      </c>
      <c r="Q33" s="332"/>
      <c r="R33" s="332"/>
      <c r="S33" s="332"/>
      <c r="T33" s="332"/>
      <c r="U33" s="332"/>
      <c r="V33" s="333"/>
      <c r="W33" s="37" t="s">
        <v>73</v>
      </c>
      <c r="X33" s="320">
        <f>IFERROR(SUMPRODUCT(X28:X31*H28:H31),"0")</f>
        <v>63</v>
      </c>
      <c r="Y33" s="320">
        <f>IFERROR(SUMPRODUCT(Y28:Y31*H28:H31),"0")</f>
        <v>63</v>
      </c>
      <c r="Z33" s="37"/>
      <c r="AA33" s="321"/>
      <c r="AB33" s="321"/>
      <c r="AC33" s="321"/>
    </row>
    <row r="34" spans="1:68" ht="16.5" customHeight="1" x14ac:dyDescent="0.25">
      <c r="A34" s="330" t="s">
        <v>92</v>
      </c>
      <c r="B34" s="328"/>
      <c r="C34" s="328"/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  <c r="Z34" s="328"/>
      <c r="AA34" s="313"/>
      <c r="AB34" s="313"/>
      <c r="AC34" s="313"/>
    </row>
    <row r="35" spans="1:68" ht="14.25" customHeight="1" x14ac:dyDescent="0.25">
      <c r="A35" s="341" t="s">
        <v>63</v>
      </c>
      <c r="B35" s="328"/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  <c r="X35" s="328"/>
      <c r="Y35" s="328"/>
      <c r="Z35" s="328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36">
        <v>4607111036315</v>
      </c>
      <c r="E36" s="337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9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3"/>
      <c r="R36" s="323"/>
      <c r="S36" s="323"/>
      <c r="T36" s="324"/>
      <c r="U36" s="34"/>
      <c r="V36" s="34"/>
      <c r="W36" s="35" t="s">
        <v>69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27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9"/>
      <c r="P37" s="331" t="s">
        <v>72</v>
      </c>
      <c r="Q37" s="332"/>
      <c r="R37" s="332"/>
      <c r="S37" s="332"/>
      <c r="T37" s="332"/>
      <c r="U37" s="332"/>
      <c r="V37" s="333"/>
      <c r="W37" s="37" t="s">
        <v>69</v>
      </c>
      <c r="X37" s="320">
        <f>IFERROR(SUM(X36:X36),"0")</f>
        <v>0</v>
      </c>
      <c r="Y37" s="320">
        <f>IFERROR(SUM(Y36:Y36),"0")</f>
        <v>0</v>
      </c>
      <c r="Z37" s="320">
        <f>IFERROR(IF(Z36="",0,Z36),"0")</f>
        <v>0</v>
      </c>
      <c r="AA37" s="321"/>
      <c r="AB37" s="321"/>
      <c r="AC37" s="321"/>
    </row>
    <row r="38" spans="1:68" x14ac:dyDescent="0.2">
      <c r="A38" s="328"/>
      <c r="B38" s="328"/>
      <c r="C38" s="328"/>
      <c r="D38" s="328"/>
      <c r="E38" s="328"/>
      <c r="F38" s="328"/>
      <c r="G38" s="328"/>
      <c r="H38" s="328"/>
      <c r="I38" s="328"/>
      <c r="J38" s="328"/>
      <c r="K38" s="328"/>
      <c r="L38" s="328"/>
      <c r="M38" s="328"/>
      <c r="N38" s="328"/>
      <c r="O38" s="329"/>
      <c r="P38" s="331" t="s">
        <v>72</v>
      </c>
      <c r="Q38" s="332"/>
      <c r="R38" s="332"/>
      <c r="S38" s="332"/>
      <c r="T38" s="332"/>
      <c r="U38" s="332"/>
      <c r="V38" s="333"/>
      <c r="W38" s="37" t="s">
        <v>73</v>
      </c>
      <c r="X38" s="320">
        <f>IFERROR(SUMPRODUCT(X36:X36*H36:H36),"0")</f>
        <v>0</v>
      </c>
      <c r="Y38" s="320">
        <f>IFERROR(SUMPRODUCT(Y36:Y36*H36:H36),"0")</f>
        <v>0</v>
      </c>
      <c r="Z38" s="37"/>
      <c r="AA38" s="321"/>
      <c r="AB38" s="321"/>
      <c r="AC38" s="321"/>
    </row>
    <row r="39" spans="1:68" ht="16.5" customHeight="1" x14ac:dyDescent="0.25">
      <c r="A39" s="330" t="s">
        <v>96</v>
      </c>
      <c r="B39" s="32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  <c r="U39" s="328"/>
      <c r="V39" s="328"/>
      <c r="W39" s="328"/>
      <c r="X39" s="328"/>
      <c r="Y39" s="328"/>
      <c r="Z39" s="328"/>
      <c r="AA39" s="313"/>
      <c r="AB39" s="313"/>
      <c r="AC39" s="313"/>
    </row>
    <row r="40" spans="1:68" ht="14.25" customHeight="1" x14ac:dyDescent="0.25">
      <c r="A40" s="341" t="s">
        <v>97</v>
      </c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8"/>
      <c r="W40" s="328"/>
      <c r="X40" s="328"/>
      <c r="Y40" s="328"/>
      <c r="Z40" s="328"/>
      <c r="AA40" s="314"/>
      <c r="AB40" s="314"/>
      <c r="AC40" s="314"/>
    </row>
    <row r="41" spans="1:68" ht="27" customHeight="1" x14ac:dyDescent="0.25">
      <c r="A41" s="54" t="s">
        <v>98</v>
      </c>
      <c r="B41" s="54" t="s">
        <v>99</v>
      </c>
      <c r="C41" s="31">
        <v>4301190022</v>
      </c>
      <c r="D41" s="336">
        <v>4607111037053</v>
      </c>
      <c r="E41" s="337"/>
      <c r="F41" s="317">
        <v>0.2</v>
      </c>
      <c r="G41" s="32">
        <v>6</v>
      </c>
      <c r="H41" s="317">
        <v>1.2</v>
      </c>
      <c r="I41" s="317">
        <v>1.5918000000000001</v>
      </c>
      <c r="J41" s="32">
        <v>100</v>
      </c>
      <c r="K41" s="32" t="s">
        <v>100</v>
      </c>
      <c r="L41" s="32" t="s">
        <v>80</v>
      </c>
      <c r="M41" s="33" t="s">
        <v>68</v>
      </c>
      <c r="N41" s="33"/>
      <c r="O41" s="32">
        <v>365</v>
      </c>
      <c r="P41" s="48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23"/>
      <c r="R41" s="323"/>
      <c r="S41" s="323"/>
      <c r="T41" s="324"/>
      <c r="U41" s="34"/>
      <c r="V41" s="34"/>
      <c r="W41" s="35" t="s">
        <v>69</v>
      </c>
      <c r="X41" s="318">
        <v>0</v>
      </c>
      <c r="Y41" s="319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101</v>
      </c>
      <c r="AG41" s="67"/>
      <c r="AJ41" s="71" t="s">
        <v>82</v>
      </c>
      <c r="AK41" s="71">
        <v>10</v>
      </c>
      <c r="BB41" s="85" t="s">
        <v>83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x14ac:dyDescent="0.2">
      <c r="A42" s="327"/>
      <c r="B42" s="328"/>
      <c r="C42" s="328"/>
      <c r="D42" s="328"/>
      <c r="E42" s="328"/>
      <c r="F42" s="328"/>
      <c r="G42" s="328"/>
      <c r="H42" s="328"/>
      <c r="I42" s="328"/>
      <c r="J42" s="328"/>
      <c r="K42" s="328"/>
      <c r="L42" s="328"/>
      <c r="M42" s="328"/>
      <c r="N42" s="328"/>
      <c r="O42" s="329"/>
      <c r="P42" s="331" t="s">
        <v>72</v>
      </c>
      <c r="Q42" s="332"/>
      <c r="R42" s="332"/>
      <c r="S42" s="332"/>
      <c r="T42" s="332"/>
      <c r="U42" s="332"/>
      <c r="V42" s="333"/>
      <c r="W42" s="37" t="s">
        <v>69</v>
      </c>
      <c r="X42" s="320">
        <f>IFERROR(SUM(X41:X41),"0")</f>
        <v>0</v>
      </c>
      <c r="Y42" s="320">
        <f>IFERROR(SUM(Y41:Y41),"0")</f>
        <v>0</v>
      </c>
      <c r="Z42" s="320">
        <f>IFERROR(IF(Z41="",0,Z41),"0")</f>
        <v>0</v>
      </c>
      <c r="AA42" s="321"/>
      <c r="AB42" s="321"/>
      <c r="AC42" s="321"/>
    </row>
    <row r="43" spans="1:68" x14ac:dyDescent="0.2">
      <c r="A43" s="328"/>
      <c r="B43" s="328"/>
      <c r="C43" s="328"/>
      <c r="D43" s="328"/>
      <c r="E43" s="328"/>
      <c r="F43" s="328"/>
      <c r="G43" s="328"/>
      <c r="H43" s="328"/>
      <c r="I43" s="328"/>
      <c r="J43" s="328"/>
      <c r="K43" s="328"/>
      <c r="L43" s="328"/>
      <c r="M43" s="328"/>
      <c r="N43" s="328"/>
      <c r="O43" s="329"/>
      <c r="P43" s="331" t="s">
        <v>72</v>
      </c>
      <c r="Q43" s="332"/>
      <c r="R43" s="332"/>
      <c r="S43" s="332"/>
      <c r="T43" s="332"/>
      <c r="U43" s="332"/>
      <c r="V43" s="333"/>
      <c r="W43" s="37" t="s">
        <v>73</v>
      </c>
      <c r="X43" s="320">
        <f>IFERROR(SUMPRODUCT(X41:X41*H41:H41),"0")</f>
        <v>0</v>
      </c>
      <c r="Y43" s="320">
        <f>IFERROR(SUMPRODUCT(Y41:Y41*H41:H41),"0")</f>
        <v>0</v>
      </c>
      <c r="Z43" s="37"/>
      <c r="AA43" s="321"/>
      <c r="AB43" s="321"/>
      <c r="AC43" s="321"/>
    </row>
    <row r="44" spans="1:68" ht="16.5" customHeight="1" x14ac:dyDescent="0.25">
      <c r="A44" s="330" t="s">
        <v>102</v>
      </c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328"/>
      <c r="Y44" s="328"/>
      <c r="Z44" s="328"/>
      <c r="AA44" s="313"/>
      <c r="AB44" s="313"/>
      <c r="AC44" s="313"/>
    </row>
    <row r="45" spans="1:68" ht="14.25" customHeight="1" x14ac:dyDescent="0.25">
      <c r="A45" s="341" t="s">
        <v>63</v>
      </c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28"/>
      <c r="U45" s="328"/>
      <c r="V45" s="328"/>
      <c r="W45" s="328"/>
      <c r="X45" s="328"/>
      <c r="Y45" s="328"/>
      <c r="Z45" s="328"/>
      <c r="AA45" s="314"/>
      <c r="AB45" s="314"/>
      <c r="AC45" s="314"/>
    </row>
    <row r="46" spans="1:68" ht="27" customHeight="1" x14ac:dyDescent="0.25">
      <c r="A46" s="54" t="s">
        <v>103</v>
      </c>
      <c r="B46" s="54" t="s">
        <v>104</v>
      </c>
      <c r="C46" s="31">
        <v>4301070989</v>
      </c>
      <c r="D46" s="336">
        <v>4607111037190</v>
      </c>
      <c r="E46" s="337"/>
      <c r="F46" s="317">
        <v>0.43</v>
      </c>
      <c r="G46" s="32">
        <v>16</v>
      </c>
      <c r="H46" s="317">
        <v>6.88</v>
      </c>
      <c r="I46" s="317">
        <v>7.1996000000000002</v>
      </c>
      <c r="J46" s="32">
        <v>84</v>
      </c>
      <c r="K46" s="32" t="s">
        <v>66</v>
      </c>
      <c r="L46" s="32" t="s">
        <v>80</v>
      </c>
      <c r="M46" s="33" t="s">
        <v>68</v>
      </c>
      <c r="N46" s="33"/>
      <c r="O46" s="32">
        <v>180</v>
      </c>
      <c r="P46" s="4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23"/>
      <c r="R46" s="323"/>
      <c r="S46" s="323"/>
      <c r="T46" s="324"/>
      <c r="U46" s="34"/>
      <c r="V46" s="34"/>
      <c r="W46" s="35" t="s">
        <v>69</v>
      </c>
      <c r="X46" s="318">
        <v>0</v>
      </c>
      <c r="Y46" s="319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82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customHeight="1" x14ac:dyDescent="0.25">
      <c r="A47" s="54" t="s">
        <v>106</v>
      </c>
      <c r="B47" s="54" t="s">
        <v>107</v>
      </c>
      <c r="C47" s="31">
        <v>4301071032</v>
      </c>
      <c r="D47" s="336">
        <v>4607111038999</v>
      </c>
      <c r="E47" s="337"/>
      <c r="F47" s="317">
        <v>0.4</v>
      </c>
      <c r="G47" s="32">
        <v>16</v>
      </c>
      <c r="H47" s="317">
        <v>6.4</v>
      </c>
      <c r="I47" s="317">
        <v>6.7195999999999998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23"/>
      <c r="R47" s="323"/>
      <c r="S47" s="323"/>
      <c r="T47" s="324"/>
      <c r="U47" s="34"/>
      <c r="V47" s="34"/>
      <c r="W47" s="35" t="s">
        <v>69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82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108</v>
      </c>
      <c r="B48" s="54" t="s">
        <v>109</v>
      </c>
      <c r="C48" s="31">
        <v>4301070972</v>
      </c>
      <c r="D48" s="336">
        <v>4607111037183</v>
      </c>
      <c r="E48" s="337"/>
      <c r="F48" s="317">
        <v>0.9</v>
      </c>
      <c r="G48" s="32">
        <v>8</v>
      </c>
      <c r="H48" s="317">
        <v>7.2</v>
      </c>
      <c r="I48" s="317">
        <v>7.4859999999999998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8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23"/>
      <c r="R48" s="323"/>
      <c r="S48" s="323"/>
      <c r="T48" s="324"/>
      <c r="U48" s="34"/>
      <c r="V48" s="34"/>
      <c r="W48" s="35" t="s">
        <v>69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110</v>
      </c>
      <c r="B49" s="54" t="s">
        <v>111</v>
      </c>
      <c r="C49" s="31">
        <v>4301071044</v>
      </c>
      <c r="D49" s="336">
        <v>4607111039385</v>
      </c>
      <c r="E49" s="337"/>
      <c r="F49" s="317">
        <v>0.7</v>
      </c>
      <c r="G49" s="32">
        <v>10</v>
      </c>
      <c r="H49" s="317">
        <v>7</v>
      </c>
      <c r="I49" s="317">
        <v>7.3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9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23"/>
      <c r="R49" s="323"/>
      <c r="S49" s="323"/>
      <c r="T49" s="324"/>
      <c r="U49" s="34"/>
      <c r="V49" s="34"/>
      <c r="W49" s="35" t="s">
        <v>69</v>
      </c>
      <c r="X49" s="318">
        <v>36</v>
      </c>
      <c r="Y49" s="319">
        <f t="shared" si="0"/>
        <v>36</v>
      </c>
      <c r="Z49" s="36">
        <f t="shared" si="1"/>
        <v>0.55800000000000005</v>
      </c>
      <c r="AA49" s="56"/>
      <c r="AB49" s="57"/>
      <c r="AC49" s="92" t="s">
        <v>105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262.8</v>
      </c>
      <c r="BN49" s="67">
        <f t="shared" si="3"/>
        <v>262.8</v>
      </c>
      <c r="BO49" s="67">
        <f t="shared" si="4"/>
        <v>0.42857142857142855</v>
      </c>
      <c r="BP49" s="67">
        <f t="shared" si="5"/>
        <v>0.42857142857142855</v>
      </c>
    </row>
    <row r="50" spans="1:68" ht="27" customHeight="1" x14ac:dyDescent="0.25">
      <c r="A50" s="54" t="s">
        <v>112</v>
      </c>
      <c r="B50" s="54" t="s">
        <v>113</v>
      </c>
      <c r="C50" s="31">
        <v>4301070970</v>
      </c>
      <c r="D50" s="336">
        <v>4607111037091</v>
      </c>
      <c r="E50" s="337"/>
      <c r="F50" s="317">
        <v>0.43</v>
      </c>
      <c r="G50" s="32">
        <v>16</v>
      </c>
      <c r="H50" s="317">
        <v>6.88</v>
      </c>
      <c r="I50" s="317">
        <v>7.11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39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23"/>
      <c r="R50" s="323"/>
      <c r="S50" s="323"/>
      <c r="T50" s="324"/>
      <c r="U50" s="34"/>
      <c r="V50" s="34"/>
      <c r="W50" s="35" t="s">
        <v>69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114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4301071045</v>
      </c>
      <c r="D51" s="336">
        <v>4607111039392</v>
      </c>
      <c r="E51" s="337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4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23"/>
      <c r="R51" s="323"/>
      <c r="S51" s="323"/>
      <c r="T51" s="324"/>
      <c r="U51" s="34"/>
      <c r="V51" s="34"/>
      <c r="W51" s="35" t="s">
        <v>69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114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117</v>
      </c>
      <c r="B52" s="54" t="s">
        <v>118</v>
      </c>
      <c r="C52" s="31">
        <v>4301070971</v>
      </c>
      <c r="D52" s="336">
        <v>4607111036902</v>
      </c>
      <c r="E52" s="337"/>
      <c r="F52" s="317">
        <v>0.9</v>
      </c>
      <c r="G52" s="32">
        <v>8</v>
      </c>
      <c r="H52" s="317">
        <v>7.2</v>
      </c>
      <c r="I52" s="317">
        <v>7.43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23"/>
      <c r="R52" s="323"/>
      <c r="S52" s="323"/>
      <c r="T52" s="324"/>
      <c r="U52" s="34"/>
      <c r="V52" s="34"/>
      <c r="W52" s="35" t="s">
        <v>69</v>
      </c>
      <c r="X52" s="318">
        <v>72</v>
      </c>
      <c r="Y52" s="319">
        <f t="shared" si="0"/>
        <v>72</v>
      </c>
      <c r="Z52" s="36">
        <f t="shared" si="1"/>
        <v>1.1160000000000001</v>
      </c>
      <c r="AA52" s="56"/>
      <c r="AB52" s="57"/>
      <c r="AC52" s="98" t="s">
        <v>114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534.96</v>
      </c>
      <c r="BN52" s="67">
        <f t="shared" si="3"/>
        <v>534.96</v>
      </c>
      <c r="BO52" s="67">
        <f t="shared" si="4"/>
        <v>0.8571428571428571</v>
      </c>
      <c r="BP52" s="67">
        <f t="shared" si="5"/>
        <v>0.8571428571428571</v>
      </c>
    </row>
    <row r="53" spans="1:68" ht="27" customHeight="1" x14ac:dyDescent="0.25">
      <c r="A53" s="54" t="s">
        <v>119</v>
      </c>
      <c r="B53" s="54" t="s">
        <v>120</v>
      </c>
      <c r="C53" s="31">
        <v>4301071031</v>
      </c>
      <c r="D53" s="336">
        <v>4607111038982</v>
      </c>
      <c r="E53" s="337"/>
      <c r="F53" s="317">
        <v>0.7</v>
      </c>
      <c r="G53" s="32">
        <v>10</v>
      </c>
      <c r="H53" s="317">
        <v>7</v>
      </c>
      <c r="I53" s="317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1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23"/>
      <c r="R53" s="323"/>
      <c r="S53" s="323"/>
      <c r="T53" s="324"/>
      <c r="U53" s="34"/>
      <c r="V53" s="34"/>
      <c r="W53" s="35" t="s">
        <v>69</v>
      </c>
      <c r="X53" s="318">
        <v>12</v>
      </c>
      <c r="Y53" s="319">
        <f t="shared" si="0"/>
        <v>12</v>
      </c>
      <c r="Z53" s="36">
        <f t="shared" si="1"/>
        <v>0.186</v>
      </c>
      <c r="AA53" s="56"/>
      <c r="AB53" s="57"/>
      <c r="AC53" s="100" t="s">
        <v>114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87.431999999999988</v>
      </c>
      <c r="BN53" s="67">
        <f t="shared" si="3"/>
        <v>87.431999999999988</v>
      </c>
      <c r="BO53" s="67">
        <f t="shared" si="4"/>
        <v>0.14285714285714285</v>
      </c>
      <c r="BP53" s="67">
        <f t="shared" si="5"/>
        <v>0.14285714285714285</v>
      </c>
    </row>
    <row r="54" spans="1:68" ht="27" customHeight="1" x14ac:dyDescent="0.25">
      <c r="A54" s="54" t="s">
        <v>121</v>
      </c>
      <c r="B54" s="54" t="s">
        <v>122</v>
      </c>
      <c r="C54" s="31">
        <v>4301070969</v>
      </c>
      <c r="D54" s="336">
        <v>4607111036858</v>
      </c>
      <c r="E54" s="337"/>
      <c r="F54" s="317">
        <v>0.43</v>
      </c>
      <c r="G54" s="32">
        <v>16</v>
      </c>
      <c r="H54" s="317">
        <v>6.88</v>
      </c>
      <c r="I54" s="317">
        <v>7.1996000000000002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23"/>
      <c r="R54" s="323"/>
      <c r="S54" s="323"/>
      <c r="T54" s="324"/>
      <c r="U54" s="34"/>
      <c r="V54" s="34"/>
      <c r="W54" s="35" t="s">
        <v>69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114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123</v>
      </c>
      <c r="B55" s="54" t="s">
        <v>124</v>
      </c>
      <c r="C55" s="31">
        <v>4301071046</v>
      </c>
      <c r="D55" s="336">
        <v>4607111039354</v>
      </c>
      <c r="E55" s="337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23"/>
      <c r="R55" s="323"/>
      <c r="S55" s="323"/>
      <c r="T55" s="324"/>
      <c r="U55" s="34"/>
      <c r="V55" s="34"/>
      <c r="W55" s="35" t="s">
        <v>69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114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125</v>
      </c>
      <c r="B56" s="54" t="s">
        <v>126</v>
      </c>
      <c r="C56" s="31">
        <v>4301070968</v>
      </c>
      <c r="D56" s="336">
        <v>4607111036889</v>
      </c>
      <c r="E56" s="337"/>
      <c r="F56" s="317">
        <v>0.9</v>
      </c>
      <c r="G56" s="32">
        <v>8</v>
      </c>
      <c r="H56" s="317">
        <v>7.2</v>
      </c>
      <c r="I56" s="317">
        <v>7.4859999999999998</v>
      </c>
      <c r="J56" s="32">
        <v>84</v>
      </c>
      <c r="K56" s="32" t="s">
        <v>66</v>
      </c>
      <c r="L56" s="32" t="s">
        <v>80</v>
      </c>
      <c r="M56" s="33" t="s">
        <v>68</v>
      </c>
      <c r="N56" s="33"/>
      <c r="O56" s="32">
        <v>180</v>
      </c>
      <c r="P56" s="35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23"/>
      <c r="R56" s="323"/>
      <c r="S56" s="323"/>
      <c r="T56" s="324"/>
      <c r="U56" s="34"/>
      <c r="V56" s="34"/>
      <c r="W56" s="35" t="s">
        <v>69</v>
      </c>
      <c r="X56" s="318">
        <v>12</v>
      </c>
      <c r="Y56" s="319">
        <f t="shared" si="0"/>
        <v>12</v>
      </c>
      <c r="Z56" s="36">
        <f t="shared" si="1"/>
        <v>0.186</v>
      </c>
      <c r="AA56" s="56"/>
      <c r="AB56" s="57"/>
      <c r="AC56" s="106" t="s">
        <v>114</v>
      </c>
      <c r="AG56" s="67"/>
      <c r="AJ56" s="71" t="s">
        <v>82</v>
      </c>
      <c r="AK56" s="71">
        <v>12</v>
      </c>
      <c r="BB56" s="107" t="s">
        <v>1</v>
      </c>
      <c r="BM56" s="67">
        <f t="shared" si="2"/>
        <v>89.831999999999994</v>
      </c>
      <c r="BN56" s="67">
        <f t="shared" si="3"/>
        <v>89.831999999999994</v>
      </c>
      <c r="BO56" s="67">
        <f t="shared" si="4"/>
        <v>0.14285714285714285</v>
      </c>
      <c r="BP56" s="67">
        <f t="shared" si="5"/>
        <v>0.14285714285714285</v>
      </c>
    </row>
    <row r="57" spans="1:68" ht="27" customHeight="1" x14ac:dyDescent="0.25">
      <c r="A57" s="54" t="s">
        <v>127</v>
      </c>
      <c r="B57" s="54" t="s">
        <v>128</v>
      </c>
      <c r="C57" s="31">
        <v>4301071047</v>
      </c>
      <c r="D57" s="336">
        <v>4607111039330</v>
      </c>
      <c r="E57" s="337"/>
      <c r="F57" s="317">
        <v>0.7</v>
      </c>
      <c r="G57" s="32">
        <v>10</v>
      </c>
      <c r="H57" s="317">
        <v>7</v>
      </c>
      <c r="I57" s="317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1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23"/>
      <c r="R57" s="323"/>
      <c r="S57" s="323"/>
      <c r="T57" s="324"/>
      <c r="U57" s="34"/>
      <c r="V57" s="34"/>
      <c r="W57" s="35" t="s">
        <v>69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114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x14ac:dyDescent="0.2">
      <c r="A58" s="327"/>
      <c r="B58" s="328"/>
      <c r="C58" s="328"/>
      <c r="D58" s="328"/>
      <c r="E58" s="328"/>
      <c r="F58" s="328"/>
      <c r="G58" s="328"/>
      <c r="H58" s="328"/>
      <c r="I58" s="328"/>
      <c r="J58" s="328"/>
      <c r="K58" s="328"/>
      <c r="L58" s="328"/>
      <c r="M58" s="328"/>
      <c r="N58" s="328"/>
      <c r="O58" s="329"/>
      <c r="P58" s="331" t="s">
        <v>72</v>
      </c>
      <c r="Q58" s="332"/>
      <c r="R58" s="332"/>
      <c r="S58" s="332"/>
      <c r="T58" s="332"/>
      <c r="U58" s="332"/>
      <c r="V58" s="333"/>
      <c r="W58" s="37" t="s">
        <v>69</v>
      </c>
      <c r="X58" s="320">
        <f>IFERROR(SUM(X46:X57),"0")</f>
        <v>132</v>
      </c>
      <c r="Y58" s="320">
        <f>IFERROR(SUM(Y46:Y57),"0")</f>
        <v>132</v>
      </c>
      <c r="Z58" s="320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2.0460000000000003</v>
      </c>
      <c r="AA58" s="321"/>
      <c r="AB58" s="321"/>
      <c r="AC58" s="321"/>
    </row>
    <row r="59" spans="1:68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29"/>
      <c r="P59" s="331" t="s">
        <v>72</v>
      </c>
      <c r="Q59" s="332"/>
      <c r="R59" s="332"/>
      <c r="S59" s="332"/>
      <c r="T59" s="332"/>
      <c r="U59" s="332"/>
      <c r="V59" s="333"/>
      <c r="W59" s="37" t="s">
        <v>73</v>
      </c>
      <c r="X59" s="320">
        <f>IFERROR(SUMPRODUCT(X46:X57*H46:H57),"0")</f>
        <v>940.8</v>
      </c>
      <c r="Y59" s="320">
        <f>IFERROR(SUMPRODUCT(Y46:Y57*H46:H57),"0")</f>
        <v>940.8</v>
      </c>
      <c r="Z59" s="37"/>
      <c r="AA59" s="321"/>
      <c r="AB59" s="321"/>
      <c r="AC59" s="321"/>
    </row>
    <row r="60" spans="1:68" ht="16.5" customHeight="1" x14ac:dyDescent="0.25">
      <c r="A60" s="330" t="s">
        <v>129</v>
      </c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8"/>
      <c r="W60" s="328"/>
      <c r="X60" s="328"/>
      <c r="Y60" s="328"/>
      <c r="Z60" s="328"/>
      <c r="AA60" s="313"/>
      <c r="AB60" s="313"/>
      <c r="AC60" s="313"/>
    </row>
    <row r="61" spans="1:68" ht="14.25" customHeight="1" x14ac:dyDescent="0.25">
      <c r="A61" s="341" t="s">
        <v>63</v>
      </c>
      <c r="B61" s="328"/>
      <c r="C61" s="328"/>
      <c r="D61" s="328"/>
      <c r="E61" s="328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328"/>
      <c r="Z61" s="328"/>
      <c r="AA61" s="314"/>
      <c r="AB61" s="314"/>
      <c r="AC61" s="314"/>
    </row>
    <row r="62" spans="1:68" ht="27" customHeight="1" x14ac:dyDescent="0.25">
      <c r="A62" s="54" t="s">
        <v>130</v>
      </c>
      <c r="B62" s="54" t="s">
        <v>131</v>
      </c>
      <c r="C62" s="31">
        <v>4301070977</v>
      </c>
      <c r="D62" s="336">
        <v>4607111037411</v>
      </c>
      <c r="E62" s="337"/>
      <c r="F62" s="317">
        <v>2.7</v>
      </c>
      <c r="G62" s="32">
        <v>1</v>
      </c>
      <c r="H62" s="317">
        <v>2.7</v>
      </c>
      <c r="I62" s="317">
        <v>2.8132000000000001</v>
      </c>
      <c r="J62" s="32">
        <v>234</v>
      </c>
      <c r="K62" s="32" t="s">
        <v>132</v>
      </c>
      <c r="L62" s="32" t="s">
        <v>67</v>
      </c>
      <c r="M62" s="33" t="s">
        <v>68</v>
      </c>
      <c r="N62" s="33"/>
      <c r="O62" s="32">
        <v>180</v>
      </c>
      <c r="P62" s="4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23"/>
      <c r="R62" s="323"/>
      <c r="S62" s="323"/>
      <c r="T62" s="324"/>
      <c r="U62" s="34"/>
      <c r="V62" s="34"/>
      <c r="W62" s="35" t="s">
        <v>69</v>
      </c>
      <c r="X62" s="318">
        <v>0</v>
      </c>
      <c r="Y62" s="319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133</v>
      </c>
      <c r="AG62" s="67"/>
      <c r="AJ62" s="71" t="s">
        <v>71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134</v>
      </c>
      <c r="B63" s="54" t="s">
        <v>135</v>
      </c>
      <c r="C63" s="31">
        <v>4301070981</v>
      </c>
      <c r="D63" s="336">
        <v>4607111036728</v>
      </c>
      <c r="E63" s="337"/>
      <c r="F63" s="317">
        <v>5</v>
      </c>
      <c r="G63" s="32">
        <v>1</v>
      </c>
      <c r="H63" s="317">
        <v>5</v>
      </c>
      <c r="I63" s="317">
        <v>5.2131999999999996</v>
      </c>
      <c r="J63" s="32">
        <v>144</v>
      </c>
      <c r="K63" s="32" t="s">
        <v>66</v>
      </c>
      <c r="L63" s="32" t="s">
        <v>136</v>
      </c>
      <c r="M63" s="33" t="s">
        <v>68</v>
      </c>
      <c r="N63" s="33"/>
      <c r="O63" s="32">
        <v>180</v>
      </c>
      <c r="P63" s="3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23"/>
      <c r="R63" s="323"/>
      <c r="S63" s="323"/>
      <c r="T63" s="324"/>
      <c r="U63" s="34"/>
      <c r="V63" s="34"/>
      <c r="W63" s="35" t="s">
        <v>69</v>
      </c>
      <c r="X63" s="318">
        <v>144</v>
      </c>
      <c r="Y63" s="319">
        <f>IFERROR(IF(X63="","",X63),"")</f>
        <v>144</v>
      </c>
      <c r="Z63" s="36">
        <f>IFERROR(IF(X63="","",X63*0.00866),"")</f>
        <v>1.2470399999999999</v>
      </c>
      <c r="AA63" s="56"/>
      <c r="AB63" s="57"/>
      <c r="AC63" s="112" t="s">
        <v>133</v>
      </c>
      <c r="AG63" s="67"/>
      <c r="AJ63" s="71" t="s">
        <v>137</v>
      </c>
      <c r="AK63" s="71">
        <v>144</v>
      </c>
      <c r="BB63" s="113" t="s">
        <v>1</v>
      </c>
      <c r="BM63" s="67">
        <f>IFERROR(X63*I63,"0")</f>
        <v>750.70079999999996</v>
      </c>
      <c r="BN63" s="67">
        <f>IFERROR(Y63*I63,"0")</f>
        <v>750.70079999999996</v>
      </c>
      <c r="BO63" s="67">
        <f>IFERROR(X63/J63,"0")</f>
        <v>1</v>
      </c>
      <c r="BP63" s="67">
        <f>IFERROR(Y63/J63,"0")</f>
        <v>1</v>
      </c>
    </row>
    <row r="64" spans="1:68" x14ac:dyDescent="0.2">
      <c r="A64" s="327"/>
      <c r="B64" s="328"/>
      <c r="C64" s="328"/>
      <c r="D64" s="328"/>
      <c r="E64" s="328"/>
      <c r="F64" s="328"/>
      <c r="G64" s="328"/>
      <c r="H64" s="328"/>
      <c r="I64" s="328"/>
      <c r="J64" s="328"/>
      <c r="K64" s="328"/>
      <c r="L64" s="328"/>
      <c r="M64" s="328"/>
      <c r="N64" s="328"/>
      <c r="O64" s="329"/>
      <c r="P64" s="331" t="s">
        <v>72</v>
      </c>
      <c r="Q64" s="332"/>
      <c r="R64" s="332"/>
      <c r="S64" s="332"/>
      <c r="T64" s="332"/>
      <c r="U64" s="332"/>
      <c r="V64" s="333"/>
      <c r="W64" s="37" t="s">
        <v>69</v>
      </c>
      <c r="X64" s="320">
        <f>IFERROR(SUM(X62:X63),"0")</f>
        <v>144</v>
      </c>
      <c r="Y64" s="320">
        <f>IFERROR(SUM(Y62:Y63),"0")</f>
        <v>144</v>
      </c>
      <c r="Z64" s="320">
        <f>IFERROR(IF(Z62="",0,Z62),"0")+IFERROR(IF(Z63="",0,Z63),"0")</f>
        <v>1.2470399999999999</v>
      </c>
      <c r="AA64" s="321"/>
      <c r="AB64" s="321"/>
      <c r="AC64" s="321"/>
    </row>
    <row r="65" spans="1:68" x14ac:dyDescent="0.2">
      <c r="A65" s="328"/>
      <c r="B65" s="328"/>
      <c r="C65" s="328"/>
      <c r="D65" s="328"/>
      <c r="E65" s="328"/>
      <c r="F65" s="328"/>
      <c r="G65" s="328"/>
      <c r="H65" s="328"/>
      <c r="I65" s="328"/>
      <c r="J65" s="328"/>
      <c r="K65" s="328"/>
      <c r="L65" s="328"/>
      <c r="M65" s="328"/>
      <c r="N65" s="328"/>
      <c r="O65" s="329"/>
      <c r="P65" s="331" t="s">
        <v>72</v>
      </c>
      <c r="Q65" s="332"/>
      <c r="R65" s="332"/>
      <c r="S65" s="332"/>
      <c r="T65" s="332"/>
      <c r="U65" s="332"/>
      <c r="V65" s="333"/>
      <c r="W65" s="37" t="s">
        <v>73</v>
      </c>
      <c r="X65" s="320">
        <f>IFERROR(SUMPRODUCT(X62:X63*H62:H63),"0")</f>
        <v>720</v>
      </c>
      <c r="Y65" s="320">
        <f>IFERROR(SUMPRODUCT(Y62:Y63*H62:H63),"0")</f>
        <v>720</v>
      </c>
      <c r="Z65" s="37"/>
      <c r="AA65" s="321"/>
      <c r="AB65" s="321"/>
      <c r="AC65" s="321"/>
    </row>
    <row r="66" spans="1:68" ht="16.5" customHeight="1" x14ac:dyDescent="0.25">
      <c r="A66" s="330" t="s">
        <v>138</v>
      </c>
      <c r="B66" s="328"/>
      <c r="C66" s="328"/>
      <c r="D66" s="328"/>
      <c r="E66" s="328"/>
      <c r="F66" s="328"/>
      <c r="G66" s="328"/>
      <c r="H66" s="328"/>
      <c r="I66" s="328"/>
      <c r="J66" s="328"/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8"/>
      <c r="W66" s="328"/>
      <c r="X66" s="328"/>
      <c r="Y66" s="328"/>
      <c r="Z66" s="328"/>
      <c r="AA66" s="313"/>
      <c r="AB66" s="313"/>
      <c r="AC66" s="313"/>
    </row>
    <row r="67" spans="1:68" ht="14.25" customHeight="1" x14ac:dyDescent="0.25">
      <c r="A67" s="341" t="s">
        <v>139</v>
      </c>
      <c r="B67" s="328"/>
      <c r="C67" s="328"/>
      <c r="D67" s="328"/>
      <c r="E67" s="328"/>
      <c r="F67" s="328"/>
      <c r="G67" s="328"/>
      <c r="H67" s="328"/>
      <c r="I67" s="328"/>
      <c r="J67" s="328"/>
      <c r="K67" s="328"/>
      <c r="L67" s="328"/>
      <c r="M67" s="328"/>
      <c r="N67" s="328"/>
      <c r="O67" s="328"/>
      <c r="P67" s="328"/>
      <c r="Q67" s="328"/>
      <c r="R67" s="328"/>
      <c r="S67" s="328"/>
      <c r="T67" s="328"/>
      <c r="U67" s="328"/>
      <c r="V67" s="328"/>
      <c r="W67" s="328"/>
      <c r="X67" s="328"/>
      <c r="Y67" s="328"/>
      <c r="Z67" s="328"/>
      <c r="AA67" s="314"/>
      <c r="AB67" s="314"/>
      <c r="AC67" s="314"/>
    </row>
    <row r="68" spans="1:68" ht="27" customHeight="1" x14ac:dyDescent="0.25">
      <c r="A68" s="54" t="s">
        <v>140</v>
      </c>
      <c r="B68" s="54" t="s">
        <v>141</v>
      </c>
      <c r="C68" s="31">
        <v>4301135584</v>
      </c>
      <c r="D68" s="336">
        <v>4607111033659</v>
      </c>
      <c r="E68" s="337"/>
      <c r="F68" s="317">
        <v>0.3</v>
      </c>
      <c r="G68" s="32">
        <v>12</v>
      </c>
      <c r="H68" s="317">
        <v>3.6</v>
      </c>
      <c r="I68" s="317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2" t="s">
        <v>142</v>
      </c>
      <c r="Q68" s="323"/>
      <c r="R68" s="323"/>
      <c r="S68" s="323"/>
      <c r="T68" s="324"/>
      <c r="U68" s="34"/>
      <c r="V68" s="34"/>
      <c r="W68" s="35" t="s">
        <v>69</v>
      </c>
      <c r="X68" s="318">
        <v>28</v>
      </c>
      <c r="Y68" s="319">
        <f>IFERROR(IF(X68="","",X68),"")</f>
        <v>28</v>
      </c>
      <c r="Z68" s="36">
        <f>IFERROR(IF(X68="","",X68*0.01788),"")</f>
        <v>0.50063999999999997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83</v>
      </c>
      <c r="BM68" s="67">
        <f>IFERROR(X68*I68,"0")</f>
        <v>120.50080000000001</v>
      </c>
      <c r="BN68" s="67">
        <f>IFERROR(Y68*I68,"0")</f>
        <v>120.50080000000001</v>
      </c>
      <c r="BO68" s="67">
        <f>IFERROR(X68/J68,"0")</f>
        <v>0.4</v>
      </c>
      <c r="BP68" s="67">
        <f>IFERROR(Y68/J68,"0")</f>
        <v>0.4</v>
      </c>
    </row>
    <row r="69" spans="1:68" x14ac:dyDescent="0.2">
      <c r="A69" s="327"/>
      <c r="B69" s="328"/>
      <c r="C69" s="328"/>
      <c r="D69" s="328"/>
      <c r="E69" s="328"/>
      <c r="F69" s="328"/>
      <c r="G69" s="328"/>
      <c r="H69" s="328"/>
      <c r="I69" s="328"/>
      <c r="J69" s="328"/>
      <c r="K69" s="328"/>
      <c r="L69" s="328"/>
      <c r="M69" s="328"/>
      <c r="N69" s="328"/>
      <c r="O69" s="329"/>
      <c r="P69" s="331" t="s">
        <v>72</v>
      </c>
      <c r="Q69" s="332"/>
      <c r="R69" s="332"/>
      <c r="S69" s="332"/>
      <c r="T69" s="332"/>
      <c r="U69" s="332"/>
      <c r="V69" s="333"/>
      <c r="W69" s="37" t="s">
        <v>69</v>
      </c>
      <c r="X69" s="320">
        <f>IFERROR(SUM(X68:X68),"0")</f>
        <v>28</v>
      </c>
      <c r="Y69" s="320">
        <f>IFERROR(SUM(Y68:Y68),"0")</f>
        <v>28</v>
      </c>
      <c r="Z69" s="320">
        <f>IFERROR(IF(Z68="",0,Z68),"0")</f>
        <v>0.50063999999999997</v>
      </c>
      <c r="AA69" s="321"/>
      <c r="AB69" s="321"/>
      <c r="AC69" s="321"/>
    </row>
    <row r="70" spans="1:68" x14ac:dyDescent="0.2">
      <c r="A70" s="328"/>
      <c r="B70" s="328"/>
      <c r="C70" s="328"/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8"/>
      <c r="O70" s="329"/>
      <c r="P70" s="331" t="s">
        <v>72</v>
      </c>
      <c r="Q70" s="332"/>
      <c r="R70" s="332"/>
      <c r="S70" s="332"/>
      <c r="T70" s="332"/>
      <c r="U70" s="332"/>
      <c r="V70" s="333"/>
      <c r="W70" s="37" t="s">
        <v>73</v>
      </c>
      <c r="X70" s="320">
        <f>IFERROR(SUMPRODUCT(X68:X68*H68:H68),"0")</f>
        <v>100.8</v>
      </c>
      <c r="Y70" s="320">
        <f>IFERROR(SUMPRODUCT(Y68:Y68*H68:H68),"0")</f>
        <v>100.8</v>
      </c>
      <c r="Z70" s="37"/>
      <c r="AA70" s="321"/>
      <c r="AB70" s="321"/>
      <c r="AC70" s="321"/>
    </row>
    <row r="71" spans="1:68" ht="16.5" customHeight="1" x14ac:dyDescent="0.25">
      <c r="A71" s="330" t="s">
        <v>144</v>
      </c>
      <c r="B71" s="328"/>
      <c r="C71" s="328"/>
      <c r="D71" s="328"/>
      <c r="E71" s="328"/>
      <c r="F71" s="328"/>
      <c r="G71" s="328"/>
      <c r="H71" s="328"/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8"/>
      <c r="W71" s="328"/>
      <c r="X71" s="328"/>
      <c r="Y71" s="328"/>
      <c r="Z71" s="328"/>
      <c r="AA71" s="313"/>
      <c r="AB71" s="313"/>
      <c r="AC71" s="313"/>
    </row>
    <row r="72" spans="1:68" ht="14.25" customHeight="1" x14ac:dyDescent="0.25">
      <c r="A72" s="341" t="s">
        <v>145</v>
      </c>
      <c r="B72" s="328"/>
      <c r="C72" s="328"/>
      <c r="D72" s="328"/>
      <c r="E72" s="328"/>
      <c r="F72" s="328"/>
      <c r="G72" s="328"/>
      <c r="H72" s="328"/>
      <c r="I72" s="328"/>
      <c r="J72" s="328"/>
      <c r="K72" s="328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28"/>
      <c r="Z72" s="328"/>
      <c r="AA72" s="314"/>
      <c r="AB72" s="314"/>
      <c r="AC72" s="314"/>
    </row>
    <row r="73" spans="1:68" ht="27" customHeight="1" x14ac:dyDescent="0.25">
      <c r="A73" s="54" t="s">
        <v>146</v>
      </c>
      <c r="B73" s="54" t="s">
        <v>147</v>
      </c>
      <c r="C73" s="31">
        <v>4301131021</v>
      </c>
      <c r="D73" s="336">
        <v>4607111034137</v>
      </c>
      <c r="E73" s="337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79</v>
      </c>
      <c r="L73" s="32" t="s">
        <v>80</v>
      </c>
      <c r="M73" s="33" t="s">
        <v>68</v>
      </c>
      <c r="N73" s="33"/>
      <c r="O73" s="32">
        <v>180</v>
      </c>
      <c r="P73" s="32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23"/>
      <c r="R73" s="323"/>
      <c r="S73" s="323"/>
      <c r="T73" s="324"/>
      <c r="U73" s="34"/>
      <c r="V73" s="34"/>
      <c r="W73" s="35" t="s">
        <v>69</v>
      </c>
      <c r="X73" s="318">
        <v>42</v>
      </c>
      <c r="Y73" s="319">
        <f>IFERROR(IF(X73="","",X73),"")</f>
        <v>42</v>
      </c>
      <c r="Z73" s="36">
        <f>IFERROR(IF(X73="","",X73*0.01788),"")</f>
        <v>0.75095999999999996</v>
      </c>
      <c r="AA73" s="56"/>
      <c r="AB73" s="57"/>
      <c r="AC73" s="116" t="s">
        <v>148</v>
      </c>
      <c r="AG73" s="67"/>
      <c r="AJ73" s="71" t="s">
        <v>82</v>
      </c>
      <c r="AK73" s="71">
        <v>14</v>
      </c>
      <c r="BB73" s="117" t="s">
        <v>83</v>
      </c>
      <c r="BM73" s="67">
        <f>IFERROR(X73*I73,"0")</f>
        <v>180.75120000000001</v>
      </c>
      <c r="BN73" s="67">
        <f>IFERROR(Y73*I73,"0")</f>
        <v>180.75120000000001</v>
      </c>
      <c r="BO73" s="67">
        <f>IFERROR(X73/J73,"0")</f>
        <v>0.6</v>
      </c>
      <c r="BP73" s="67">
        <f>IFERROR(Y73/J73,"0")</f>
        <v>0.6</v>
      </c>
    </row>
    <row r="74" spans="1:68" ht="27" customHeight="1" x14ac:dyDescent="0.25">
      <c r="A74" s="54" t="s">
        <v>149</v>
      </c>
      <c r="B74" s="54" t="s">
        <v>150</v>
      </c>
      <c r="C74" s="31">
        <v>4301131022</v>
      </c>
      <c r="D74" s="336">
        <v>4607111034120</v>
      </c>
      <c r="E74" s="337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23"/>
      <c r="R74" s="323"/>
      <c r="S74" s="323"/>
      <c r="T74" s="324"/>
      <c r="U74" s="34"/>
      <c r="V74" s="34"/>
      <c r="W74" s="35" t="s">
        <v>69</v>
      </c>
      <c r="X74" s="318">
        <v>14</v>
      </c>
      <c r="Y74" s="319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151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x14ac:dyDescent="0.2">
      <c r="A75" s="327"/>
      <c r="B75" s="328"/>
      <c r="C75" s="328"/>
      <c r="D75" s="328"/>
      <c r="E75" s="328"/>
      <c r="F75" s="328"/>
      <c r="G75" s="328"/>
      <c r="H75" s="328"/>
      <c r="I75" s="328"/>
      <c r="J75" s="328"/>
      <c r="K75" s="328"/>
      <c r="L75" s="328"/>
      <c r="M75" s="328"/>
      <c r="N75" s="328"/>
      <c r="O75" s="329"/>
      <c r="P75" s="331" t="s">
        <v>72</v>
      </c>
      <c r="Q75" s="332"/>
      <c r="R75" s="332"/>
      <c r="S75" s="332"/>
      <c r="T75" s="332"/>
      <c r="U75" s="332"/>
      <c r="V75" s="333"/>
      <c r="W75" s="37" t="s">
        <v>69</v>
      </c>
      <c r="X75" s="320">
        <f>IFERROR(SUM(X73:X74),"0")</f>
        <v>56</v>
      </c>
      <c r="Y75" s="320">
        <f>IFERROR(SUM(Y73:Y74),"0")</f>
        <v>56</v>
      </c>
      <c r="Z75" s="320">
        <f>IFERROR(IF(Z73="",0,Z73),"0")+IFERROR(IF(Z74="",0,Z74),"0")</f>
        <v>1.0012799999999999</v>
      </c>
      <c r="AA75" s="321"/>
      <c r="AB75" s="321"/>
      <c r="AC75" s="321"/>
    </row>
    <row r="76" spans="1:68" x14ac:dyDescent="0.2">
      <c r="A76" s="328"/>
      <c r="B76" s="328"/>
      <c r="C76" s="328"/>
      <c r="D76" s="328"/>
      <c r="E76" s="328"/>
      <c r="F76" s="328"/>
      <c r="G76" s="328"/>
      <c r="H76" s="328"/>
      <c r="I76" s="328"/>
      <c r="J76" s="328"/>
      <c r="K76" s="328"/>
      <c r="L76" s="328"/>
      <c r="M76" s="328"/>
      <c r="N76" s="328"/>
      <c r="O76" s="329"/>
      <c r="P76" s="331" t="s">
        <v>72</v>
      </c>
      <c r="Q76" s="332"/>
      <c r="R76" s="332"/>
      <c r="S76" s="332"/>
      <c r="T76" s="332"/>
      <c r="U76" s="332"/>
      <c r="V76" s="333"/>
      <c r="W76" s="37" t="s">
        <v>73</v>
      </c>
      <c r="X76" s="320">
        <f>IFERROR(SUMPRODUCT(X73:X74*H73:H74),"0")</f>
        <v>201.60000000000002</v>
      </c>
      <c r="Y76" s="320">
        <f>IFERROR(SUMPRODUCT(Y73:Y74*H73:H74),"0")</f>
        <v>201.60000000000002</v>
      </c>
      <c r="Z76" s="37"/>
      <c r="AA76" s="321"/>
      <c r="AB76" s="321"/>
      <c r="AC76" s="321"/>
    </row>
    <row r="77" spans="1:68" ht="16.5" customHeight="1" x14ac:dyDescent="0.25">
      <c r="A77" s="330" t="s">
        <v>152</v>
      </c>
      <c r="B77" s="328"/>
      <c r="C77" s="328"/>
      <c r="D77" s="328"/>
      <c r="E77" s="328"/>
      <c r="F77" s="328"/>
      <c r="G77" s="328"/>
      <c r="H77" s="328"/>
      <c r="I77" s="328"/>
      <c r="J77" s="328"/>
      <c r="K77" s="328"/>
      <c r="L77" s="328"/>
      <c r="M77" s="328"/>
      <c r="N77" s="328"/>
      <c r="O77" s="328"/>
      <c r="P77" s="328"/>
      <c r="Q77" s="328"/>
      <c r="R77" s="328"/>
      <c r="S77" s="328"/>
      <c r="T77" s="328"/>
      <c r="U77" s="328"/>
      <c r="V77" s="328"/>
      <c r="W77" s="328"/>
      <c r="X77" s="328"/>
      <c r="Y77" s="328"/>
      <c r="Z77" s="328"/>
      <c r="AA77" s="313"/>
      <c r="AB77" s="313"/>
      <c r="AC77" s="313"/>
    </row>
    <row r="78" spans="1:68" ht="14.25" customHeight="1" x14ac:dyDescent="0.25">
      <c r="A78" s="341" t="s">
        <v>139</v>
      </c>
      <c r="B78" s="328"/>
      <c r="C78" s="328"/>
      <c r="D78" s="328"/>
      <c r="E78" s="328"/>
      <c r="F78" s="328"/>
      <c r="G78" s="328"/>
      <c r="H78" s="328"/>
      <c r="I78" s="328"/>
      <c r="J78" s="328"/>
      <c r="K78" s="328"/>
      <c r="L78" s="328"/>
      <c r="M78" s="328"/>
      <c r="N78" s="328"/>
      <c r="O78" s="328"/>
      <c r="P78" s="328"/>
      <c r="Q78" s="328"/>
      <c r="R78" s="328"/>
      <c r="S78" s="328"/>
      <c r="T78" s="328"/>
      <c r="U78" s="328"/>
      <c r="V78" s="328"/>
      <c r="W78" s="328"/>
      <c r="X78" s="328"/>
      <c r="Y78" s="328"/>
      <c r="Z78" s="328"/>
      <c r="AA78" s="314"/>
      <c r="AB78" s="314"/>
      <c r="AC78" s="314"/>
    </row>
    <row r="79" spans="1:68" ht="27" customHeight="1" x14ac:dyDescent="0.25">
      <c r="A79" s="54" t="s">
        <v>153</v>
      </c>
      <c r="B79" s="54" t="s">
        <v>154</v>
      </c>
      <c r="C79" s="31">
        <v>4301135575</v>
      </c>
      <c r="D79" s="336">
        <v>4607111035141</v>
      </c>
      <c r="E79" s="337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22" t="s">
        <v>155</v>
      </c>
      <c r="Q79" s="323"/>
      <c r="R79" s="323"/>
      <c r="S79" s="323"/>
      <c r="T79" s="324"/>
      <c r="U79" s="34"/>
      <c r="V79" s="34"/>
      <c r="W79" s="35" t="s">
        <v>69</v>
      </c>
      <c r="X79" s="318">
        <v>28</v>
      </c>
      <c r="Y79" s="319">
        <f t="shared" ref="Y79:Y84" si="6">IFERROR(IF(X79="","",X79),"")</f>
        <v>28</v>
      </c>
      <c r="Z79" s="36">
        <f t="shared" ref="Z79:Z84" si="7">IFERROR(IF(X79="","",X79*0.01788),"")</f>
        <v>0.50063999999999997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83</v>
      </c>
      <c r="BM79" s="67">
        <f t="shared" ref="BM79:BM84" si="8">IFERROR(X79*I79,"0")</f>
        <v>120.50080000000001</v>
      </c>
      <c r="BN79" s="67">
        <f t="shared" ref="BN79:BN84" si="9">IFERROR(Y79*I79,"0")</f>
        <v>120.50080000000001</v>
      </c>
      <c r="BO79" s="67">
        <f t="shared" ref="BO79:BO84" si="10">IFERROR(X79/J79,"0")</f>
        <v>0.4</v>
      </c>
      <c r="BP79" s="67">
        <f t="shared" ref="BP79:BP84" si="11">IFERROR(Y79/J79,"0")</f>
        <v>0.4</v>
      </c>
    </row>
    <row r="80" spans="1:68" ht="27" customHeight="1" x14ac:dyDescent="0.25">
      <c r="A80" s="54" t="s">
        <v>157</v>
      </c>
      <c r="B80" s="54" t="s">
        <v>158</v>
      </c>
      <c r="C80" s="31">
        <v>4301135285</v>
      </c>
      <c r="D80" s="336">
        <v>4607111036407</v>
      </c>
      <c r="E80" s="337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3"/>
      <c r="R80" s="323"/>
      <c r="S80" s="323"/>
      <c r="T80" s="324"/>
      <c r="U80" s="34"/>
      <c r="V80" s="34"/>
      <c r="W80" s="35" t="s">
        <v>69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22" t="s">
        <v>159</v>
      </c>
      <c r="AG80" s="67"/>
      <c r="AJ80" s="71" t="s">
        <v>82</v>
      </c>
      <c r="AK80" s="71">
        <v>14</v>
      </c>
      <c r="BB80" s="123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customHeight="1" x14ac:dyDescent="0.25">
      <c r="A81" s="54" t="s">
        <v>160</v>
      </c>
      <c r="B81" s="54" t="s">
        <v>161</v>
      </c>
      <c r="C81" s="31">
        <v>4301135569</v>
      </c>
      <c r="D81" s="336">
        <v>4607111033628</v>
      </c>
      <c r="E81" s="337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57" t="s">
        <v>162</v>
      </c>
      <c r="Q81" s="323"/>
      <c r="R81" s="323"/>
      <c r="S81" s="323"/>
      <c r="T81" s="324"/>
      <c r="U81" s="34"/>
      <c r="V81" s="34"/>
      <c r="W81" s="35" t="s">
        <v>69</v>
      </c>
      <c r="X81" s="318">
        <v>42</v>
      </c>
      <c r="Y81" s="319">
        <f t="shared" si="6"/>
        <v>42</v>
      </c>
      <c r="Z81" s="36">
        <f t="shared" si="7"/>
        <v>0.75095999999999996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83</v>
      </c>
      <c r="BM81" s="67">
        <f t="shared" si="8"/>
        <v>180.75120000000001</v>
      </c>
      <c r="BN81" s="67">
        <f t="shared" si="9"/>
        <v>180.75120000000001</v>
      </c>
      <c r="BO81" s="67">
        <f t="shared" si="10"/>
        <v>0.6</v>
      </c>
      <c r="BP81" s="67">
        <f t="shared" si="11"/>
        <v>0.6</v>
      </c>
    </row>
    <row r="82" spans="1:68" ht="27" customHeight="1" x14ac:dyDescent="0.25">
      <c r="A82" s="54" t="s">
        <v>163</v>
      </c>
      <c r="B82" s="54" t="s">
        <v>164</v>
      </c>
      <c r="C82" s="31">
        <v>4301135565</v>
      </c>
      <c r="D82" s="336">
        <v>4607111033451</v>
      </c>
      <c r="E82" s="337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23"/>
      <c r="R82" s="323"/>
      <c r="S82" s="323"/>
      <c r="T82" s="324"/>
      <c r="U82" s="34"/>
      <c r="V82" s="34"/>
      <c r="W82" s="35" t="s">
        <v>69</v>
      </c>
      <c r="X82" s="318">
        <v>28</v>
      </c>
      <c r="Y82" s="319">
        <f t="shared" si="6"/>
        <v>28</v>
      </c>
      <c r="Z82" s="36">
        <f t="shared" si="7"/>
        <v>0.50063999999999997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120.50080000000001</v>
      </c>
      <c r="BN82" s="67">
        <f t="shared" si="9"/>
        <v>120.50080000000001</v>
      </c>
      <c r="BO82" s="67">
        <f t="shared" si="10"/>
        <v>0.4</v>
      </c>
      <c r="BP82" s="67">
        <f t="shared" si="11"/>
        <v>0.4</v>
      </c>
    </row>
    <row r="83" spans="1:68" ht="27" customHeight="1" x14ac:dyDescent="0.25">
      <c r="A83" s="54" t="s">
        <v>165</v>
      </c>
      <c r="B83" s="54" t="s">
        <v>166</v>
      </c>
      <c r="C83" s="31">
        <v>4301135578</v>
      </c>
      <c r="D83" s="336">
        <v>4607111033444</v>
      </c>
      <c r="E83" s="337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2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23"/>
      <c r="R83" s="323"/>
      <c r="S83" s="323"/>
      <c r="T83" s="324"/>
      <c r="U83" s="34"/>
      <c r="V83" s="34"/>
      <c r="W83" s="35" t="s">
        <v>69</v>
      </c>
      <c r="X83" s="318">
        <v>28</v>
      </c>
      <c r="Y83" s="319">
        <f t="shared" si="6"/>
        <v>28</v>
      </c>
      <c r="Z83" s="36">
        <f t="shared" si="7"/>
        <v>0.50063999999999997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83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167</v>
      </c>
      <c r="B84" s="54" t="s">
        <v>168</v>
      </c>
      <c r="C84" s="31">
        <v>4301135290</v>
      </c>
      <c r="D84" s="336">
        <v>4607111035028</v>
      </c>
      <c r="E84" s="337"/>
      <c r="F84" s="317">
        <v>0.48</v>
      </c>
      <c r="G84" s="32">
        <v>8</v>
      </c>
      <c r="H84" s="317">
        <v>3.84</v>
      </c>
      <c r="I84" s="317">
        <v>4.4488000000000003</v>
      </c>
      <c r="J84" s="32">
        <v>70</v>
      </c>
      <c r="K84" s="32" t="s">
        <v>79</v>
      </c>
      <c r="L84" s="32" t="s">
        <v>80</v>
      </c>
      <c r="M84" s="33" t="s">
        <v>68</v>
      </c>
      <c r="N84" s="33"/>
      <c r="O84" s="32">
        <v>180</v>
      </c>
      <c r="P84" s="46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23"/>
      <c r="R84" s="323"/>
      <c r="S84" s="323"/>
      <c r="T84" s="324"/>
      <c r="U84" s="34"/>
      <c r="V84" s="34"/>
      <c r="W84" s="35" t="s">
        <v>69</v>
      </c>
      <c r="X84" s="318">
        <v>14</v>
      </c>
      <c r="Y84" s="319">
        <f t="shared" si="6"/>
        <v>14</v>
      </c>
      <c r="Z84" s="36">
        <f t="shared" si="7"/>
        <v>0.25031999999999999</v>
      </c>
      <c r="AA84" s="56"/>
      <c r="AB84" s="57"/>
      <c r="AC84" s="130" t="s">
        <v>156</v>
      </c>
      <c r="AG84" s="67"/>
      <c r="AJ84" s="71" t="s">
        <v>82</v>
      </c>
      <c r="AK84" s="71">
        <v>14</v>
      </c>
      <c r="BB84" s="131" t="s">
        <v>83</v>
      </c>
      <c r="BM84" s="67">
        <f t="shared" si="8"/>
        <v>62.283200000000008</v>
      </c>
      <c r="BN84" s="67">
        <f t="shared" si="9"/>
        <v>62.283200000000008</v>
      </c>
      <c r="BO84" s="67">
        <f t="shared" si="10"/>
        <v>0.2</v>
      </c>
      <c r="BP84" s="67">
        <f t="shared" si="11"/>
        <v>0.2</v>
      </c>
    </row>
    <row r="85" spans="1:68" x14ac:dyDescent="0.2">
      <c r="A85" s="327"/>
      <c r="B85" s="328"/>
      <c r="C85" s="328"/>
      <c r="D85" s="328"/>
      <c r="E85" s="328"/>
      <c r="F85" s="328"/>
      <c r="G85" s="328"/>
      <c r="H85" s="328"/>
      <c r="I85" s="328"/>
      <c r="J85" s="328"/>
      <c r="K85" s="328"/>
      <c r="L85" s="328"/>
      <c r="M85" s="328"/>
      <c r="N85" s="328"/>
      <c r="O85" s="329"/>
      <c r="P85" s="331" t="s">
        <v>72</v>
      </c>
      <c r="Q85" s="332"/>
      <c r="R85" s="332"/>
      <c r="S85" s="332"/>
      <c r="T85" s="332"/>
      <c r="U85" s="332"/>
      <c r="V85" s="333"/>
      <c r="W85" s="37" t="s">
        <v>69</v>
      </c>
      <c r="X85" s="320">
        <f>IFERROR(SUM(X79:X84),"0")</f>
        <v>140</v>
      </c>
      <c r="Y85" s="320">
        <f>IFERROR(SUM(Y79:Y84),"0")</f>
        <v>140</v>
      </c>
      <c r="Z85" s="320">
        <f>IFERROR(IF(Z79="",0,Z79),"0")+IFERROR(IF(Z80="",0,Z80),"0")+IFERROR(IF(Z81="",0,Z81),"0")+IFERROR(IF(Z82="",0,Z82),"0")+IFERROR(IF(Z83="",0,Z83),"0")+IFERROR(IF(Z84="",0,Z84),"0")</f>
        <v>2.5031999999999996</v>
      </c>
      <c r="AA85" s="321"/>
      <c r="AB85" s="321"/>
      <c r="AC85" s="321"/>
    </row>
    <row r="86" spans="1:68" x14ac:dyDescent="0.2">
      <c r="A86" s="328"/>
      <c r="B86" s="328"/>
      <c r="C86" s="328"/>
      <c r="D86" s="328"/>
      <c r="E86" s="328"/>
      <c r="F86" s="328"/>
      <c r="G86" s="328"/>
      <c r="H86" s="328"/>
      <c r="I86" s="328"/>
      <c r="J86" s="328"/>
      <c r="K86" s="328"/>
      <c r="L86" s="328"/>
      <c r="M86" s="328"/>
      <c r="N86" s="328"/>
      <c r="O86" s="329"/>
      <c r="P86" s="331" t="s">
        <v>72</v>
      </c>
      <c r="Q86" s="332"/>
      <c r="R86" s="332"/>
      <c r="S86" s="332"/>
      <c r="T86" s="332"/>
      <c r="U86" s="332"/>
      <c r="V86" s="333"/>
      <c r="W86" s="37" t="s">
        <v>73</v>
      </c>
      <c r="X86" s="320">
        <f>IFERROR(SUMPRODUCT(X79:X84*H79:H84),"0")</f>
        <v>507.36</v>
      </c>
      <c r="Y86" s="320">
        <f>IFERROR(SUMPRODUCT(Y79:Y84*H79:H84),"0")</f>
        <v>507.36</v>
      </c>
      <c r="Z86" s="37"/>
      <c r="AA86" s="321"/>
      <c r="AB86" s="321"/>
      <c r="AC86" s="321"/>
    </row>
    <row r="87" spans="1:68" ht="16.5" customHeight="1" x14ac:dyDescent="0.25">
      <c r="A87" s="330" t="s">
        <v>169</v>
      </c>
      <c r="B87" s="328"/>
      <c r="C87" s="328"/>
      <c r="D87" s="328"/>
      <c r="E87" s="328"/>
      <c r="F87" s="328"/>
      <c r="G87" s="328"/>
      <c r="H87" s="328"/>
      <c r="I87" s="328"/>
      <c r="J87" s="328"/>
      <c r="K87" s="328"/>
      <c r="L87" s="328"/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8"/>
      <c r="Y87" s="328"/>
      <c r="Z87" s="328"/>
      <c r="AA87" s="313"/>
      <c r="AB87" s="313"/>
      <c r="AC87" s="313"/>
    </row>
    <row r="88" spans="1:68" ht="14.25" customHeight="1" x14ac:dyDescent="0.25">
      <c r="A88" s="341" t="s">
        <v>97</v>
      </c>
      <c r="B88" s="328"/>
      <c r="C88" s="328"/>
      <c r="D88" s="328"/>
      <c r="E88" s="328"/>
      <c r="F88" s="328"/>
      <c r="G88" s="328"/>
      <c r="H88" s="328"/>
      <c r="I88" s="328"/>
      <c r="J88" s="328"/>
      <c r="K88" s="328"/>
      <c r="L88" s="328"/>
      <c r="M88" s="328"/>
      <c r="N88" s="328"/>
      <c r="O88" s="328"/>
      <c r="P88" s="328"/>
      <c r="Q88" s="328"/>
      <c r="R88" s="328"/>
      <c r="S88" s="328"/>
      <c r="T88" s="328"/>
      <c r="U88" s="328"/>
      <c r="V88" s="328"/>
      <c r="W88" s="328"/>
      <c r="X88" s="328"/>
      <c r="Y88" s="328"/>
      <c r="Z88" s="328"/>
      <c r="AA88" s="314"/>
      <c r="AB88" s="314"/>
      <c r="AC88" s="314"/>
    </row>
    <row r="89" spans="1:68" ht="27" customHeight="1" x14ac:dyDescent="0.25">
      <c r="A89" s="54" t="s">
        <v>170</v>
      </c>
      <c r="B89" s="54" t="s">
        <v>171</v>
      </c>
      <c r="C89" s="31">
        <v>4301190068</v>
      </c>
      <c r="D89" s="336">
        <v>4620207490365</v>
      </c>
      <c r="E89" s="337"/>
      <c r="F89" s="317">
        <v>7.0000000000000007E-2</v>
      </c>
      <c r="G89" s="32">
        <v>30</v>
      </c>
      <c r="H89" s="317">
        <v>2.1</v>
      </c>
      <c r="I89" s="317">
        <v>2.25</v>
      </c>
      <c r="J89" s="32">
        <v>100</v>
      </c>
      <c r="K89" s="32" t="s">
        <v>100</v>
      </c>
      <c r="L89" s="32" t="s">
        <v>67</v>
      </c>
      <c r="M89" s="33" t="s">
        <v>68</v>
      </c>
      <c r="N89" s="33"/>
      <c r="O89" s="32">
        <v>180</v>
      </c>
      <c r="P89" s="444" t="s">
        <v>172</v>
      </c>
      <c r="Q89" s="323"/>
      <c r="R89" s="323"/>
      <c r="S89" s="323"/>
      <c r="T89" s="324"/>
      <c r="U89" s="34"/>
      <c r="V89" s="34"/>
      <c r="W89" s="35" t="s">
        <v>69</v>
      </c>
      <c r="X89" s="318">
        <v>0</v>
      </c>
      <c r="Y89" s="319">
        <f>IFERROR(IF(X89="","",X89),"")</f>
        <v>0</v>
      </c>
      <c r="Z89" s="36">
        <f>IFERROR(IF(X89="","",X89*0.0095),"")</f>
        <v>0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83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x14ac:dyDescent="0.2">
      <c r="A90" s="327"/>
      <c r="B90" s="328"/>
      <c r="C90" s="328"/>
      <c r="D90" s="328"/>
      <c r="E90" s="328"/>
      <c r="F90" s="328"/>
      <c r="G90" s="328"/>
      <c r="H90" s="328"/>
      <c r="I90" s="328"/>
      <c r="J90" s="328"/>
      <c r="K90" s="328"/>
      <c r="L90" s="328"/>
      <c r="M90" s="328"/>
      <c r="N90" s="328"/>
      <c r="O90" s="329"/>
      <c r="P90" s="331" t="s">
        <v>72</v>
      </c>
      <c r="Q90" s="332"/>
      <c r="R90" s="332"/>
      <c r="S90" s="332"/>
      <c r="T90" s="332"/>
      <c r="U90" s="332"/>
      <c r="V90" s="333"/>
      <c r="W90" s="37" t="s">
        <v>69</v>
      </c>
      <c r="X90" s="320">
        <f>IFERROR(SUM(X89:X89),"0")</f>
        <v>0</v>
      </c>
      <c r="Y90" s="320">
        <f>IFERROR(SUM(Y89:Y89),"0")</f>
        <v>0</v>
      </c>
      <c r="Z90" s="320">
        <f>IFERROR(IF(Z89="",0,Z89),"0")</f>
        <v>0</v>
      </c>
      <c r="AA90" s="321"/>
      <c r="AB90" s="321"/>
      <c r="AC90" s="321"/>
    </row>
    <row r="91" spans="1:68" x14ac:dyDescent="0.2">
      <c r="A91" s="328"/>
      <c r="B91" s="328"/>
      <c r="C91" s="328"/>
      <c r="D91" s="328"/>
      <c r="E91" s="328"/>
      <c r="F91" s="328"/>
      <c r="G91" s="328"/>
      <c r="H91" s="328"/>
      <c r="I91" s="328"/>
      <c r="J91" s="328"/>
      <c r="K91" s="328"/>
      <c r="L91" s="328"/>
      <c r="M91" s="328"/>
      <c r="N91" s="328"/>
      <c r="O91" s="329"/>
      <c r="P91" s="331" t="s">
        <v>72</v>
      </c>
      <c r="Q91" s="332"/>
      <c r="R91" s="332"/>
      <c r="S91" s="332"/>
      <c r="T91" s="332"/>
      <c r="U91" s="332"/>
      <c r="V91" s="333"/>
      <c r="W91" s="37" t="s">
        <v>73</v>
      </c>
      <c r="X91" s="320">
        <f>IFERROR(SUMPRODUCT(X89:X89*H89:H89),"0")</f>
        <v>0</v>
      </c>
      <c r="Y91" s="320">
        <f>IFERROR(SUMPRODUCT(Y89:Y89*H89:H89),"0")</f>
        <v>0</v>
      </c>
      <c r="Z91" s="37"/>
      <c r="AA91" s="321"/>
      <c r="AB91" s="321"/>
      <c r="AC91" s="321"/>
    </row>
    <row r="92" spans="1:68" ht="16.5" customHeight="1" x14ac:dyDescent="0.25">
      <c r="A92" s="330" t="s">
        <v>174</v>
      </c>
      <c r="B92" s="328"/>
      <c r="C92" s="328"/>
      <c r="D92" s="328"/>
      <c r="E92" s="328"/>
      <c r="F92" s="328"/>
      <c r="G92" s="328"/>
      <c r="H92" s="328"/>
      <c r="I92" s="328"/>
      <c r="J92" s="328"/>
      <c r="K92" s="328"/>
      <c r="L92" s="328"/>
      <c r="M92" s="328"/>
      <c r="N92" s="328"/>
      <c r="O92" s="328"/>
      <c r="P92" s="328"/>
      <c r="Q92" s="328"/>
      <c r="R92" s="328"/>
      <c r="S92" s="328"/>
      <c r="T92" s="328"/>
      <c r="U92" s="328"/>
      <c r="V92" s="328"/>
      <c r="W92" s="328"/>
      <c r="X92" s="328"/>
      <c r="Y92" s="328"/>
      <c r="Z92" s="328"/>
      <c r="AA92" s="313"/>
      <c r="AB92" s="313"/>
      <c r="AC92" s="313"/>
    </row>
    <row r="93" spans="1:68" ht="14.25" customHeight="1" x14ac:dyDescent="0.25">
      <c r="A93" s="341" t="s">
        <v>175</v>
      </c>
      <c r="B93" s="328"/>
      <c r="C93" s="328"/>
      <c r="D93" s="328"/>
      <c r="E93" s="328"/>
      <c r="F93" s="328"/>
      <c r="G93" s="328"/>
      <c r="H93" s="328"/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28"/>
      <c r="T93" s="328"/>
      <c r="U93" s="328"/>
      <c r="V93" s="328"/>
      <c r="W93" s="328"/>
      <c r="X93" s="328"/>
      <c r="Y93" s="328"/>
      <c r="Z93" s="328"/>
      <c r="AA93" s="314"/>
      <c r="AB93" s="314"/>
      <c r="AC93" s="314"/>
    </row>
    <row r="94" spans="1:68" ht="27" customHeight="1" x14ac:dyDescent="0.25">
      <c r="A94" s="54" t="s">
        <v>176</v>
      </c>
      <c r="B94" s="54" t="s">
        <v>177</v>
      </c>
      <c r="C94" s="31">
        <v>4301136042</v>
      </c>
      <c r="D94" s="336">
        <v>4607025784012</v>
      </c>
      <c r="E94" s="337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79</v>
      </c>
      <c r="L94" s="32" t="s">
        <v>80</v>
      </c>
      <c r="M94" s="33" t="s">
        <v>68</v>
      </c>
      <c r="N94" s="33"/>
      <c r="O94" s="32">
        <v>180</v>
      </c>
      <c r="P94" s="36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3"/>
      <c r="R94" s="323"/>
      <c r="S94" s="323"/>
      <c r="T94" s="324"/>
      <c r="U94" s="34"/>
      <c r="V94" s="34"/>
      <c r="W94" s="35" t="s">
        <v>69</v>
      </c>
      <c r="X94" s="318">
        <v>0</v>
      </c>
      <c r="Y94" s="319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178</v>
      </c>
      <c r="AG94" s="67"/>
      <c r="AJ94" s="71" t="s">
        <v>82</v>
      </c>
      <c r="AK94" s="71">
        <v>14</v>
      </c>
      <c r="BB94" s="135" t="s">
        <v>83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179</v>
      </c>
      <c r="B95" s="54" t="s">
        <v>180</v>
      </c>
      <c r="C95" s="31">
        <v>4301136040</v>
      </c>
      <c r="D95" s="336">
        <v>4607025784319</v>
      </c>
      <c r="E95" s="337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79</v>
      </c>
      <c r="L95" s="32" t="s">
        <v>80</v>
      </c>
      <c r="M95" s="33" t="s">
        <v>68</v>
      </c>
      <c r="N95" s="33"/>
      <c r="O95" s="32">
        <v>180</v>
      </c>
      <c r="P95" s="37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3"/>
      <c r="R95" s="323"/>
      <c r="S95" s="323"/>
      <c r="T95" s="324"/>
      <c r="U95" s="34"/>
      <c r="V95" s="34"/>
      <c r="W95" s="35" t="s">
        <v>69</v>
      </c>
      <c r="X95" s="318">
        <v>14</v>
      </c>
      <c r="Y95" s="319">
        <f>IFERROR(IF(X95="","",X95),"")</f>
        <v>14</v>
      </c>
      <c r="Z95" s="36">
        <f>IFERROR(IF(X95="","",X95*0.01788),"")</f>
        <v>0.25031999999999999</v>
      </c>
      <c r="AA95" s="56"/>
      <c r="AB95" s="57"/>
      <c r="AC95" s="136" t="s">
        <v>181</v>
      </c>
      <c r="AG95" s="67"/>
      <c r="AJ95" s="71" t="s">
        <v>82</v>
      </c>
      <c r="AK95" s="71">
        <v>14</v>
      </c>
      <c r="BB95" s="137" t="s">
        <v>83</v>
      </c>
      <c r="BM95" s="67">
        <f>IFERROR(X95*I95,"0")</f>
        <v>59.415999999999997</v>
      </c>
      <c r="BN95" s="67">
        <f>IFERROR(Y95*I95,"0")</f>
        <v>59.415999999999997</v>
      </c>
      <c r="BO95" s="67">
        <f>IFERROR(X95/J95,"0")</f>
        <v>0.2</v>
      </c>
      <c r="BP95" s="67">
        <f>IFERROR(Y95/J95,"0")</f>
        <v>0.2</v>
      </c>
    </row>
    <row r="96" spans="1:68" ht="16.5" customHeight="1" x14ac:dyDescent="0.25">
      <c r="A96" s="54" t="s">
        <v>182</v>
      </c>
      <c r="B96" s="54" t="s">
        <v>183</v>
      </c>
      <c r="C96" s="31">
        <v>4301136039</v>
      </c>
      <c r="D96" s="336">
        <v>4607111035370</v>
      </c>
      <c r="E96" s="337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66</v>
      </c>
      <c r="L96" s="32" t="s">
        <v>80</v>
      </c>
      <c r="M96" s="33" t="s">
        <v>68</v>
      </c>
      <c r="N96" s="33"/>
      <c r="O96" s="32">
        <v>180</v>
      </c>
      <c r="P96" s="45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3"/>
      <c r="R96" s="323"/>
      <c r="S96" s="323"/>
      <c r="T96" s="324"/>
      <c r="U96" s="34"/>
      <c r="V96" s="34"/>
      <c r="W96" s="35" t="s">
        <v>69</v>
      </c>
      <c r="X96" s="318">
        <v>0</v>
      </c>
      <c r="Y96" s="319">
        <f>IFERROR(IF(X96="","",X96),"")</f>
        <v>0</v>
      </c>
      <c r="Z96" s="36">
        <f>IFERROR(IF(X96="","",X96*0.0155),"")</f>
        <v>0</v>
      </c>
      <c r="AA96" s="56"/>
      <c r="AB96" s="57"/>
      <c r="AC96" s="138" t="s">
        <v>184</v>
      </c>
      <c r="AG96" s="67"/>
      <c r="AJ96" s="71" t="s">
        <v>82</v>
      </c>
      <c r="AK96" s="71">
        <v>12</v>
      </c>
      <c r="BB96" s="139" t="s">
        <v>83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27"/>
      <c r="B97" s="328"/>
      <c r="C97" s="328"/>
      <c r="D97" s="328"/>
      <c r="E97" s="328"/>
      <c r="F97" s="328"/>
      <c r="G97" s="328"/>
      <c r="H97" s="328"/>
      <c r="I97" s="328"/>
      <c r="J97" s="328"/>
      <c r="K97" s="328"/>
      <c r="L97" s="328"/>
      <c r="M97" s="328"/>
      <c r="N97" s="328"/>
      <c r="O97" s="329"/>
      <c r="P97" s="331" t="s">
        <v>72</v>
      </c>
      <c r="Q97" s="332"/>
      <c r="R97" s="332"/>
      <c r="S97" s="332"/>
      <c r="T97" s="332"/>
      <c r="U97" s="332"/>
      <c r="V97" s="333"/>
      <c r="W97" s="37" t="s">
        <v>69</v>
      </c>
      <c r="X97" s="320">
        <f>IFERROR(SUM(X94:X96),"0")</f>
        <v>14</v>
      </c>
      <c r="Y97" s="320">
        <f>IFERROR(SUM(Y94:Y96),"0")</f>
        <v>14</v>
      </c>
      <c r="Z97" s="320">
        <f>IFERROR(IF(Z94="",0,Z94),"0")+IFERROR(IF(Z95="",0,Z95),"0")+IFERROR(IF(Z96="",0,Z96),"0")</f>
        <v>0.25031999999999999</v>
      </c>
      <c r="AA97" s="321"/>
      <c r="AB97" s="321"/>
      <c r="AC97" s="321"/>
    </row>
    <row r="98" spans="1:68" x14ac:dyDescent="0.2">
      <c r="A98" s="328"/>
      <c r="B98" s="328"/>
      <c r="C98" s="328"/>
      <c r="D98" s="328"/>
      <c r="E98" s="328"/>
      <c r="F98" s="328"/>
      <c r="G98" s="328"/>
      <c r="H98" s="328"/>
      <c r="I98" s="328"/>
      <c r="J98" s="328"/>
      <c r="K98" s="328"/>
      <c r="L98" s="328"/>
      <c r="M98" s="328"/>
      <c r="N98" s="328"/>
      <c r="O98" s="329"/>
      <c r="P98" s="331" t="s">
        <v>72</v>
      </c>
      <c r="Q98" s="332"/>
      <c r="R98" s="332"/>
      <c r="S98" s="332"/>
      <c r="T98" s="332"/>
      <c r="U98" s="332"/>
      <c r="V98" s="333"/>
      <c r="W98" s="37" t="s">
        <v>73</v>
      </c>
      <c r="X98" s="320">
        <f>IFERROR(SUMPRODUCT(X94:X96*H94:H96),"0")</f>
        <v>50.4</v>
      </c>
      <c r="Y98" s="320">
        <f>IFERROR(SUMPRODUCT(Y94:Y96*H94:H96),"0")</f>
        <v>50.4</v>
      </c>
      <c r="Z98" s="37"/>
      <c r="AA98" s="321"/>
      <c r="AB98" s="321"/>
      <c r="AC98" s="321"/>
    </row>
    <row r="99" spans="1:68" ht="16.5" customHeight="1" x14ac:dyDescent="0.25">
      <c r="A99" s="330" t="s">
        <v>185</v>
      </c>
      <c r="B99" s="328"/>
      <c r="C99" s="328"/>
      <c r="D99" s="328"/>
      <c r="E99" s="328"/>
      <c r="F99" s="328"/>
      <c r="G99" s="328"/>
      <c r="H99" s="328"/>
      <c r="I99" s="328"/>
      <c r="J99" s="328"/>
      <c r="K99" s="328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28"/>
      <c r="Z99" s="328"/>
      <c r="AA99" s="313"/>
      <c r="AB99" s="313"/>
      <c r="AC99" s="313"/>
    </row>
    <row r="100" spans="1:68" ht="14.25" customHeight="1" x14ac:dyDescent="0.25">
      <c r="A100" s="341" t="s">
        <v>63</v>
      </c>
      <c r="B100" s="328"/>
      <c r="C100" s="328"/>
      <c r="D100" s="328"/>
      <c r="E100" s="328"/>
      <c r="F100" s="328"/>
      <c r="G100" s="328"/>
      <c r="H100" s="328"/>
      <c r="I100" s="328"/>
      <c r="J100" s="328"/>
      <c r="K100" s="328"/>
      <c r="L100" s="328"/>
      <c r="M100" s="328"/>
      <c r="N100" s="328"/>
      <c r="O100" s="328"/>
      <c r="P100" s="328"/>
      <c r="Q100" s="328"/>
      <c r="R100" s="328"/>
      <c r="S100" s="328"/>
      <c r="T100" s="328"/>
      <c r="U100" s="328"/>
      <c r="V100" s="328"/>
      <c r="W100" s="328"/>
      <c r="X100" s="328"/>
      <c r="Y100" s="328"/>
      <c r="Z100" s="328"/>
      <c r="AA100" s="314"/>
      <c r="AB100" s="314"/>
      <c r="AC100" s="314"/>
    </row>
    <row r="101" spans="1:68" ht="27" customHeight="1" x14ac:dyDescent="0.25">
      <c r="A101" s="54" t="s">
        <v>186</v>
      </c>
      <c r="B101" s="54" t="s">
        <v>187</v>
      </c>
      <c r="C101" s="31">
        <v>4301071051</v>
      </c>
      <c r="D101" s="336">
        <v>4607111039262</v>
      </c>
      <c r="E101" s="337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9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3"/>
      <c r="R101" s="323"/>
      <c r="S101" s="323"/>
      <c r="T101" s="324"/>
      <c r="U101" s="34"/>
      <c r="V101" s="34"/>
      <c r="W101" s="35" t="s">
        <v>69</v>
      </c>
      <c r="X101" s="318">
        <v>12</v>
      </c>
      <c r="Y101" s="319">
        <f>IFERROR(IF(X101="","",X101),"")</f>
        <v>12</v>
      </c>
      <c r="Z101" s="36">
        <f>IFERROR(IF(X101="","",X101*0.0155),"")</f>
        <v>0.186</v>
      </c>
      <c r="AA101" s="56"/>
      <c r="AB101" s="57"/>
      <c r="AC101" s="140" t="s">
        <v>133</v>
      </c>
      <c r="AG101" s="67"/>
      <c r="AJ101" s="71" t="s">
        <v>82</v>
      </c>
      <c r="AK101" s="71">
        <v>12</v>
      </c>
      <c r="BB101" s="141" t="s">
        <v>1</v>
      </c>
      <c r="BM101" s="67">
        <f>IFERROR(X101*I101,"0")</f>
        <v>80.635199999999998</v>
      </c>
      <c r="BN101" s="67">
        <f>IFERROR(Y101*I101,"0")</f>
        <v>80.635199999999998</v>
      </c>
      <c r="BO101" s="67">
        <f>IFERROR(X101/J101,"0")</f>
        <v>0.14285714285714285</v>
      </c>
      <c r="BP101" s="67">
        <f>IFERROR(Y101/J101,"0")</f>
        <v>0.14285714285714285</v>
      </c>
    </row>
    <row r="102" spans="1:68" ht="27" customHeight="1" x14ac:dyDescent="0.25">
      <c r="A102" s="54" t="s">
        <v>188</v>
      </c>
      <c r="B102" s="54" t="s">
        <v>189</v>
      </c>
      <c r="C102" s="31">
        <v>4301070976</v>
      </c>
      <c r="D102" s="336">
        <v>4607111034144</v>
      </c>
      <c r="E102" s="337"/>
      <c r="F102" s="317">
        <v>0.9</v>
      </c>
      <c r="G102" s="32">
        <v>8</v>
      </c>
      <c r="H102" s="317">
        <v>7.2</v>
      </c>
      <c r="I102" s="317">
        <v>7.4859999999999998</v>
      </c>
      <c r="J102" s="32">
        <v>84</v>
      </c>
      <c r="K102" s="32" t="s">
        <v>66</v>
      </c>
      <c r="L102" s="32" t="s">
        <v>136</v>
      </c>
      <c r="M102" s="33" t="s">
        <v>68</v>
      </c>
      <c r="N102" s="33"/>
      <c r="O102" s="32">
        <v>180</v>
      </c>
      <c r="P102" s="49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23"/>
      <c r="R102" s="323"/>
      <c r="S102" s="323"/>
      <c r="T102" s="324"/>
      <c r="U102" s="34"/>
      <c r="V102" s="34"/>
      <c r="W102" s="35" t="s">
        <v>69</v>
      </c>
      <c r="X102" s="318">
        <v>0</v>
      </c>
      <c r="Y102" s="319">
        <f>IFERROR(IF(X102="","",X102),"")</f>
        <v>0</v>
      </c>
      <c r="Z102" s="36">
        <f>IFERROR(IF(X102="","",X102*0.0155),"")</f>
        <v>0</v>
      </c>
      <c r="AA102" s="56"/>
      <c r="AB102" s="57"/>
      <c r="AC102" s="142" t="s">
        <v>133</v>
      </c>
      <c r="AG102" s="67"/>
      <c r="AJ102" s="71" t="s">
        <v>137</v>
      </c>
      <c r="AK102" s="71">
        <v>84</v>
      </c>
      <c r="BB102" s="143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t="27" customHeight="1" x14ac:dyDescent="0.25">
      <c r="A103" s="54" t="s">
        <v>190</v>
      </c>
      <c r="B103" s="54" t="s">
        <v>191</v>
      </c>
      <c r="C103" s="31">
        <v>4301071038</v>
      </c>
      <c r="D103" s="336">
        <v>4607111039248</v>
      </c>
      <c r="E103" s="337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66</v>
      </c>
      <c r="L103" s="32" t="s">
        <v>136</v>
      </c>
      <c r="M103" s="33" t="s">
        <v>68</v>
      </c>
      <c r="N103" s="33"/>
      <c r="O103" s="32">
        <v>180</v>
      </c>
      <c r="P103" s="38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3"/>
      <c r="R103" s="323"/>
      <c r="S103" s="323"/>
      <c r="T103" s="324"/>
      <c r="U103" s="34"/>
      <c r="V103" s="34"/>
      <c r="W103" s="35" t="s">
        <v>69</v>
      </c>
      <c r="X103" s="318">
        <v>24</v>
      </c>
      <c r="Y103" s="319">
        <f>IFERROR(IF(X103="","",X103),"")</f>
        <v>24</v>
      </c>
      <c r="Z103" s="36">
        <f>IFERROR(IF(X103="","",X103*0.0155),"")</f>
        <v>0.372</v>
      </c>
      <c r="AA103" s="56"/>
      <c r="AB103" s="57"/>
      <c r="AC103" s="144" t="s">
        <v>133</v>
      </c>
      <c r="AG103" s="67"/>
      <c r="AJ103" s="71" t="s">
        <v>137</v>
      </c>
      <c r="AK103" s="71">
        <v>84</v>
      </c>
      <c r="BB103" s="145" t="s">
        <v>1</v>
      </c>
      <c r="BM103" s="67">
        <f>IFERROR(X103*I103,"0")</f>
        <v>175.2</v>
      </c>
      <c r="BN103" s="67">
        <f>IFERROR(Y103*I103,"0")</f>
        <v>175.2</v>
      </c>
      <c r="BO103" s="67">
        <f>IFERROR(X103/J103,"0")</f>
        <v>0.2857142857142857</v>
      </c>
      <c r="BP103" s="67">
        <f>IFERROR(Y103/J103,"0")</f>
        <v>0.2857142857142857</v>
      </c>
    </row>
    <row r="104" spans="1:68" ht="27" customHeight="1" x14ac:dyDescent="0.25">
      <c r="A104" s="54" t="s">
        <v>192</v>
      </c>
      <c r="B104" s="54" t="s">
        <v>193</v>
      </c>
      <c r="C104" s="31">
        <v>4301071049</v>
      </c>
      <c r="D104" s="336">
        <v>4607111039293</v>
      </c>
      <c r="E104" s="337"/>
      <c r="F104" s="317">
        <v>0.4</v>
      </c>
      <c r="G104" s="32">
        <v>16</v>
      </c>
      <c r="H104" s="317">
        <v>6.4</v>
      </c>
      <c r="I104" s="317">
        <v>6.7195999999999998</v>
      </c>
      <c r="J104" s="32">
        <v>84</v>
      </c>
      <c r="K104" s="32" t="s">
        <v>66</v>
      </c>
      <c r="L104" s="32" t="s">
        <v>136</v>
      </c>
      <c r="M104" s="33" t="s">
        <v>68</v>
      </c>
      <c r="N104" s="33"/>
      <c r="O104" s="32">
        <v>180</v>
      </c>
      <c r="P104" s="35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23"/>
      <c r="R104" s="323"/>
      <c r="S104" s="323"/>
      <c r="T104" s="324"/>
      <c r="U104" s="34"/>
      <c r="V104" s="34"/>
      <c r="W104" s="35" t="s">
        <v>69</v>
      </c>
      <c r="X104" s="318">
        <v>12</v>
      </c>
      <c r="Y104" s="319">
        <f>IFERROR(IF(X104="","",X104),"")</f>
        <v>12</v>
      </c>
      <c r="Z104" s="36">
        <f>IFERROR(IF(X104="","",X104*0.0155),"")</f>
        <v>0.186</v>
      </c>
      <c r="AA104" s="56"/>
      <c r="AB104" s="57"/>
      <c r="AC104" s="146" t="s">
        <v>133</v>
      </c>
      <c r="AG104" s="67"/>
      <c r="AJ104" s="71" t="s">
        <v>137</v>
      </c>
      <c r="AK104" s="71">
        <v>84</v>
      </c>
      <c r="BB104" s="147" t="s">
        <v>1</v>
      </c>
      <c r="BM104" s="67">
        <f>IFERROR(X104*I104,"0")</f>
        <v>80.635199999999998</v>
      </c>
      <c r="BN104" s="67">
        <f>IFERROR(Y104*I104,"0")</f>
        <v>80.635199999999998</v>
      </c>
      <c r="BO104" s="67">
        <f>IFERROR(X104/J104,"0")</f>
        <v>0.14285714285714285</v>
      </c>
      <c r="BP104" s="67">
        <f>IFERROR(Y104/J104,"0")</f>
        <v>0.14285714285714285</v>
      </c>
    </row>
    <row r="105" spans="1:68" ht="27" customHeight="1" x14ac:dyDescent="0.25">
      <c r="A105" s="54" t="s">
        <v>194</v>
      </c>
      <c r="B105" s="54" t="s">
        <v>195</v>
      </c>
      <c r="C105" s="31">
        <v>4301071039</v>
      </c>
      <c r="D105" s="336">
        <v>4607111039279</v>
      </c>
      <c r="E105" s="337"/>
      <c r="F105" s="317">
        <v>0.7</v>
      </c>
      <c r="G105" s="32">
        <v>10</v>
      </c>
      <c r="H105" s="317">
        <v>7</v>
      </c>
      <c r="I105" s="317">
        <v>7.3</v>
      </c>
      <c r="J105" s="32">
        <v>84</v>
      </c>
      <c r="K105" s="32" t="s">
        <v>66</v>
      </c>
      <c r="L105" s="32" t="s">
        <v>136</v>
      </c>
      <c r="M105" s="33" t="s">
        <v>68</v>
      </c>
      <c r="N105" s="33"/>
      <c r="O105" s="32">
        <v>180</v>
      </c>
      <c r="P105" s="49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23"/>
      <c r="R105" s="323"/>
      <c r="S105" s="323"/>
      <c r="T105" s="324"/>
      <c r="U105" s="34"/>
      <c r="V105" s="34"/>
      <c r="W105" s="35" t="s">
        <v>69</v>
      </c>
      <c r="X105" s="318">
        <v>48</v>
      </c>
      <c r="Y105" s="319">
        <f>IFERROR(IF(X105="","",X105),"")</f>
        <v>48</v>
      </c>
      <c r="Z105" s="36">
        <f>IFERROR(IF(X105="","",X105*0.0155),"")</f>
        <v>0.74399999999999999</v>
      </c>
      <c r="AA105" s="56"/>
      <c r="AB105" s="57"/>
      <c r="AC105" s="148" t="s">
        <v>133</v>
      </c>
      <c r="AG105" s="67"/>
      <c r="AJ105" s="71" t="s">
        <v>137</v>
      </c>
      <c r="AK105" s="71">
        <v>84</v>
      </c>
      <c r="BB105" s="149" t="s">
        <v>1</v>
      </c>
      <c r="BM105" s="67">
        <f>IFERROR(X105*I105,"0")</f>
        <v>350.4</v>
      </c>
      <c r="BN105" s="67">
        <f>IFERROR(Y105*I105,"0")</f>
        <v>350.4</v>
      </c>
      <c r="BO105" s="67">
        <f>IFERROR(X105/J105,"0")</f>
        <v>0.5714285714285714</v>
      </c>
      <c r="BP105" s="67">
        <f>IFERROR(Y105/J105,"0")</f>
        <v>0.5714285714285714</v>
      </c>
    </row>
    <row r="106" spans="1:68" x14ac:dyDescent="0.2">
      <c r="A106" s="327"/>
      <c r="B106" s="328"/>
      <c r="C106" s="328"/>
      <c r="D106" s="328"/>
      <c r="E106" s="328"/>
      <c r="F106" s="328"/>
      <c r="G106" s="328"/>
      <c r="H106" s="328"/>
      <c r="I106" s="328"/>
      <c r="J106" s="328"/>
      <c r="K106" s="328"/>
      <c r="L106" s="328"/>
      <c r="M106" s="328"/>
      <c r="N106" s="328"/>
      <c r="O106" s="329"/>
      <c r="P106" s="331" t="s">
        <v>72</v>
      </c>
      <c r="Q106" s="332"/>
      <c r="R106" s="332"/>
      <c r="S106" s="332"/>
      <c r="T106" s="332"/>
      <c r="U106" s="332"/>
      <c r="V106" s="333"/>
      <c r="W106" s="37" t="s">
        <v>69</v>
      </c>
      <c r="X106" s="320">
        <f>IFERROR(SUM(X101:X105),"0")</f>
        <v>96</v>
      </c>
      <c r="Y106" s="320">
        <f>IFERROR(SUM(Y101:Y105),"0")</f>
        <v>96</v>
      </c>
      <c r="Z106" s="320">
        <f>IFERROR(IF(Z101="",0,Z101),"0")+IFERROR(IF(Z102="",0,Z102),"0")+IFERROR(IF(Z103="",0,Z103),"0")+IFERROR(IF(Z104="",0,Z104),"0")+IFERROR(IF(Z105="",0,Z105),"0")</f>
        <v>1.488</v>
      </c>
      <c r="AA106" s="321"/>
      <c r="AB106" s="321"/>
      <c r="AC106" s="321"/>
    </row>
    <row r="107" spans="1:68" x14ac:dyDescent="0.2">
      <c r="A107" s="328"/>
      <c r="B107" s="328"/>
      <c r="C107" s="328"/>
      <c r="D107" s="328"/>
      <c r="E107" s="328"/>
      <c r="F107" s="328"/>
      <c r="G107" s="328"/>
      <c r="H107" s="328"/>
      <c r="I107" s="328"/>
      <c r="J107" s="328"/>
      <c r="K107" s="328"/>
      <c r="L107" s="328"/>
      <c r="M107" s="328"/>
      <c r="N107" s="328"/>
      <c r="O107" s="329"/>
      <c r="P107" s="331" t="s">
        <v>72</v>
      </c>
      <c r="Q107" s="332"/>
      <c r="R107" s="332"/>
      <c r="S107" s="332"/>
      <c r="T107" s="332"/>
      <c r="U107" s="332"/>
      <c r="V107" s="333"/>
      <c r="W107" s="37" t="s">
        <v>73</v>
      </c>
      <c r="X107" s="320">
        <f>IFERROR(SUMPRODUCT(X101:X105*H101:H105),"0")</f>
        <v>657.6</v>
      </c>
      <c r="Y107" s="320">
        <f>IFERROR(SUMPRODUCT(Y101:Y105*H101:H105),"0")</f>
        <v>657.6</v>
      </c>
      <c r="Z107" s="37"/>
      <c r="AA107" s="321"/>
      <c r="AB107" s="321"/>
      <c r="AC107" s="321"/>
    </row>
    <row r="108" spans="1:68" ht="16.5" customHeight="1" x14ac:dyDescent="0.25">
      <c r="A108" s="330" t="s">
        <v>196</v>
      </c>
      <c r="B108" s="328"/>
      <c r="C108" s="328"/>
      <c r="D108" s="328"/>
      <c r="E108" s="328"/>
      <c r="F108" s="328"/>
      <c r="G108" s="328"/>
      <c r="H108" s="328"/>
      <c r="I108" s="328"/>
      <c r="J108" s="328"/>
      <c r="K108" s="328"/>
      <c r="L108" s="328"/>
      <c r="M108" s="328"/>
      <c r="N108" s="328"/>
      <c r="O108" s="328"/>
      <c r="P108" s="328"/>
      <c r="Q108" s="328"/>
      <c r="R108" s="328"/>
      <c r="S108" s="328"/>
      <c r="T108" s="328"/>
      <c r="U108" s="328"/>
      <c r="V108" s="328"/>
      <c r="W108" s="328"/>
      <c r="X108" s="328"/>
      <c r="Y108" s="328"/>
      <c r="Z108" s="328"/>
      <c r="AA108" s="313"/>
      <c r="AB108" s="313"/>
      <c r="AC108" s="313"/>
    </row>
    <row r="109" spans="1:68" ht="14.25" customHeight="1" x14ac:dyDescent="0.25">
      <c r="A109" s="341" t="s">
        <v>139</v>
      </c>
      <c r="B109" s="328"/>
      <c r="C109" s="328"/>
      <c r="D109" s="328"/>
      <c r="E109" s="328"/>
      <c r="F109" s="328"/>
      <c r="G109" s="328"/>
      <c r="H109" s="328"/>
      <c r="I109" s="328"/>
      <c r="J109" s="328"/>
      <c r="K109" s="328"/>
      <c r="L109" s="328"/>
      <c r="M109" s="328"/>
      <c r="N109" s="328"/>
      <c r="O109" s="328"/>
      <c r="P109" s="328"/>
      <c r="Q109" s="328"/>
      <c r="R109" s="328"/>
      <c r="S109" s="328"/>
      <c r="T109" s="328"/>
      <c r="U109" s="328"/>
      <c r="V109" s="328"/>
      <c r="W109" s="328"/>
      <c r="X109" s="328"/>
      <c r="Y109" s="328"/>
      <c r="Z109" s="328"/>
      <c r="AA109" s="314"/>
      <c r="AB109" s="314"/>
      <c r="AC109" s="314"/>
    </row>
    <row r="110" spans="1:68" ht="27" customHeight="1" x14ac:dyDescent="0.25">
      <c r="A110" s="54" t="s">
        <v>197</v>
      </c>
      <c r="B110" s="54" t="s">
        <v>198</v>
      </c>
      <c r="C110" s="31">
        <v>4301135533</v>
      </c>
      <c r="D110" s="336">
        <v>4607111034014</v>
      </c>
      <c r="E110" s="337"/>
      <c r="F110" s="317">
        <v>0.25</v>
      </c>
      <c r="G110" s="32">
        <v>12</v>
      </c>
      <c r="H110" s="317">
        <v>3</v>
      </c>
      <c r="I110" s="317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1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323"/>
      <c r="R110" s="323"/>
      <c r="S110" s="323"/>
      <c r="T110" s="324"/>
      <c r="U110" s="34"/>
      <c r="V110" s="34"/>
      <c r="W110" s="35" t="s">
        <v>69</v>
      </c>
      <c r="X110" s="318">
        <v>42</v>
      </c>
      <c r="Y110" s="319">
        <f>IFERROR(IF(X110="","",X110),"")</f>
        <v>42</v>
      </c>
      <c r="Z110" s="36">
        <f>IFERROR(IF(X110="","",X110*0.01788),"")</f>
        <v>0.75095999999999996</v>
      </c>
      <c r="AA110" s="56"/>
      <c r="AB110" s="57"/>
      <c r="AC110" s="150" t="s">
        <v>199</v>
      </c>
      <c r="AG110" s="67"/>
      <c r="AJ110" s="71" t="s">
        <v>71</v>
      </c>
      <c r="AK110" s="71">
        <v>1</v>
      </c>
      <c r="BB110" s="151" t="s">
        <v>83</v>
      </c>
      <c r="BM110" s="67">
        <f>IFERROR(X110*I110,"0")</f>
        <v>155.55119999999999</v>
      </c>
      <c r="BN110" s="67">
        <f>IFERROR(Y110*I110,"0")</f>
        <v>155.55119999999999</v>
      </c>
      <c r="BO110" s="67">
        <f>IFERROR(X110/J110,"0")</f>
        <v>0.6</v>
      </c>
      <c r="BP110" s="67">
        <f>IFERROR(Y110/J110,"0")</f>
        <v>0.6</v>
      </c>
    </row>
    <row r="111" spans="1:68" ht="27" customHeight="1" x14ac:dyDescent="0.25">
      <c r="A111" s="54" t="s">
        <v>200</v>
      </c>
      <c r="B111" s="54" t="s">
        <v>201</v>
      </c>
      <c r="C111" s="31">
        <v>4301135532</v>
      </c>
      <c r="D111" s="336">
        <v>4607111033994</v>
      </c>
      <c r="E111" s="337"/>
      <c r="F111" s="317">
        <v>0.25</v>
      </c>
      <c r="G111" s="32">
        <v>12</v>
      </c>
      <c r="H111" s="317">
        <v>3</v>
      </c>
      <c r="I111" s="317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7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323"/>
      <c r="R111" s="323"/>
      <c r="S111" s="323"/>
      <c r="T111" s="324"/>
      <c r="U111" s="34"/>
      <c r="V111" s="34"/>
      <c r="W111" s="35" t="s">
        <v>69</v>
      </c>
      <c r="X111" s="318">
        <v>42</v>
      </c>
      <c r="Y111" s="319">
        <f>IFERROR(IF(X111="","",X111),"")</f>
        <v>42</v>
      </c>
      <c r="Z111" s="36">
        <f>IFERROR(IF(X111="","",X111*0.01788),"")</f>
        <v>0.75095999999999996</v>
      </c>
      <c r="AA111" s="56"/>
      <c r="AB111" s="57"/>
      <c r="AC111" s="152" t="s">
        <v>143</v>
      </c>
      <c r="AG111" s="67"/>
      <c r="AJ111" s="71" t="s">
        <v>71</v>
      </c>
      <c r="AK111" s="71">
        <v>1</v>
      </c>
      <c r="BB111" s="153" t="s">
        <v>83</v>
      </c>
      <c r="BM111" s="67">
        <f>IFERROR(X111*I111,"0")</f>
        <v>155.55119999999999</v>
      </c>
      <c r="BN111" s="67">
        <f>IFERROR(Y111*I111,"0")</f>
        <v>155.55119999999999</v>
      </c>
      <c r="BO111" s="67">
        <f>IFERROR(X111/J111,"0")</f>
        <v>0.6</v>
      </c>
      <c r="BP111" s="67">
        <f>IFERROR(Y111/J111,"0")</f>
        <v>0.6</v>
      </c>
    </row>
    <row r="112" spans="1:68" x14ac:dyDescent="0.2">
      <c r="A112" s="327"/>
      <c r="B112" s="328"/>
      <c r="C112" s="328"/>
      <c r="D112" s="328"/>
      <c r="E112" s="328"/>
      <c r="F112" s="328"/>
      <c r="G112" s="328"/>
      <c r="H112" s="328"/>
      <c r="I112" s="328"/>
      <c r="J112" s="328"/>
      <c r="K112" s="328"/>
      <c r="L112" s="328"/>
      <c r="M112" s="328"/>
      <c r="N112" s="328"/>
      <c r="O112" s="329"/>
      <c r="P112" s="331" t="s">
        <v>72</v>
      </c>
      <c r="Q112" s="332"/>
      <c r="R112" s="332"/>
      <c r="S112" s="332"/>
      <c r="T112" s="332"/>
      <c r="U112" s="332"/>
      <c r="V112" s="333"/>
      <c r="W112" s="37" t="s">
        <v>69</v>
      </c>
      <c r="X112" s="320">
        <f>IFERROR(SUM(X110:X111),"0")</f>
        <v>84</v>
      </c>
      <c r="Y112" s="320">
        <f>IFERROR(SUM(Y110:Y111),"0")</f>
        <v>84</v>
      </c>
      <c r="Z112" s="320">
        <f>IFERROR(IF(Z110="",0,Z110),"0")+IFERROR(IF(Z111="",0,Z111),"0")</f>
        <v>1.5019199999999999</v>
      </c>
      <c r="AA112" s="321"/>
      <c r="AB112" s="321"/>
      <c r="AC112" s="321"/>
    </row>
    <row r="113" spans="1:68" x14ac:dyDescent="0.2">
      <c r="A113" s="328"/>
      <c r="B113" s="328"/>
      <c r="C113" s="328"/>
      <c r="D113" s="328"/>
      <c r="E113" s="328"/>
      <c r="F113" s="328"/>
      <c r="G113" s="328"/>
      <c r="H113" s="328"/>
      <c r="I113" s="328"/>
      <c r="J113" s="328"/>
      <c r="K113" s="328"/>
      <c r="L113" s="328"/>
      <c r="M113" s="328"/>
      <c r="N113" s="328"/>
      <c r="O113" s="329"/>
      <c r="P113" s="331" t="s">
        <v>72</v>
      </c>
      <c r="Q113" s="332"/>
      <c r="R113" s="332"/>
      <c r="S113" s="332"/>
      <c r="T113" s="332"/>
      <c r="U113" s="332"/>
      <c r="V113" s="333"/>
      <c r="W113" s="37" t="s">
        <v>73</v>
      </c>
      <c r="X113" s="320">
        <f>IFERROR(SUMPRODUCT(X110:X111*H110:H111),"0")</f>
        <v>252</v>
      </c>
      <c r="Y113" s="320">
        <f>IFERROR(SUMPRODUCT(Y110:Y111*H110:H111),"0")</f>
        <v>252</v>
      </c>
      <c r="Z113" s="37"/>
      <c r="AA113" s="321"/>
      <c r="AB113" s="321"/>
      <c r="AC113" s="321"/>
    </row>
    <row r="114" spans="1:68" ht="16.5" customHeight="1" x14ac:dyDescent="0.25">
      <c r="A114" s="330" t="s">
        <v>202</v>
      </c>
      <c r="B114" s="328"/>
      <c r="C114" s="328"/>
      <c r="D114" s="328"/>
      <c r="E114" s="328"/>
      <c r="F114" s="328"/>
      <c r="G114" s="328"/>
      <c r="H114" s="328"/>
      <c r="I114" s="328"/>
      <c r="J114" s="328"/>
      <c r="K114" s="328"/>
      <c r="L114" s="328"/>
      <c r="M114" s="328"/>
      <c r="N114" s="328"/>
      <c r="O114" s="328"/>
      <c r="P114" s="328"/>
      <c r="Q114" s="328"/>
      <c r="R114" s="328"/>
      <c r="S114" s="328"/>
      <c r="T114" s="328"/>
      <c r="U114" s="328"/>
      <c r="V114" s="328"/>
      <c r="W114" s="328"/>
      <c r="X114" s="328"/>
      <c r="Y114" s="328"/>
      <c r="Z114" s="328"/>
      <c r="AA114" s="313"/>
      <c r="AB114" s="313"/>
      <c r="AC114" s="313"/>
    </row>
    <row r="115" spans="1:68" ht="14.25" customHeight="1" x14ac:dyDescent="0.25">
      <c r="A115" s="341" t="s">
        <v>139</v>
      </c>
      <c r="B115" s="328"/>
      <c r="C115" s="328"/>
      <c r="D115" s="328"/>
      <c r="E115" s="328"/>
      <c r="F115" s="328"/>
      <c r="G115" s="328"/>
      <c r="H115" s="328"/>
      <c r="I115" s="328"/>
      <c r="J115" s="328"/>
      <c r="K115" s="328"/>
      <c r="L115" s="328"/>
      <c r="M115" s="328"/>
      <c r="N115" s="328"/>
      <c r="O115" s="328"/>
      <c r="P115" s="328"/>
      <c r="Q115" s="328"/>
      <c r="R115" s="328"/>
      <c r="S115" s="328"/>
      <c r="T115" s="328"/>
      <c r="U115" s="328"/>
      <c r="V115" s="328"/>
      <c r="W115" s="328"/>
      <c r="X115" s="328"/>
      <c r="Y115" s="328"/>
      <c r="Z115" s="328"/>
      <c r="AA115" s="314"/>
      <c r="AB115" s="314"/>
      <c r="AC115" s="314"/>
    </row>
    <row r="116" spans="1:68" ht="27" customHeight="1" x14ac:dyDescent="0.25">
      <c r="A116" s="54" t="s">
        <v>203</v>
      </c>
      <c r="B116" s="54" t="s">
        <v>204</v>
      </c>
      <c r="C116" s="31">
        <v>4301135311</v>
      </c>
      <c r="D116" s="336">
        <v>4607111039095</v>
      </c>
      <c r="E116" s="337"/>
      <c r="F116" s="317">
        <v>0.25</v>
      </c>
      <c r="G116" s="32">
        <v>12</v>
      </c>
      <c r="H116" s="317">
        <v>3</v>
      </c>
      <c r="I116" s="317">
        <v>3.7480000000000002</v>
      </c>
      <c r="J116" s="32">
        <v>70</v>
      </c>
      <c r="K116" s="32" t="s">
        <v>79</v>
      </c>
      <c r="L116" s="32" t="s">
        <v>80</v>
      </c>
      <c r="M116" s="33" t="s">
        <v>68</v>
      </c>
      <c r="N116" s="33"/>
      <c r="O116" s="32">
        <v>180</v>
      </c>
      <c r="P116" s="3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23"/>
      <c r="R116" s="323"/>
      <c r="S116" s="323"/>
      <c r="T116" s="324"/>
      <c r="U116" s="34"/>
      <c r="V116" s="34"/>
      <c r="W116" s="35" t="s">
        <v>69</v>
      </c>
      <c r="X116" s="318">
        <v>0</v>
      </c>
      <c r="Y116" s="319">
        <f>IFERROR(IF(X116="","",X116),"")</f>
        <v>0</v>
      </c>
      <c r="Z116" s="36">
        <f>IFERROR(IF(X116="","",X116*0.01788),"")</f>
        <v>0</v>
      </c>
      <c r="AA116" s="56"/>
      <c r="AB116" s="57"/>
      <c r="AC116" s="154" t="s">
        <v>205</v>
      </c>
      <c r="AG116" s="67"/>
      <c r="AJ116" s="71" t="s">
        <v>82</v>
      </c>
      <c r="AK116" s="71">
        <v>14</v>
      </c>
      <c r="BB116" s="155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206</v>
      </c>
      <c r="B117" s="54" t="s">
        <v>207</v>
      </c>
      <c r="C117" s="31">
        <v>4301135300</v>
      </c>
      <c r="D117" s="336">
        <v>4607111039101</v>
      </c>
      <c r="E117" s="337"/>
      <c r="F117" s="317">
        <v>0.45</v>
      </c>
      <c r="G117" s="32">
        <v>8</v>
      </c>
      <c r="H117" s="317">
        <v>3.6</v>
      </c>
      <c r="I117" s="317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1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323"/>
      <c r="R117" s="323"/>
      <c r="S117" s="323"/>
      <c r="T117" s="324"/>
      <c r="U117" s="34"/>
      <c r="V117" s="34"/>
      <c r="W117" s="35" t="s">
        <v>69</v>
      </c>
      <c r="X117" s="318">
        <v>0</v>
      </c>
      <c r="Y117" s="319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205</v>
      </c>
      <c r="AG117" s="67"/>
      <c r="AJ117" s="71" t="s">
        <v>71</v>
      </c>
      <c r="AK117" s="71">
        <v>1</v>
      </c>
      <c r="BB117" s="157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208</v>
      </c>
      <c r="B118" s="54" t="s">
        <v>209</v>
      </c>
      <c r="C118" s="31">
        <v>4301135534</v>
      </c>
      <c r="D118" s="336">
        <v>4607111034199</v>
      </c>
      <c r="E118" s="337"/>
      <c r="F118" s="317">
        <v>0.25</v>
      </c>
      <c r="G118" s="32">
        <v>12</v>
      </c>
      <c r="H118" s="317">
        <v>3</v>
      </c>
      <c r="I118" s="317">
        <v>3.7035999999999998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0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323"/>
      <c r="R118" s="323"/>
      <c r="S118" s="323"/>
      <c r="T118" s="324"/>
      <c r="U118" s="34"/>
      <c r="V118" s="34"/>
      <c r="W118" s="35" t="s">
        <v>69</v>
      </c>
      <c r="X118" s="318">
        <v>42</v>
      </c>
      <c r="Y118" s="319">
        <f>IFERROR(IF(X118="","",X118),"")</f>
        <v>42</v>
      </c>
      <c r="Z118" s="36">
        <f>IFERROR(IF(X118="","",X118*0.01788),"")</f>
        <v>0.75095999999999996</v>
      </c>
      <c r="AA118" s="56"/>
      <c r="AB118" s="57"/>
      <c r="AC118" s="158" t="s">
        <v>210</v>
      </c>
      <c r="AG118" s="67"/>
      <c r="AJ118" s="71" t="s">
        <v>71</v>
      </c>
      <c r="AK118" s="71">
        <v>1</v>
      </c>
      <c r="BB118" s="159" t="s">
        <v>83</v>
      </c>
      <c r="BM118" s="67">
        <f>IFERROR(X118*I118,"0")</f>
        <v>155.55119999999999</v>
      </c>
      <c r="BN118" s="67">
        <f>IFERROR(Y118*I118,"0")</f>
        <v>155.55119999999999</v>
      </c>
      <c r="BO118" s="67">
        <f>IFERROR(X118/J118,"0")</f>
        <v>0.6</v>
      </c>
      <c r="BP118" s="67">
        <f>IFERROR(Y118/J118,"0")</f>
        <v>0.6</v>
      </c>
    </row>
    <row r="119" spans="1:68" x14ac:dyDescent="0.2">
      <c r="A119" s="327"/>
      <c r="B119" s="328"/>
      <c r="C119" s="328"/>
      <c r="D119" s="328"/>
      <c r="E119" s="328"/>
      <c r="F119" s="328"/>
      <c r="G119" s="328"/>
      <c r="H119" s="328"/>
      <c r="I119" s="328"/>
      <c r="J119" s="328"/>
      <c r="K119" s="328"/>
      <c r="L119" s="328"/>
      <c r="M119" s="328"/>
      <c r="N119" s="328"/>
      <c r="O119" s="329"/>
      <c r="P119" s="331" t="s">
        <v>72</v>
      </c>
      <c r="Q119" s="332"/>
      <c r="R119" s="332"/>
      <c r="S119" s="332"/>
      <c r="T119" s="332"/>
      <c r="U119" s="332"/>
      <c r="V119" s="333"/>
      <c r="W119" s="37" t="s">
        <v>69</v>
      </c>
      <c r="X119" s="320">
        <f>IFERROR(SUM(X116:X118),"0")</f>
        <v>42</v>
      </c>
      <c r="Y119" s="320">
        <f>IFERROR(SUM(Y116:Y118),"0")</f>
        <v>42</v>
      </c>
      <c r="Z119" s="320">
        <f>IFERROR(IF(Z116="",0,Z116),"0")+IFERROR(IF(Z117="",0,Z117),"0")+IFERROR(IF(Z118="",0,Z118),"0")</f>
        <v>0.75095999999999996</v>
      </c>
      <c r="AA119" s="321"/>
      <c r="AB119" s="321"/>
      <c r="AC119" s="321"/>
    </row>
    <row r="120" spans="1:68" x14ac:dyDescent="0.2">
      <c r="A120" s="328"/>
      <c r="B120" s="328"/>
      <c r="C120" s="328"/>
      <c r="D120" s="328"/>
      <c r="E120" s="328"/>
      <c r="F120" s="328"/>
      <c r="G120" s="328"/>
      <c r="H120" s="328"/>
      <c r="I120" s="328"/>
      <c r="J120" s="328"/>
      <c r="K120" s="328"/>
      <c r="L120" s="328"/>
      <c r="M120" s="328"/>
      <c r="N120" s="328"/>
      <c r="O120" s="329"/>
      <c r="P120" s="331" t="s">
        <v>72</v>
      </c>
      <c r="Q120" s="332"/>
      <c r="R120" s="332"/>
      <c r="S120" s="332"/>
      <c r="T120" s="332"/>
      <c r="U120" s="332"/>
      <c r="V120" s="333"/>
      <c r="W120" s="37" t="s">
        <v>73</v>
      </c>
      <c r="X120" s="320">
        <f>IFERROR(SUMPRODUCT(X116:X118*H116:H118),"0")</f>
        <v>126</v>
      </c>
      <c r="Y120" s="320">
        <f>IFERROR(SUMPRODUCT(Y116:Y118*H116:H118),"0")</f>
        <v>126</v>
      </c>
      <c r="Z120" s="37"/>
      <c r="AA120" s="321"/>
      <c r="AB120" s="321"/>
      <c r="AC120" s="321"/>
    </row>
    <row r="121" spans="1:68" ht="16.5" customHeight="1" x14ac:dyDescent="0.25">
      <c r="A121" s="330" t="s">
        <v>211</v>
      </c>
      <c r="B121" s="328"/>
      <c r="C121" s="328"/>
      <c r="D121" s="328"/>
      <c r="E121" s="328"/>
      <c r="F121" s="328"/>
      <c r="G121" s="328"/>
      <c r="H121" s="328"/>
      <c r="I121" s="328"/>
      <c r="J121" s="328"/>
      <c r="K121" s="328"/>
      <c r="L121" s="328"/>
      <c r="M121" s="328"/>
      <c r="N121" s="328"/>
      <c r="O121" s="328"/>
      <c r="P121" s="328"/>
      <c r="Q121" s="328"/>
      <c r="R121" s="328"/>
      <c r="S121" s="328"/>
      <c r="T121" s="328"/>
      <c r="U121" s="328"/>
      <c r="V121" s="328"/>
      <c r="W121" s="328"/>
      <c r="X121" s="328"/>
      <c r="Y121" s="328"/>
      <c r="Z121" s="328"/>
      <c r="AA121" s="313"/>
      <c r="AB121" s="313"/>
      <c r="AC121" s="313"/>
    </row>
    <row r="122" spans="1:68" ht="14.25" customHeight="1" x14ac:dyDescent="0.25">
      <c r="A122" s="341" t="s">
        <v>139</v>
      </c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  <c r="L122" s="328"/>
      <c r="M122" s="328"/>
      <c r="N122" s="328"/>
      <c r="O122" s="328"/>
      <c r="P122" s="328"/>
      <c r="Q122" s="328"/>
      <c r="R122" s="328"/>
      <c r="S122" s="328"/>
      <c r="T122" s="328"/>
      <c r="U122" s="328"/>
      <c r="V122" s="328"/>
      <c r="W122" s="328"/>
      <c r="X122" s="328"/>
      <c r="Y122" s="328"/>
      <c r="Z122" s="328"/>
      <c r="AA122" s="314"/>
      <c r="AB122" s="314"/>
      <c r="AC122" s="314"/>
    </row>
    <row r="123" spans="1:68" ht="27" customHeight="1" x14ac:dyDescent="0.25">
      <c r="A123" s="54" t="s">
        <v>212</v>
      </c>
      <c r="B123" s="54" t="s">
        <v>213</v>
      </c>
      <c r="C123" s="31">
        <v>4301135275</v>
      </c>
      <c r="D123" s="336">
        <v>4607111034380</v>
      </c>
      <c r="E123" s="337"/>
      <c r="F123" s="317">
        <v>0.25</v>
      </c>
      <c r="G123" s="32">
        <v>12</v>
      </c>
      <c r="H123" s="317">
        <v>3</v>
      </c>
      <c r="I123" s="317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3"/>
      <c r="R123" s="323"/>
      <c r="S123" s="323"/>
      <c r="T123" s="324"/>
      <c r="U123" s="34"/>
      <c r="V123" s="34"/>
      <c r="W123" s="35" t="s">
        <v>69</v>
      </c>
      <c r="X123" s="318">
        <v>0</v>
      </c>
      <c r="Y123" s="319">
        <f>IFERROR(IF(X123="","",X123),"")</f>
        <v>0</v>
      </c>
      <c r="Z123" s="36">
        <f>IFERROR(IF(X123="","",X123*0.01788),"")</f>
        <v>0</v>
      </c>
      <c r="AA123" s="56"/>
      <c r="AB123" s="57"/>
      <c r="AC123" s="160" t="s">
        <v>214</v>
      </c>
      <c r="AG123" s="67"/>
      <c r="AJ123" s="71" t="s">
        <v>82</v>
      </c>
      <c r="AK123" s="71">
        <v>14</v>
      </c>
      <c r="BB123" s="161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215</v>
      </c>
      <c r="B124" s="54" t="s">
        <v>216</v>
      </c>
      <c r="C124" s="31">
        <v>4301135277</v>
      </c>
      <c r="D124" s="336">
        <v>4607111034397</v>
      </c>
      <c r="E124" s="337"/>
      <c r="F124" s="317">
        <v>0.25</v>
      </c>
      <c r="G124" s="32">
        <v>12</v>
      </c>
      <c r="H124" s="317">
        <v>3</v>
      </c>
      <c r="I124" s="317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3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3"/>
      <c r="R124" s="323"/>
      <c r="S124" s="323"/>
      <c r="T124" s="324"/>
      <c r="U124" s="34"/>
      <c r="V124" s="34"/>
      <c r="W124" s="35" t="s">
        <v>69</v>
      </c>
      <c r="X124" s="318">
        <v>28</v>
      </c>
      <c r="Y124" s="319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62" t="s">
        <v>199</v>
      </c>
      <c r="AG124" s="67"/>
      <c r="AJ124" s="71" t="s">
        <v>82</v>
      </c>
      <c r="AK124" s="71">
        <v>14</v>
      </c>
      <c r="BB124" s="163" t="s">
        <v>83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27"/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29"/>
      <c r="P125" s="331" t="s">
        <v>72</v>
      </c>
      <c r="Q125" s="332"/>
      <c r="R125" s="332"/>
      <c r="S125" s="332"/>
      <c r="T125" s="332"/>
      <c r="U125" s="332"/>
      <c r="V125" s="333"/>
      <c r="W125" s="37" t="s">
        <v>69</v>
      </c>
      <c r="X125" s="320">
        <f>IFERROR(SUM(X123:X124),"0")</f>
        <v>28</v>
      </c>
      <c r="Y125" s="320">
        <f>IFERROR(SUM(Y123:Y124),"0")</f>
        <v>28</v>
      </c>
      <c r="Z125" s="320">
        <f>IFERROR(IF(Z123="",0,Z123),"0")+IFERROR(IF(Z124="",0,Z124),"0")</f>
        <v>0.50063999999999997</v>
      </c>
      <c r="AA125" s="321"/>
      <c r="AB125" s="321"/>
      <c r="AC125" s="321"/>
    </row>
    <row r="126" spans="1:68" x14ac:dyDescent="0.2">
      <c r="A126" s="328"/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29"/>
      <c r="P126" s="331" t="s">
        <v>72</v>
      </c>
      <c r="Q126" s="332"/>
      <c r="R126" s="332"/>
      <c r="S126" s="332"/>
      <c r="T126" s="332"/>
      <c r="U126" s="332"/>
      <c r="V126" s="333"/>
      <c r="W126" s="37" t="s">
        <v>73</v>
      </c>
      <c r="X126" s="320">
        <f>IFERROR(SUMPRODUCT(X123:X124*H123:H124),"0")</f>
        <v>84</v>
      </c>
      <c r="Y126" s="320">
        <f>IFERROR(SUMPRODUCT(Y123:Y124*H123:H124),"0")</f>
        <v>84</v>
      </c>
      <c r="Z126" s="37"/>
      <c r="AA126" s="321"/>
      <c r="AB126" s="321"/>
      <c r="AC126" s="321"/>
    </row>
    <row r="127" spans="1:68" ht="16.5" customHeight="1" x14ac:dyDescent="0.25">
      <c r="A127" s="330" t="s">
        <v>217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328"/>
      <c r="Y127" s="328"/>
      <c r="Z127" s="328"/>
      <c r="AA127" s="313"/>
      <c r="AB127" s="313"/>
      <c r="AC127" s="313"/>
    </row>
    <row r="128" spans="1:68" ht="14.25" customHeight="1" x14ac:dyDescent="0.25">
      <c r="A128" s="341" t="s">
        <v>139</v>
      </c>
      <c r="B128" s="328"/>
      <c r="C128" s="328"/>
      <c r="D128" s="328"/>
      <c r="E128" s="328"/>
      <c r="F128" s="328"/>
      <c r="G128" s="328"/>
      <c r="H128" s="328"/>
      <c r="I128" s="328"/>
      <c r="J128" s="328"/>
      <c r="K128" s="328"/>
      <c r="L128" s="328"/>
      <c r="M128" s="328"/>
      <c r="N128" s="328"/>
      <c r="O128" s="328"/>
      <c r="P128" s="328"/>
      <c r="Q128" s="328"/>
      <c r="R128" s="328"/>
      <c r="S128" s="328"/>
      <c r="T128" s="328"/>
      <c r="U128" s="328"/>
      <c r="V128" s="328"/>
      <c r="W128" s="328"/>
      <c r="X128" s="328"/>
      <c r="Y128" s="328"/>
      <c r="Z128" s="328"/>
      <c r="AA128" s="314"/>
      <c r="AB128" s="314"/>
      <c r="AC128" s="314"/>
    </row>
    <row r="129" spans="1:68" ht="27" customHeight="1" x14ac:dyDescent="0.25">
      <c r="A129" s="54" t="s">
        <v>218</v>
      </c>
      <c r="B129" s="54" t="s">
        <v>219</v>
      </c>
      <c r="C129" s="31">
        <v>4301135570</v>
      </c>
      <c r="D129" s="336">
        <v>4607111035806</v>
      </c>
      <c r="E129" s="337"/>
      <c r="F129" s="317">
        <v>0.25</v>
      </c>
      <c r="G129" s="32">
        <v>12</v>
      </c>
      <c r="H129" s="317">
        <v>3</v>
      </c>
      <c r="I129" s="31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96" t="s">
        <v>220</v>
      </c>
      <c r="Q129" s="323"/>
      <c r="R129" s="323"/>
      <c r="S129" s="323"/>
      <c r="T129" s="324"/>
      <c r="U129" s="34"/>
      <c r="V129" s="34"/>
      <c r="W129" s="35" t="s">
        <v>69</v>
      </c>
      <c r="X129" s="318">
        <v>14</v>
      </c>
      <c r="Y129" s="31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64" t="s">
        <v>221</v>
      </c>
      <c r="AG129" s="67"/>
      <c r="AJ129" s="71" t="s">
        <v>71</v>
      </c>
      <c r="AK129" s="71">
        <v>1</v>
      </c>
      <c r="BB129" s="165" t="s">
        <v>83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27"/>
      <c r="B130" s="328"/>
      <c r="C130" s="328"/>
      <c r="D130" s="328"/>
      <c r="E130" s="328"/>
      <c r="F130" s="328"/>
      <c r="G130" s="328"/>
      <c r="H130" s="328"/>
      <c r="I130" s="328"/>
      <c r="J130" s="328"/>
      <c r="K130" s="328"/>
      <c r="L130" s="328"/>
      <c r="M130" s="328"/>
      <c r="N130" s="328"/>
      <c r="O130" s="329"/>
      <c r="P130" s="331" t="s">
        <v>72</v>
      </c>
      <c r="Q130" s="332"/>
      <c r="R130" s="332"/>
      <c r="S130" s="332"/>
      <c r="T130" s="332"/>
      <c r="U130" s="332"/>
      <c r="V130" s="333"/>
      <c r="W130" s="37" t="s">
        <v>69</v>
      </c>
      <c r="X130" s="320">
        <f>IFERROR(SUM(X129:X129),"0")</f>
        <v>14</v>
      </c>
      <c r="Y130" s="320">
        <f>IFERROR(SUM(Y129:Y129),"0")</f>
        <v>14</v>
      </c>
      <c r="Z130" s="320">
        <f>IFERROR(IF(Z129="",0,Z129),"0")</f>
        <v>0.25031999999999999</v>
      </c>
      <c r="AA130" s="321"/>
      <c r="AB130" s="321"/>
      <c r="AC130" s="321"/>
    </row>
    <row r="131" spans="1:68" x14ac:dyDescent="0.2">
      <c r="A131" s="328"/>
      <c r="B131" s="328"/>
      <c r="C131" s="328"/>
      <c r="D131" s="328"/>
      <c r="E131" s="328"/>
      <c r="F131" s="328"/>
      <c r="G131" s="328"/>
      <c r="H131" s="328"/>
      <c r="I131" s="328"/>
      <c r="J131" s="328"/>
      <c r="K131" s="328"/>
      <c r="L131" s="328"/>
      <c r="M131" s="328"/>
      <c r="N131" s="328"/>
      <c r="O131" s="329"/>
      <c r="P131" s="331" t="s">
        <v>72</v>
      </c>
      <c r="Q131" s="332"/>
      <c r="R131" s="332"/>
      <c r="S131" s="332"/>
      <c r="T131" s="332"/>
      <c r="U131" s="332"/>
      <c r="V131" s="333"/>
      <c r="W131" s="37" t="s">
        <v>73</v>
      </c>
      <c r="X131" s="320">
        <f>IFERROR(SUMPRODUCT(X129:X129*H129:H129),"0")</f>
        <v>42</v>
      </c>
      <c r="Y131" s="320">
        <f>IFERROR(SUMPRODUCT(Y129:Y129*H129:H129),"0")</f>
        <v>42</v>
      </c>
      <c r="Z131" s="37"/>
      <c r="AA131" s="321"/>
      <c r="AB131" s="321"/>
      <c r="AC131" s="321"/>
    </row>
    <row r="132" spans="1:68" ht="16.5" customHeight="1" x14ac:dyDescent="0.25">
      <c r="A132" s="330" t="s">
        <v>222</v>
      </c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328"/>
      <c r="Y132" s="328"/>
      <c r="Z132" s="328"/>
      <c r="AA132" s="313"/>
      <c r="AB132" s="313"/>
      <c r="AC132" s="313"/>
    </row>
    <row r="133" spans="1:68" ht="14.25" customHeight="1" x14ac:dyDescent="0.25">
      <c r="A133" s="341" t="s">
        <v>139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328"/>
      <c r="Z133" s="328"/>
      <c r="AA133" s="314"/>
      <c r="AB133" s="314"/>
      <c r="AC133" s="314"/>
    </row>
    <row r="134" spans="1:68" ht="16.5" customHeight="1" x14ac:dyDescent="0.25">
      <c r="A134" s="54" t="s">
        <v>223</v>
      </c>
      <c r="B134" s="54" t="s">
        <v>224</v>
      </c>
      <c r="C134" s="31">
        <v>4301135596</v>
      </c>
      <c r="D134" s="336">
        <v>4607111039613</v>
      </c>
      <c r="E134" s="337"/>
      <c r="F134" s="317">
        <v>0.09</v>
      </c>
      <c r="G134" s="32">
        <v>30</v>
      </c>
      <c r="H134" s="317">
        <v>2.7</v>
      </c>
      <c r="I134" s="317">
        <v>3.09</v>
      </c>
      <c r="J134" s="32">
        <v>126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22" t="s">
        <v>225</v>
      </c>
      <c r="Q134" s="323"/>
      <c r="R134" s="323"/>
      <c r="S134" s="323"/>
      <c r="T134" s="324"/>
      <c r="U134" s="34"/>
      <c r="V134" s="34"/>
      <c r="W134" s="35" t="s">
        <v>69</v>
      </c>
      <c r="X134" s="318">
        <v>0</v>
      </c>
      <c r="Y134" s="319">
        <f>IFERROR(IF(X134="","",X134),"")</f>
        <v>0</v>
      </c>
      <c r="Z134" s="36">
        <f>IFERROR(IF(X134="","",X134*0.00936),"")</f>
        <v>0</v>
      </c>
      <c r="AA134" s="56"/>
      <c r="AB134" s="57"/>
      <c r="AC134" s="166" t="s">
        <v>205</v>
      </c>
      <c r="AG134" s="67"/>
      <c r="AJ134" s="71" t="s">
        <v>71</v>
      </c>
      <c r="AK134" s="71">
        <v>1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327"/>
      <c r="B135" s="328"/>
      <c r="C135" s="328"/>
      <c r="D135" s="328"/>
      <c r="E135" s="328"/>
      <c r="F135" s="328"/>
      <c r="G135" s="328"/>
      <c r="H135" s="328"/>
      <c r="I135" s="328"/>
      <c r="J135" s="328"/>
      <c r="K135" s="328"/>
      <c r="L135" s="328"/>
      <c r="M135" s="328"/>
      <c r="N135" s="328"/>
      <c r="O135" s="329"/>
      <c r="P135" s="331" t="s">
        <v>72</v>
      </c>
      <c r="Q135" s="332"/>
      <c r="R135" s="332"/>
      <c r="S135" s="332"/>
      <c r="T135" s="332"/>
      <c r="U135" s="332"/>
      <c r="V135" s="333"/>
      <c r="W135" s="37" t="s">
        <v>69</v>
      </c>
      <c r="X135" s="320">
        <f>IFERROR(SUM(X134:X134),"0")</f>
        <v>0</v>
      </c>
      <c r="Y135" s="320">
        <f>IFERROR(SUM(Y134:Y134),"0")</f>
        <v>0</v>
      </c>
      <c r="Z135" s="320">
        <f>IFERROR(IF(Z134="",0,Z134),"0")</f>
        <v>0</v>
      </c>
      <c r="AA135" s="321"/>
      <c r="AB135" s="321"/>
      <c r="AC135" s="321"/>
    </row>
    <row r="136" spans="1:68" x14ac:dyDescent="0.2">
      <c r="A136" s="328"/>
      <c r="B136" s="328"/>
      <c r="C136" s="328"/>
      <c r="D136" s="328"/>
      <c r="E136" s="328"/>
      <c r="F136" s="328"/>
      <c r="G136" s="328"/>
      <c r="H136" s="328"/>
      <c r="I136" s="328"/>
      <c r="J136" s="328"/>
      <c r="K136" s="328"/>
      <c r="L136" s="328"/>
      <c r="M136" s="328"/>
      <c r="N136" s="328"/>
      <c r="O136" s="329"/>
      <c r="P136" s="331" t="s">
        <v>72</v>
      </c>
      <c r="Q136" s="332"/>
      <c r="R136" s="332"/>
      <c r="S136" s="332"/>
      <c r="T136" s="332"/>
      <c r="U136" s="332"/>
      <c r="V136" s="333"/>
      <c r="W136" s="37" t="s">
        <v>73</v>
      </c>
      <c r="X136" s="320">
        <f>IFERROR(SUMPRODUCT(X134:X134*H134:H134),"0")</f>
        <v>0</v>
      </c>
      <c r="Y136" s="320">
        <f>IFERROR(SUMPRODUCT(Y134:Y134*H134:H134),"0")</f>
        <v>0</v>
      </c>
      <c r="Z136" s="37"/>
      <c r="AA136" s="321"/>
      <c r="AB136" s="321"/>
      <c r="AC136" s="321"/>
    </row>
    <row r="137" spans="1:68" ht="16.5" customHeight="1" x14ac:dyDescent="0.25">
      <c r="A137" s="330" t="s">
        <v>226</v>
      </c>
      <c r="B137" s="328"/>
      <c r="C137" s="328"/>
      <c r="D137" s="328"/>
      <c r="E137" s="328"/>
      <c r="F137" s="328"/>
      <c r="G137" s="328"/>
      <c r="H137" s="328"/>
      <c r="I137" s="328"/>
      <c r="J137" s="328"/>
      <c r="K137" s="328"/>
      <c r="L137" s="328"/>
      <c r="M137" s="328"/>
      <c r="N137" s="328"/>
      <c r="O137" s="328"/>
      <c r="P137" s="328"/>
      <c r="Q137" s="328"/>
      <c r="R137" s="328"/>
      <c r="S137" s="328"/>
      <c r="T137" s="328"/>
      <c r="U137" s="328"/>
      <c r="V137" s="328"/>
      <c r="W137" s="328"/>
      <c r="X137" s="328"/>
      <c r="Y137" s="328"/>
      <c r="Z137" s="328"/>
      <c r="AA137" s="313"/>
      <c r="AB137" s="313"/>
      <c r="AC137" s="313"/>
    </row>
    <row r="138" spans="1:68" ht="14.25" customHeight="1" x14ac:dyDescent="0.25">
      <c r="A138" s="341" t="s">
        <v>227</v>
      </c>
      <c r="B138" s="328"/>
      <c r="C138" s="328"/>
      <c r="D138" s="328"/>
      <c r="E138" s="328"/>
      <c r="F138" s="328"/>
      <c r="G138" s="328"/>
      <c r="H138" s="328"/>
      <c r="I138" s="328"/>
      <c r="J138" s="328"/>
      <c r="K138" s="328"/>
      <c r="L138" s="328"/>
      <c r="M138" s="328"/>
      <c r="N138" s="328"/>
      <c r="O138" s="328"/>
      <c r="P138" s="328"/>
      <c r="Q138" s="328"/>
      <c r="R138" s="328"/>
      <c r="S138" s="328"/>
      <c r="T138" s="328"/>
      <c r="U138" s="328"/>
      <c r="V138" s="328"/>
      <c r="W138" s="328"/>
      <c r="X138" s="328"/>
      <c r="Y138" s="328"/>
      <c r="Z138" s="328"/>
      <c r="AA138" s="314"/>
      <c r="AB138" s="314"/>
      <c r="AC138" s="314"/>
    </row>
    <row r="139" spans="1:68" ht="27" customHeight="1" x14ac:dyDescent="0.25">
      <c r="A139" s="54" t="s">
        <v>228</v>
      </c>
      <c r="B139" s="54" t="s">
        <v>229</v>
      </c>
      <c r="C139" s="31">
        <v>4301071054</v>
      </c>
      <c r="D139" s="336">
        <v>4607111035639</v>
      </c>
      <c r="E139" s="337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230</v>
      </c>
      <c r="L139" s="32" t="s">
        <v>80</v>
      </c>
      <c r="M139" s="33" t="s">
        <v>68</v>
      </c>
      <c r="N139" s="33"/>
      <c r="O139" s="32">
        <v>180</v>
      </c>
      <c r="P139" s="48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323"/>
      <c r="R139" s="323"/>
      <c r="S139" s="323"/>
      <c r="T139" s="324"/>
      <c r="U139" s="34"/>
      <c r="V139" s="34"/>
      <c r="W139" s="35" t="s">
        <v>69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68" t="s">
        <v>231</v>
      </c>
      <c r="AG139" s="67"/>
      <c r="AJ139" s="71" t="s">
        <v>82</v>
      </c>
      <c r="AK139" s="71">
        <v>6</v>
      </c>
      <c r="BB139" s="169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232</v>
      </c>
      <c r="B140" s="54" t="s">
        <v>233</v>
      </c>
      <c r="C140" s="31">
        <v>4301135540</v>
      </c>
      <c r="D140" s="336">
        <v>4607111035646</v>
      </c>
      <c r="E140" s="337"/>
      <c r="F140" s="317">
        <v>0.2</v>
      </c>
      <c r="G140" s="32">
        <v>8</v>
      </c>
      <c r="H140" s="317">
        <v>1.6</v>
      </c>
      <c r="I140" s="317">
        <v>2.12</v>
      </c>
      <c r="J140" s="32">
        <v>72</v>
      </c>
      <c r="K140" s="32" t="s">
        <v>230</v>
      </c>
      <c r="L140" s="32" t="s">
        <v>80</v>
      </c>
      <c r="M140" s="33" t="s">
        <v>68</v>
      </c>
      <c r="N140" s="33"/>
      <c r="O140" s="32">
        <v>180</v>
      </c>
      <c r="P140" s="43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323"/>
      <c r="R140" s="323"/>
      <c r="S140" s="323"/>
      <c r="T140" s="324"/>
      <c r="U140" s="34"/>
      <c r="V140" s="34"/>
      <c r="W140" s="35" t="s">
        <v>69</v>
      </c>
      <c r="X140" s="318">
        <v>0</v>
      </c>
      <c r="Y140" s="319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231</v>
      </c>
      <c r="AG140" s="67"/>
      <c r="AJ140" s="71" t="s">
        <v>82</v>
      </c>
      <c r="AK140" s="71">
        <v>6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27"/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8"/>
      <c r="N141" s="328"/>
      <c r="O141" s="329"/>
      <c r="P141" s="331" t="s">
        <v>72</v>
      </c>
      <c r="Q141" s="332"/>
      <c r="R141" s="332"/>
      <c r="S141" s="332"/>
      <c r="T141" s="332"/>
      <c r="U141" s="332"/>
      <c r="V141" s="333"/>
      <c r="W141" s="37" t="s">
        <v>69</v>
      </c>
      <c r="X141" s="320">
        <f>IFERROR(SUM(X139:X140),"0")</f>
        <v>0</v>
      </c>
      <c r="Y141" s="320">
        <f>IFERROR(SUM(Y139:Y140),"0")</f>
        <v>0</v>
      </c>
      <c r="Z141" s="320">
        <f>IFERROR(IF(Z139="",0,Z139),"0")+IFERROR(IF(Z140="",0,Z140),"0")</f>
        <v>0</v>
      </c>
      <c r="AA141" s="321"/>
      <c r="AB141" s="321"/>
      <c r="AC141" s="321"/>
    </row>
    <row r="142" spans="1:68" x14ac:dyDescent="0.2">
      <c r="A142" s="328"/>
      <c r="B142" s="328"/>
      <c r="C142" s="328"/>
      <c r="D142" s="328"/>
      <c r="E142" s="328"/>
      <c r="F142" s="328"/>
      <c r="G142" s="328"/>
      <c r="H142" s="328"/>
      <c r="I142" s="328"/>
      <c r="J142" s="328"/>
      <c r="K142" s="328"/>
      <c r="L142" s="328"/>
      <c r="M142" s="328"/>
      <c r="N142" s="328"/>
      <c r="O142" s="329"/>
      <c r="P142" s="331" t="s">
        <v>72</v>
      </c>
      <c r="Q142" s="332"/>
      <c r="R142" s="332"/>
      <c r="S142" s="332"/>
      <c r="T142" s="332"/>
      <c r="U142" s="332"/>
      <c r="V142" s="333"/>
      <c r="W142" s="37" t="s">
        <v>73</v>
      </c>
      <c r="X142" s="320">
        <f>IFERROR(SUMPRODUCT(X139:X140*H139:H140),"0")</f>
        <v>0</v>
      </c>
      <c r="Y142" s="320">
        <f>IFERROR(SUMPRODUCT(Y139:Y140*H139:H140),"0")</f>
        <v>0</v>
      </c>
      <c r="Z142" s="37"/>
      <c r="AA142" s="321"/>
      <c r="AB142" s="321"/>
      <c r="AC142" s="321"/>
    </row>
    <row r="143" spans="1:68" ht="16.5" customHeight="1" x14ac:dyDescent="0.25">
      <c r="A143" s="330" t="s">
        <v>234</v>
      </c>
      <c r="B143" s="328"/>
      <c r="C143" s="328"/>
      <c r="D143" s="328"/>
      <c r="E143" s="328"/>
      <c r="F143" s="328"/>
      <c r="G143" s="328"/>
      <c r="H143" s="328"/>
      <c r="I143" s="328"/>
      <c r="J143" s="328"/>
      <c r="K143" s="328"/>
      <c r="L143" s="328"/>
      <c r="M143" s="328"/>
      <c r="N143" s="328"/>
      <c r="O143" s="328"/>
      <c r="P143" s="328"/>
      <c r="Q143" s="328"/>
      <c r="R143" s="328"/>
      <c r="S143" s="328"/>
      <c r="T143" s="328"/>
      <c r="U143" s="328"/>
      <c r="V143" s="328"/>
      <c r="W143" s="328"/>
      <c r="X143" s="328"/>
      <c r="Y143" s="328"/>
      <c r="Z143" s="328"/>
      <c r="AA143" s="313"/>
      <c r="AB143" s="313"/>
      <c r="AC143" s="313"/>
    </row>
    <row r="144" spans="1:68" ht="14.25" customHeight="1" x14ac:dyDescent="0.25">
      <c r="A144" s="341" t="s">
        <v>139</v>
      </c>
      <c r="B144" s="328"/>
      <c r="C144" s="328"/>
      <c r="D144" s="328"/>
      <c r="E144" s="328"/>
      <c r="F144" s="328"/>
      <c r="G144" s="328"/>
      <c r="H144" s="328"/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328"/>
      <c r="Y144" s="328"/>
      <c r="Z144" s="328"/>
      <c r="AA144" s="314"/>
      <c r="AB144" s="314"/>
      <c r="AC144" s="314"/>
    </row>
    <row r="145" spans="1:68" ht="27" customHeight="1" x14ac:dyDescent="0.25">
      <c r="A145" s="54" t="s">
        <v>235</v>
      </c>
      <c r="B145" s="54" t="s">
        <v>236</v>
      </c>
      <c r="C145" s="31">
        <v>4301135281</v>
      </c>
      <c r="D145" s="336">
        <v>4607111036568</v>
      </c>
      <c r="E145" s="337"/>
      <c r="F145" s="317">
        <v>0.28000000000000003</v>
      </c>
      <c r="G145" s="32">
        <v>6</v>
      </c>
      <c r="H145" s="317">
        <v>1.68</v>
      </c>
      <c r="I145" s="317">
        <v>2.1017999999999999</v>
      </c>
      <c r="J145" s="32">
        <v>140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6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323"/>
      <c r="R145" s="323"/>
      <c r="S145" s="323"/>
      <c r="T145" s="324"/>
      <c r="U145" s="34"/>
      <c r="V145" s="34"/>
      <c r="W145" s="35" t="s">
        <v>69</v>
      </c>
      <c r="X145" s="318">
        <v>0</v>
      </c>
      <c r="Y145" s="319">
        <f>IFERROR(IF(X145="","",X145),"")</f>
        <v>0</v>
      </c>
      <c r="Z145" s="36">
        <f>IFERROR(IF(X145="","",X145*0.00941),"")</f>
        <v>0</v>
      </c>
      <c r="AA145" s="56"/>
      <c r="AB145" s="57"/>
      <c r="AC145" s="172" t="s">
        <v>237</v>
      </c>
      <c r="AG145" s="67"/>
      <c r="AJ145" s="71" t="s">
        <v>71</v>
      </c>
      <c r="AK145" s="71">
        <v>1</v>
      </c>
      <c r="BB145" s="173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27"/>
      <c r="B146" s="328"/>
      <c r="C146" s="328"/>
      <c r="D146" s="328"/>
      <c r="E146" s="328"/>
      <c r="F146" s="328"/>
      <c r="G146" s="328"/>
      <c r="H146" s="328"/>
      <c r="I146" s="328"/>
      <c r="J146" s="328"/>
      <c r="K146" s="328"/>
      <c r="L146" s="328"/>
      <c r="M146" s="328"/>
      <c r="N146" s="328"/>
      <c r="O146" s="329"/>
      <c r="P146" s="331" t="s">
        <v>72</v>
      </c>
      <c r="Q146" s="332"/>
      <c r="R146" s="332"/>
      <c r="S146" s="332"/>
      <c r="T146" s="332"/>
      <c r="U146" s="332"/>
      <c r="V146" s="333"/>
      <c r="W146" s="37" t="s">
        <v>69</v>
      </c>
      <c r="X146" s="320">
        <f>IFERROR(SUM(X145:X145),"0")</f>
        <v>0</v>
      </c>
      <c r="Y146" s="320">
        <f>IFERROR(SUM(Y145:Y145),"0")</f>
        <v>0</v>
      </c>
      <c r="Z146" s="320">
        <f>IFERROR(IF(Z145="",0,Z145),"0")</f>
        <v>0</v>
      </c>
      <c r="AA146" s="321"/>
      <c r="AB146" s="321"/>
      <c r="AC146" s="321"/>
    </row>
    <row r="147" spans="1:68" x14ac:dyDescent="0.2">
      <c r="A147" s="328"/>
      <c r="B147" s="328"/>
      <c r="C147" s="328"/>
      <c r="D147" s="328"/>
      <c r="E147" s="328"/>
      <c r="F147" s="328"/>
      <c r="G147" s="328"/>
      <c r="H147" s="328"/>
      <c r="I147" s="328"/>
      <c r="J147" s="328"/>
      <c r="K147" s="328"/>
      <c r="L147" s="328"/>
      <c r="M147" s="328"/>
      <c r="N147" s="328"/>
      <c r="O147" s="329"/>
      <c r="P147" s="331" t="s">
        <v>72</v>
      </c>
      <c r="Q147" s="332"/>
      <c r="R147" s="332"/>
      <c r="S147" s="332"/>
      <c r="T147" s="332"/>
      <c r="U147" s="332"/>
      <c r="V147" s="333"/>
      <c r="W147" s="37" t="s">
        <v>73</v>
      </c>
      <c r="X147" s="320">
        <f>IFERROR(SUMPRODUCT(X145:X145*H145:H145),"0")</f>
        <v>0</v>
      </c>
      <c r="Y147" s="320">
        <f>IFERROR(SUMPRODUCT(Y145:Y145*H145:H145),"0")</f>
        <v>0</v>
      </c>
      <c r="Z147" s="37"/>
      <c r="AA147" s="321"/>
      <c r="AB147" s="321"/>
      <c r="AC147" s="321"/>
    </row>
    <row r="148" spans="1:68" ht="27.75" customHeight="1" x14ac:dyDescent="0.2">
      <c r="A148" s="389" t="s">
        <v>238</v>
      </c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390"/>
      <c r="O148" s="390"/>
      <c r="P148" s="390"/>
      <c r="Q148" s="390"/>
      <c r="R148" s="390"/>
      <c r="S148" s="390"/>
      <c r="T148" s="390"/>
      <c r="U148" s="390"/>
      <c r="V148" s="390"/>
      <c r="W148" s="390"/>
      <c r="X148" s="390"/>
      <c r="Y148" s="390"/>
      <c r="Z148" s="390"/>
      <c r="AA148" s="48"/>
      <c r="AB148" s="48"/>
      <c r="AC148" s="48"/>
    </row>
    <row r="149" spans="1:68" ht="16.5" customHeight="1" x14ac:dyDescent="0.25">
      <c r="A149" s="330" t="s">
        <v>239</v>
      </c>
      <c r="B149" s="328"/>
      <c r="C149" s="328"/>
      <c r="D149" s="328"/>
      <c r="E149" s="328"/>
      <c r="F149" s="328"/>
      <c r="G149" s="328"/>
      <c r="H149" s="328"/>
      <c r="I149" s="328"/>
      <c r="J149" s="328"/>
      <c r="K149" s="328"/>
      <c r="L149" s="328"/>
      <c r="M149" s="328"/>
      <c r="N149" s="328"/>
      <c r="O149" s="328"/>
      <c r="P149" s="328"/>
      <c r="Q149" s="328"/>
      <c r="R149" s="328"/>
      <c r="S149" s="328"/>
      <c r="T149" s="328"/>
      <c r="U149" s="328"/>
      <c r="V149" s="328"/>
      <c r="W149" s="328"/>
      <c r="X149" s="328"/>
      <c r="Y149" s="328"/>
      <c r="Z149" s="328"/>
      <c r="AA149" s="313"/>
      <c r="AB149" s="313"/>
      <c r="AC149" s="313"/>
    </row>
    <row r="150" spans="1:68" ht="14.25" customHeight="1" x14ac:dyDescent="0.25">
      <c r="A150" s="341" t="s">
        <v>139</v>
      </c>
      <c r="B150" s="328"/>
      <c r="C150" s="328"/>
      <c r="D150" s="328"/>
      <c r="E150" s="328"/>
      <c r="F150" s="328"/>
      <c r="G150" s="328"/>
      <c r="H150" s="328"/>
      <c r="I150" s="328"/>
      <c r="J150" s="328"/>
      <c r="K150" s="328"/>
      <c r="L150" s="328"/>
      <c r="M150" s="328"/>
      <c r="N150" s="328"/>
      <c r="O150" s="328"/>
      <c r="P150" s="328"/>
      <c r="Q150" s="328"/>
      <c r="R150" s="328"/>
      <c r="S150" s="328"/>
      <c r="T150" s="328"/>
      <c r="U150" s="328"/>
      <c r="V150" s="328"/>
      <c r="W150" s="328"/>
      <c r="X150" s="328"/>
      <c r="Y150" s="328"/>
      <c r="Z150" s="328"/>
      <c r="AA150" s="314"/>
      <c r="AB150" s="314"/>
      <c r="AC150" s="314"/>
    </row>
    <row r="151" spans="1:68" ht="27" customHeight="1" x14ac:dyDescent="0.25">
      <c r="A151" s="54" t="s">
        <v>240</v>
      </c>
      <c r="B151" s="54" t="s">
        <v>241</v>
      </c>
      <c r="C151" s="31">
        <v>4301135317</v>
      </c>
      <c r="D151" s="336">
        <v>4607111039057</v>
      </c>
      <c r="E151" s="337"/>
      <c r="F151" s="317">
        <v>1.8</v>
      </c>
      <c r="G151" s="32">
        <v>1</v>
      </c>
      <c r="H151" s="317">
        <v>1.8</v>
      </c>
      <c r="I151" s="317">
        <v>1.9</v>
      </c>
      <c r="J151" s="32">
        <v>234</v>
      </c>
      <c r="K151" s="32" t="s">
        <v>132</v>
      </c>
      <c r="L151" s="32" t="s">
        <v>67</v>
      </c>
      <c r="M151" s="33" t="s">
        <v>68</v>
      </c>
      <c r="N151" s="33"/>
      <c r="O151" s="32">
        <v>180</v>
      </c>
      <c r="P151" s="531" t="s">
        <v>242</v>
      </c>
      <c r="Q151" s="323"/>
      <c r="R151" s="323"/>
      <c r="S151" s="323"/>
      <c r="T151" s="324"/>
      <c r="U151" s="34"/>
      <c r="V151" s="34"/>
      <c r="W151" s="35" t="s">
        <v>69</v>
      </c>
      <c r="X151" s="318">
        <v>0</v>
      </c>
      <c r="Y151" s="319">
        <f>IFERROR(IF(X151="","",X151),"")</f>
        <v>0</v>
      </c>
      <c r="Z151" s="36">
        <f>IFERROR(IF(X151="","",X151*0.00502),"")</f>
        <v>0</v>
      </c>
      <c r="AA151" s="56"/>
      <c r="AB151" s="57"/>
      <c r="AC151" s="174" t="s">
        <v>205</v>
      </c>
      <c r="AG151" s="67"/>
      <c r="AJ151" s="71" t="s">
        <v>71</v>
      </c>
      <c r="AK151" s="71">
        <v>1</v>
      </c>
      <c r="BB151" s="175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27"/>
      <c r="B152" s="328"/>
      <c r="C152" s="328"/>
      <c r="D152" s="328"/>
      <c r="E152" s="328"/>
      <c r="F152" s="328"/>
      <c r="G152" s="328"/>
      <c r="H152" s="328"/>
      <c r="I152" s="328"/>
      <c r="J152" s="328"/>
      <c r="K152" s="328"/>
      <c r="L152" s="328"/>
      <c r="M152" s="328"/>
      <c r="N152" s="328"/>
      <c r="O152" s="329"/>
      <c r="P152" s="331" t="s">
        <v>72</v>
      </c>
      <c r="Q152" s="332"/>
      <c r="R152" s="332"/>
      <c r="S152" s="332"/>
      <c r="T152" s="332"/>
      <c r="U152" s="332"/>
      <c r="V152" s="333"/>
      <c r="W152" s="37" t="s">
        <v>69</v>
      </c>
      <c r="X152" s="320">
        <f>IFERROR(SUM(X151:X151),"0")</f>
        <v>0</v>
      </c>
      <c r="Y152" s="320">
        <f>IFERROR(SUM(Y151:Y151),"0")</f>
        <v>0</v>
      </c>
      <c r="Z152" s="320">
        <f>IFERROR(IF(Z151="",0,Z151),"0")</f>
        <v>0</v>
      </c>
      <c r="AA152" s="321"/>
      <c r="AB152" s="321"/>
      <c r="AC152" s="321"/>
    </row>
    <row r="153" spans="1:68" x14ac:dyDescent="0.2">
      <c r="A153" s="328"/>
      <c r="B153" s="328"/>
      <c r="C153" s="328"/>
      <c r="D153" s="328"/>
      <c r="E153" s="328"/>
      <c r="F153" s="328"/>
      <c r="G153" s="328"/>
      <c r="H153" s="328"/>
      <c r="I153" s="328"/>
      <c r="J153" s="328"/>
      <c r="K153" s="328"/>
      <c r="L153" s="328"/>
      <c r="M153" s="328"/>
      <c r="N153" s="328"/>
      <c r="O153" s="329"/>
      <c r="P153" s="331" t="s">
        <v>72</v>
      </c>
      <c r="Q153" s="332"/>
      <c r="R153" s="332"/>
      <c r="S153" s="332"/>
      <c r="T153" s="332"/>
      <c r="U153" s="332"/>
      <c r="V153" s="333"/>
      <c r="W153" s="37" t="s">
        <v>73</v>
      </c>
      <c r="X153" s="320">
        <f>IFERROR(SUMPRODUCT(X151:X151*H151:H151),"0")</f>
        <v>0</v>
      </c>
      <c r="Y153" s="320">
        <f>IFERROR(SUMPRODUCT(Y151:Y151*H151:H151),"0")</f>
        <v>0</v>
      </c>
      <c r="Z153" s="37"/>
      <c r="AA153" s="321"/>
      <c r="AB153" s="321"/>
      <c r="AC153" s="321"/>
    </row>
    <row r="154" spans="1:68" ht="16.5" customHeight="1" x14ac:dyDescent="0.25">
      <c r="A154" s="330" t="s">
        <v>243</v>
      </c>
      <c r="B154" s="328"/>
      <c r="C154" s="328"/>
      <c r="D154" s="328"/>
      <c r="E154" s="328"/>
      <c r="F154" s="328"/>
      <c r="G154" s="328"/>
      <c r="H154" s="328"/>
      <c r="I154" s="328"/>
      <c r="J154" s="328"/>
      <c r="K154" s="328"/>
      <c r="L154" s="328"/>
      <c r="M154" s="328"/>
      <c r="N154" s="328"/>
      <c r="O154" s="328"/>
      <c r="P154" s="328"/>
      <c r="Q154" s="328"/>
      <c r="R154" s="328"/>
      <c r="S154" s="328"/>
      <c r="T154" s="328"/>
      <c r="U154" s="328"/>
      <c r="V154" s="328"/>
      <c r="W154" s="328"/>
      <c r="X154" s="328"/>
      <c r="Y154" s="328"/>
      <c r="Z154" s="328"/>
      <c r="AA154" s="313"/>
      <c r="AB154" s="313"/>
      <c r="AC154" s="313"/>
    </row>
    <row r="155" spans="1:68" ht="14.25" customHeight="1" x14ac:dyDescent="0.25">
      <c r="A155" s="341" t="s">
        <v>63</v>
      </c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8"/>
      <c r="M155" s="328"/>
      <c r="N155" s="328"/>
      <c r="O155" s="328"/>
      <c r="P155" s="328"/>
      <c r="Q155" s="328"/>
      <c r="R155" s="328"/>
      <c r="S155" s="328"/>
      <c r="T155" s="328"/>
      <c r="U155" s="328"/>
      <c r="V155" s="328"/>
      <c r="W155" s="328"/>
      <c r="X155" s="328"/>
      <c r="Y155" s="328"/>
      <c r="Z155" s="328"/>
      <c r="AA155" s="314"/>
      <c r="AB155" s="314"/>
      <c r="AC155" s="314"/>
    </row>
    <row r="156" spans="1:68" ht="16.5" customHeight="1" x14ac:dyDescent="0.25">
      <c r="A156" s="54" t="s">
        <v>244</v>
      </c>
      <c r="B156" s="54" t="s">
        <v>245</v>
      </c>
      <c r="C156" s="31">
        <v>4301071062</v>
      </c>
      <c r="D156" s="336">
        <v>4607111036384</v>
      </c>
      <c r="E156" s="337"/>
      <c r="F156" s="317">
        <v>5</v>
      </c>
      <c r="G156" s="32">
        <v>1</v>
      </c>
      <c r="H156" s="317">
        <v>5</v>
      </c>
      <c r="I156" s="317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455" t="s">
        <v>246</v>
      </c>
      <c r="Q156" s="323"/>
      <c r="R156" s="323"/>
      <c r="S156" s="323"/>
      <c r="T156" s="324"/>
      <c r="U156" s="34"/>
      <c r="V156" s="34"/>
      <c r="W156" s="35" t="s">
        <v>69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76" t="s">
        <v>247</v>
      </c>
      <c r="AG156" s="67"/>
      <c r="AJ156" s="71" t="s">
        <v>71</v>
      </c>
      <c r="AK156" s="71">
        <v>1</v>
      </c>
      <c r="BB156" s="177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customHeight="1" x14ac:dyDescent="0.25">
      <c r="A157" s="54" t="s">
        <v>248</v>
      </c>
      <c r="B157" s="54" t="s">
        <v>249</v>
      </c>
      <c r="C157" s="31">
        <v>4301071056</v>
      </c>
      <c r="D157" s="336">
        <v>4640242180250</v>
      </c>
      <c r="E157" s="337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343" t="s">
        <v>250</v>
      </c>
      <c r="Q157" s="323"/>
      <c r="R157" s="323"/>
      <c r="S157" s="323"/>
      <c r="T157" s="324"/>
      <c r="U157" s="34"/>
      <c r="V157" s="34"/>
      <c r="W157" s="35" t="s">
        <v>69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252</v>
      </c>
      <c r="B158" s="54" t="s">
        <v>253</v>
      </c>
      <c r="C158" s="31">
        <v>4301071050</v>
      </c>
      <c r="D158" s="336">
        <v>4607111036216</v>
      </c>
      <c r="E158" s="337"/>
      <c r="F158" s="317">
        <v>5</v>
      </c>
      <c r="G158" s="32">
        <v>1</v>
      </c>
      <c r="H158" s="317">
        <v>5</v>
      </c>
      <c r="I158" s="317">
        <v>5.2131999999999996</v>
      </c>
      <c r="J158" s="32">
        <v>144</v>
      </c>
      <c r="K158" s="32" t="s">
        <v>66</v>
      </c>
      <c r="L158" s="32" t="s">
        <v>136</v>
      </c>
      <c r="M158" s="33" t="s">
        <v>68</v>
      </c>
      <c r="N158" s="33"/>
      <c r="O158" s="32">
        <v>180</v>
      </c>
      <c r="P158" s="37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323"/>
      <c r="R158" s="323"/>
      <c r="S158" s="323"/>
      <c r="T158" s="324"/>
      <c r="U158" s="34"/>
      <c r="V158" s="34"/>
      <c r="W158" s="35" t="s">
        <v>69</v>
      </c>
      <c r="X158" s="318">
        <v>60</v>
      </c>
      <c r="Y158" s="319">
        <f>IFERROR(IF(X158="","",X158),"")</f>
        <v>60</v>
      </c>
      <c r="Z158" s="36">
        <f>IFERROR(IF(X158="","",X158*0.00866),"")</f>
        <v>0.51959999999999995</v>
      </c>
      <c r="AA158" s="56"/>
      <c r="AB158" s="57"/>
      <c r="AC158" s="180" t="s">
        <v>254</v>
      </c>
      <c r="AG158" s="67"/>
      <c r="AJ158" s="71" t="s">
        <v>137</v>
      </c>
      <c r="AK158" s="71">
        <v>144</v>
      </c>
      <c r="BB158" s="181" t="s">
        <v>1</v>
      </c>
      <c r="BM158" s="67">
        <f>IFERROR(X158*I158,"0")</f>
        <v>312.79199999999997</v>
      </c>
      <c r="BN158" s="67">
        <f>IFERROR(Y158*I158,"0")</f>
        <v>312.79199999999997</v>
      </c>
      <c r="BO158" s="67">
        <f>IFERROR(X158/J158,"0")</f>
        <v>0.41666666666666669</v>
      </c>
      <c r="BP158" s="67">
        <f>IFERROR(Y158/J158,"0")</f>
        <v>0.41666666666666669</v>
      </c>
    </row>
    <row r="159" spans="1:68" ht="27" customHeight="1" x14ac:dyDescent="0.25">
      <c r="A159" s="54" t="s">
        <v>255</v>
      </c>
      <c r="B159" s="54" t="s">
        <v>256</v>
      </c>
      <c r="C159" s="31">
        <v>4301071061</v>
      </c>
      <c r="D159" s="336">
        <v>4607111036278</v>
      </c>
      <c r="E159" s="337"/>
      <c r="F159" s="317">
        <v>5</v>
      </c>
      <c r="G159" s="32">
        <v>1</v>
      </c>
      <c r="H159" s="317">
        <v>5</v>
      </c>
      <c r="I159" s="317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5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323"/>
      <c r="R159" s="323"/>
      <c r="S159" s="323"/>
      <c r="T159" s="324"/>
      <c r="U159" s="34"/>
      <c r="V159" s="34"/>
      <c r="W159" s="35" t="s">
        <v>69</v>
      </c>
      <c r="X159" s="318">
        <v>0</v>
      </c>
      <c r="Y159" s="319">
        <f>IFERROR(IF(X159="","",X159),"")</f>
        <v>0</v>
      </c>
      <c r="Z159" s="36">
        <f>IFERROR(IF(X159="","",X159*0.0155),"")</f>
        <v>0</v>
      </c>
      <c r="AA159" s="56"/>
      <c r="AB159" s="57"/>
      <c r="AC159" s="182" t="s">
        <v>257</v>
      </c>
      <c r="AG159" s="67"/>
      <c r="AJ159" s="71" t="s">
        <v>71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27"/>
      <c r="B160" s="328"/>
      <c r="C160" s="328"/>
      <c r="D160" s="328"/>
      <c r="E160" s="328"/>
      <c r="F160" s="328"/>
      <c r="G160" s="328"/>
      <c r="H160" s="328"/>
      <c r="I160" s="328"/>
      <c r="J160" s="328"/>
      <c r="K160" s="328"/>
      <c r="L160" s="328"/>
      <c r="M160" s="328"/>
      <c r="N160" s="328"/>
      <c r="O160" s="329"/>
      <c r="P160" s="331" t="s">
        <v>72</v>
      </c>
      <c r="Q160" s="332"/>
      <c r="R160" s="332"/>
      <c r="S160" s="332"/>
      <c r="T160" s="332"/>
      <c r="U160" s="332"/>
      <c r="V160" s="333"/>
      <c r="W160" s="37" t="s">
        <v>69</v>
      </c>
      <c r="X160" s="320">
        <f>IFERROR(SUM(X156:X159),"0")</f>
        <v>60</v>
      </c>
      <c r="Y160" s="320">
        <f>IFERROR(SUM(Y156:Y159),"0")</f>
        <v>60</v>
      </c>
      <c r="Z160" s="320">
        <f>IFERROR(IF(Z156="",0,Z156),"0")+IFERROR(IF(Z157="",0,Z157),"0")+IFERROR(IF(Z158="",0,Z158),"0")+IFERROR(IF(Z159="",0,Z159),"0")</f>
        <v>0.51959999999999995</v>
      </c>
      <c r="AA160" s="321"/>
      <c r="AB160" s="321"/>
      <c r="AC160" s="321"/>
    </row>
    <row r="161" spans="1:68" x14ac:dyDescent="0.2">
      <c r="A161" s="328"/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8"/>
      <c r="M161" s="328"/>
      <c r="N161" s="328"/>
      <c r="O161" s="329"/>
      <c r="P161" s="331" t="s">
        <v>72</v>
      </c>
      <c r="Q161" s="332"/>
      <c r="R161" s="332"/>
      <c r="S161" s="332"/>
      <c r="T161" s="332"/>
      <c r="U161" s="332"/>
      <c r="V161" s="333"/>
      <c r="W161" s="37" t="s">
        <v>73</v>
      </c>
      <c r="X161" s="320">
        <f>IFERROR(SUMPRODUCT(X156:X159*H156:H159),"0")</f>
        <v>300</v>
      </c>
      <c r="Y161" s="320">
        <f>IFERROR(SUMPRODUCT(Y156:Y159*H156:H159),"0")</f>
        <v>300</v>
      </c>
      <c r="Z161" s="37"/>
      <c r="AA161" s="321"/>
      <c r="AB161" s="321"/>
      <c r="AC161" s="321"/>
    </row>
    <row r="162" spans="1:68" ht="14.25" customHeight="1" x14ac:dyDescent="0.25">
      <c r="A162" s="341" t="s">
        <v>258</v>
      </c>
      <c r="B162" s="328"/>
      <c r="C162" s="328"/>
      <c r="D162" s="328"/>
      <c r="E162" s="328"/>
      <c r="F162" s="328"/>
      <c r="G162" s="328"/>
      <c r="H162" s="328"/>
      <c r="I162" s="328"/>
      <c r="J162" s="328"/>
      <c r="K162" s="328"/>
      <c r="L162" s="328"/>
      <c r="M162" s="328"/>
      <c r="N162" s="328"/>
      <c r="O162" s="328"/>
      <c r="P162" s="328"/>
      <c r="Q162" s="328"/>
      <c r="R162" s="328"/>
      <c r="S162" s="328"/>
      <c r="T162" s="328"/>
      <c r="U162" s="328"/>
      <c r="V162" s="328"/>
      <c r="W162" s="328"/>
      <c r="X162" s="328"/>
      <c r="Y162" s="328"/>
      <c r="Z162" s="328"/>
      <c r="AA162" s="314"/>
      <c r="AB162" s="314"/>
      <c r="AC162" s="314"/>
    </row>
    <row r="163" spans="1:68" ht="27" customHeight="1" x14ac:dyDescent="0.25">
      <c r="A163" s="54" t="s">
        <v>259</v>
      </c>
      <c r="B163" s="54" t="s">
        <v>260</v>
      </c>
      <c r="C163" s="31">
        <v>4301080153</v>
      </c>
      <c r="D163" s="336">
        <v>4607111036827</v>
      </c>
      <c r="E163" s="337"/>
      <c r="F163" s="317">
        <v>1</v>
      </c>
      <c r="G163" s="32">
        <v>5</v>
      </c>
      <c r="H163" s="317">
        <v>5</v>
      </c>
      <c r="I163" s="317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43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323"/>
      <c r="R163" s="323"/>
      <c r="S163" s="323"/>
      <c r="T163" s="324"/>
      <c r="U163" s="34"/>
      <c r="V163" s="34"/>
      <c r="W163" s="35" t="s">
        <v>69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184" t="s">
        <v>261</v>
      </c>
      <c r="AG163" s="67"/>
      <c r="AJ163" s="71" t="s">
        <v>71</v>
      </c>
      <c r="AK163" s="71">
        <v>1</v>
      </c>
      <c r="BB163" s="185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262</v>
      </c>
      <c r="B164" s="54" t="s">
        <v>263</v>
      </c>
      <c r="C164" s="31">
        <v>4301080154</v>
      </c>
      <c r="D164" s="336">
        <v>4607111036834</v>
      </c>
      <c r="E164" s="337"/>
      <c r="F164" s="317">
        <v>1</v>
      </c>
      <c r="G164" s="32">
        <v>5</v>
      </c>
      <c r="H164" s="317">
        <v>5</v>
      </c>
      <c r="I164" s="317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7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323"/>
      <c r="R164" s="323"/>
      <c r="S164" s="323"/>
      <c r="T164" s="324"/>
      <c r="U164" s="34"/>
      <c r="V164" s="34"/>
      <c r="W164" s="35" t="s">
        <v>69</v>
      </c>
      <c r="X164" s="318">
        <v>12</v>
      </c>
      <c r="Y164" s="319">
        <f>IFERROR(IF(X164="","",X164),"")</f>
        <v>12</v>
      </c>
      <c r="Z164" s="36">
        <f>IFERROR(IF(X164="","",X164*0.00866),"")</f>
        <v>0.10391999999999998</v>
      </c>
      <c r="AA164" s="56"/>
      <c r="AB164" s="57"/>
      <c r="AC164" s="186" t="s">
        <v>261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63.036000000000001</v>
      </c>
      <c r="BN164" s="67">
        <f>IFERROR(Y164*I164,"0")</f>
        <v>63.036000000000001</v>
      </c>
      <c r="BO164" s="67">
        <f>IFERROR(X164/J164,"0")</f>
        <v>8.3333333333333329E-2</v>
      </c>
      <c r="BP164" s="67">
        <f>IFERROR(Y164/J164,"0")</f>
        <v>8.3333333333333329E-2</v>
      </c>
    </row>
    <row r="165" spans="1:68" x14ac:dyDescent="0.2">
      <c r="A165" s="327"/>
      <c r="B165" s="328"/>
      <c r="C165" s="328"/>
      <c r="D165" s="328"/>
      <c r="E165" s="328"/>
      <c r="F165" s="328"/>
      <c r="G165" s="328"/>
      <c r="H165" s="328"/>
      <c r="I165" s="328"/>
      <c r="J165" s="328"/>
      <c r="K165" s="328"/>
      <c r="L165" s="328"/>
      <c r="M165" s="328"/>
      <c r="N165" s="328"/>
      <c r="O165" s="329"/>
      <c r="P165" s="331" t="s">
        <v>72</v>
      </c>
      <c r="Q165" s="332"/>
      <c r="R165" s="332"/>
      <c r="S165" s="332"/>
      <c r="T165" s="332"/>
      <c r="U165" s="332"/>
      <c r="V165" s="333"/>
      <c r="W165" s="37" t="s">
        <v>69</v>
      </c>
      <c r="X165" s="320">
        <f>IFERROR(SUM(X163:X164),"0")</f>
        <v>12</v>
      </c>
      <c r="Y165" s="320">
        <f>IFERROR(SUM(Y163:Y164),"0")</f>
        <v>12</v>
      </c>
      <c r="Z165" s="320">
        <f>IFERROR(IF(Z163="",0,Z163),"0")+IFERROR(IF(Z164="",0,Z164),"0")</f>
        <v>0.10391999999999998</v>
      </c>
      <c r="AA165" s="321"/>
      <c r="AB165" s="321"/>
      <c r="AC165" s="321"/>
    </row>
    <row r="166" spans="1:68" x14ac:dyDescent="0.2">
      <c r="A166" s="328"/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9"/>
      <c r="P166" s="331" t="s">
        <v>72</v>
      </c>
      <c r="Q166" s="332"/>
      <c r="R166" s="332"/>
      <c r="S166" s="332"/>
      <c r="T166" s="332"/>
      <c r="U166" s="332"/>
      <c r="V166" s="333"/>
      <c r="W166" s="37" t="s">
        <v>73</v>
      </c>
      <c r="X166" s="320">
        <f>IFERROR(SUMPRODUCT(X163:X164*H163:H164),"0")</f>
        <v>60</v>
      </c>
      <c r="Y166" s="320">
        <f>IFERROR(SUMPRODUCT(Y163:Y164*H163:H164),"0")</f>
        <v>60</v>
      </c>
      <c r="Z166" s="37"/>
      <c r="AA166" s="321"/>
      <c r="AB166" s="321"/>
      <c r="AC166" s="321"/>
    </row>
    <row r="167" spans="1:68" ht="27.75" customHeight="1" x14ac:dyDescent="0.2">
      <c r="A167" s="389" t="s">
        <v>264</v>
      </c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390"/>
      <c r="O167" s="390"/>
      <c r="P167" s="390"/>
      <c r="Q167" s="390"/>
      <c r="R167" s="390"/>
      <c r="S167" s="390"/>
      <c r="T167" s="390"/>
      <c r="U167" s="390"/>
      <c r="V167" s="390"/>
      <c r="W167" s="390"/>
      <c r="X167" s="390"/>
      <c r="Y167" s="390"/>
      <c r="Z167" s="390"/>
      <c r="AA167" s="48"/>
      <c r="AB167" s="48"/>
      <c r="AC167" s="48"/>
    </row>
    <row r="168" spans="1:68" ht="16.5" customHeight="1" x14ac:dyDescent="0.25">
      <c r="A168" s="330" t="s">
        <v>265</v>
      </c>
      <c r="B168" s="328"/>
      <c r="C168" s="328"/>
      <c r="D168" s="328"/>
      <c r="E168" s="328"/>
      <c r="F168" s="328"/>
      <c r="G168" s="328"/>
      <c r="H168" s="328"/>
      <c r="I168" s="328"/>
      <c r="J168" s="328"/>
      <c r="K168" s="328"/>
      <c r="L168" s="328"/>
      <c r="M168" s="328"/>
      <c r="N168" s="328"/>
      <c r="O168" s="328"/>
      <c r="P168" s="328"/>
      <c r="Q168" s="328"/>
      <c r="R168" s="328"/>
      <c r="S168" s="328"/>
      <c r="T168" s="328"/>
      <c r="U168" s="328"/>
      <c r="V168" s="328"/>
      <c r="W168" s="328"/>
      <c r="X168" s="328"/>
      <c r="Y168" s="328"/>
      <c r="Z168" s="328"/>
      <c r="AA168" s="313"/>
      <c r="AB168" s="313"/>
      <c r="AC168" s="313"/>
    </row>
    <row r="169" spans="1:68" ht="14.25" customHeight="1" x14ac:dyDescent="0.25">
      <c r="A169" s="341" t="s">
        <v>76</v>
      </c>
      <c r="B169" s="328"/>
      <c r="C169" s="328"/>
      <c r="D169" s="328"/>
      <c r="E169" s="328"/>
      <c r="F169" s="328"/>
      <c r="G169" s="328"/>
      <c r="H169" s="328"/>
      <c r="I169" s="328"/>
      <c r="J169" s="328"/>
      <c r="K169" s="328"/>
      <c r="L169" s="328"/>
      <c r="M169" s="328"/>
      <c r="N169" s="328"/>
      <c r="O169" s="328"/>
      <c r="P169" s="328"/>
      <c r="Q169" s="328"/>
      <c r="R169" s="328"/>
      <c r="S169" s="328"/>
      <c r="T169" s="328"/>
      <c r="U169" s="328"/>
      <c r="V169" s="328"/>
      <c r="W169" s="328"/>
      <c r="X169" s="328"/>
      <c r="Y169" s="328"/>
      <c r="Z169" s="328"/>
      <c r="AA169" s="314"/>
      <c r="AB169" s="314"/>
      <c r="AC169" s="314"/>
    </row>
    <row r="170" spans="1:68" ht="27" customHeight="1" x14ac:dyDescent="0.25">
      <c r="A170" s="54" t="s">
        <v>266</v>
      </c>
      <c r="B170" s="54" t="s">
        <v>267</v>
      </c>
      <c r="C170" s="31">
        <v>4301132097</v>
      </c>
      <c r="D170" s="336">
        <v>4607111035721</v>
      </c>
      <c r="E170" s="337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79</v>
      </c>
      <c r="L170" s="32" t="s">
        <v>136</v>
      </c>
      <c r="M170" s="33" t="s">
        <v>68</v>
      </c>
      <c r="N170" s="33"/>
      <c r="O170" s="32">
        <v>365</v>
      </c>
      <c r="P170" s="36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323"/>
      <c r="R170" s="323"/>
      <c r="S170" s="323"/>
      <c r="T170" s="324"/>
      <c r="U170" s="34"/>
      <c r="V170" s="34"/>
      <c r="W170" s="35" t="s">
        <v>69</v>
      </c>
      <c r="X170" s="318">
        <v>28</v>
      </c>
      <c r="Y170" s="319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88" t="s">
        <v>268</v>
      </c>
      <c r="AG170" s="67"/>
      <c r="AJ170" s="71" t="s">
        <v>137</v>
      </c>
      <c r="AK170" s="71">
        <v>70</v>
      </c>
      <c r="BB170" s="189" t="s">
        <v>83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customHeight="1" x14ac:dyDescent="0.25">
      <c r="A171" s="54" t="s">
        <v>269</v>
      </c>
      <c r="B171" s="54" t="s">
        <v>270</v>
      </c>
      <c r="C171" s="31">
        <v>4301132100</v>
      </c>
      <c r="D171" s="336">
        <v>4607111035691</v>
      </c>
      <c r="E171" s="337"/>
      <c r="F171" s="317">
        <v>0.25</v>
      </c>
      <c r="G171" s="32">
        <v>12</v>
      </c>
      <c r="H171" s="317">
        <v>3</v>
      </c>
      <c r="I171" s="317">
        <v>3.3879999999999999</v>
      </c>
      <c r="J171" s="32">
        <v>70</v>
      </c>
      <c r="K171" s="32" t="s">
        <v>79</v>
      </c>
      <c r="L171" s="32" t="s">
        <v>136</v>
      </c>
      <c r="M171" s="33" t="s">
        <v>68</v>
      </c>
      <c r="N171" s="33"/>
      <c r="O171" s="32">
        <v>365</v>
      </c>
      <c r="P171" s="37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323"/>
      <c r="R171" s="323"/>
      <c r="S171" s="323"/>
      <c r="T171" s="324"/>
      <c r="U171" s="34"/>
      <c r="V171" s="34"/>
      <c r="W171" s="35" t="s">
        <v>69</v>
      </c>
      <c r="X171" s="318">
        <v>14</v>
      </c>
      <c r="Y171" s="319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90" t="s">
        <v>271</v>
      </c>
      <c r="AG171" s="67"/>
      <c r="AJ171" s="71" t="s">
        <v>137</v>
      </c>
      <c r="AK171" s="71">
        <v>70</v>
      </c>
      <c r="BB171" s="191" t="s">
        <v>83</v>
      </c>
      <c r="BM171" s="67">
        <f>IFERROR(X171*I171,"0")</f>
        <v>47.432000000000002</v>
      </c>
      <c r="BN171" s="67">
        <f>IFERROR(Y171*I171,"0")</f>
        <v>47.432000000000002</v>
      </c>
      <c r="BO171" s="67">
        <f>IFERROR(X171/J171,"0")</f>
        <v>0.2</v>
      </c>
      <c r="BP171" s="67">
        <f>IFERROR(Y171/J171,"0")</f>
        <v>0.2</v>
      </c>
    </row>
    <row r="172" spans="1:68" ht="27" customHeight="1" x14ac:dyDescent="0.25">
      <c r="A172" s="54" t="s">
        <v>272</v>
      </c>
      <c r="B172" s="54" t="s">
        <v>273</v>
      </c>
      <c r="C172" s="31">
        <v>4301132079</v>
      </c>
      <c r="D172" s="336">
        <v>4607111038487</v>
      </c>
      <c r="E172" s="337"/>
      <c r="F172" s="317">
        <v>0.25</v>
      </c>
      <c r="G172" s="32">
        <v>12</v>
      </c>
      <c r="H172" s="317">
        <v>3</v>
      </c>
      <c r="I172" s="317">
        <v>3.7360000000000002</v>
      </c>
      <c r="J172" s="32">
        <v>70</v>
      </c>
      <c r="K172" s="32" t="s">
        <v>79</v>
      </c>
      <c r="L172" s="32" t="s">
        <v>80</v>
      </c>
      <c r="M172" s="33" t="s">
        <v>68</v>
      </c>
      <c r="N172" s="33"/>
      <c r="O172" s="32">
        <v>180</v>
      </c>
      <c r="P172" s="34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323"/>
      <c r="R172" s="323"/>
      <c r="S172" s="323"/>
      <c r="T172" s="324"/>
      <c r="U172" s="34"/>
      <c r="V172" s="34"/>
      <c r="W172" s="35" t="s">
        <v>69</v>
      </c>
      <c r="X172" s="318">
        <v>0</v>
      </c>
      <c r="Y172" s="319">
        <f>IFERROR(IF(X172="","",X172),"")</f>
        <v>0</v>
      </c>
      <c r="Z172" s="36">
        <f>IFERROR(IF(X172="","",X172*0.01788),"")</f>
        <v>0</v>
      </c>
      <c r="AA172" s="56"/>
      <c r="AB172" s="57"/>
      <c r="AC172" s="192" t="s">
        <v>274</v>
      </c>
      <c r="AG172" s="67"/>
      <c r="AJ172" s="71" t="s">
        <v>82</v>
      </c>
      <c r="AK172" s="71">
        <v>14</v>
      </c>
      <c r="BB172" s="193" t="s">
        <v>83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27"/>
      <c r="B173" s="328"/>
      <c r="C173" s="328"/>
      <c r="D173" s="328"/>
      <c r="E173" s="328"/>
      <c r="F173" s="328"/>
      <c r="G173" s="328"/>
      <c r="H173" s="328"/>
      <c r="I173" s="328"/>
      <c r="J173" s="328"/>
      <c r="K173" s="328"/>
      <c r="L173" s="328"/>
      <c r="M173" s="328"/>
      <c r="N173" s="328"/>
      <c r="O173" s="329"/>
      <c r="P173" s="331" t="s">
        <v>72</v>
      </c>
      <c r="Q173" s="332"/>
      <c r="R173" s="332"/>
      <c r="S173" s="332"/>
      <c r="T173" s="332"/>
      <c r="U173" s="332"/>
      <c r="V173" s="333"/>
      <c r="W173" s="37" t="s">
        <v>69</v>
      </c>
      <c r="X173" s="320">
        <f>IFERROR(SUM(X170:X172),"0")</f>
        <v>42</v>
      </c>
      <c r="Y173" s="320">
        <f>IFERROR(SUM(Y170:Y172),"0")</f>
        <v>42</v>
      </c>
      <c r="Z173" s="320">
        <f>IFERROR(IF(Z170="",0,Z170),"0")+IFERROR(IF(Z171="",0,Z171),"0")+IFERROR(IF(Z172="",0,Z172),"0")</f>
        <v>0.75095999999999996</v>
      </c>
      <c r="AA173" s="321"/>
      <c r="AB173" s="321"/>
      <c r="AC173" s="321"/>
    </row>
    <row r="174" spans="1:68" x14ac:dyDescent="0.2">
      <c r="A174" s="328"/>
      <c r="B174" s="328"/>
      <c r="C174" s="328"/>
      <c r="D174" s="328"/>
      <c r="E174" s="328"/>
      <c r="F174" s="328"/>
      <c r="G174" s="328"/>
      <c r="H174" s="328"/>
      <c r="I174" s="328"/>
      <c r="J174" s="328"/>
      <c r="K174" s="328"/>
      <c r="L174" s="328"/>
      <c r="M174" s="328"/>
      <c r="N174" s="328"/>
      <c r="O174" s="329"/>
      <c r="P174" s="331" t="s">
        <v>72</v>
      </c>
      <c r="Q174" s="332"/>
      <c r="R174" s="332"/>
      <c r="S174" s="332"/>
      <c r="T174" s="332"/>
      <c r="U174" s="332"/>
      <c r="V174" s="333"/>
      <c r="W174" s="37" t="s">
        <v>73</v>
      </c>
      <c r="X174" s="320">
        <f>IFERROR(SUMPRODUCT(X170:X172*H170:H172),"0")</f>
        <v>126</v>
      </c>
      <c r="Y174" s="320">
        <f>IFERROR(SUMPRODUCT(Y170:Y172*H170:H172),"0")</f>
        <v>126</v>
      </c>
      <c r="Z174" s="37"/>
      <c r="AA174" s="321"/>
      <c r="AB174" s="321"/>
      <c r="AC174" s="321"/>
    </row>
    <row r="175" spans="1:68" ht="14.25" customHeight="1" x14ac:dyDescent="0.25">
      <c r="A175" s="341" t="s">
        <v>275</v>
      </c>
      <c r="B175" s="328"/>
      <c r="C175" s="328"/>
      <c r="D175" s="328"/>
      <c r="E175" s="328"/>
      <c r="F175" s="328"/>
      <c r="G175" s="328"/>
      <c r="H175" s="328"/>
      <c r="I175" s="328"/>
      <c r="J175" s="328"/>
      <c r="K175" s="328"/>
      <c r="L175" s="328"/>
      <c r="M175" s="328"/>
      <c r="N175" s="328"/>
      <c r="O175" s="328"/>
      <c r="P175" s="328"/>
      <c r="Q175" s="328"/>
      <c r="R175" s="328"/>
      <c r="S175" s="328"/>
      <c r="T175" s="328"/>
      <c r="U175" s="328"/>
      <c r="V175" s="328"/>
      <c r="W175" s="328"/>
      <c r="X175" s="328"/>
      <c r="Y175" s="328"/>
      <c r="Z175" s="328"/>
      <c r="AA175" s="314"/>
      <c r="AB175" s="314"/>
      <c r="AC175" s="314"/>
    </row>
    <row r="176" spans="1:68" ht="27" customHeight="1" x14ac:dyDescent="0.25">
      <c r="A176" s="54" t="s">
        <v>276</v>
      </c>
      <c r="B176" s="54" t="s">
        <v>277</v>
      </c>
      <c r="C176" s="31">
        <v>4301051855</v>
      </c>
      <c r="D176" s="336">
        <v>4680115885875</v>
      </c>
      <c r="E176" s="337"/>
      <c r="F176" s="317">
        <v>1</v>
      </c>
      <c r="G176" s="32">
        <v>9</v>
      </c>
      <c r="H176" s="317">
        <v>9</v>
      </c>
      <c r="I176" s="317">
        <v>9.48</v>
      </c>
      <c r="J176" s="32">
        <v>56</v>
      </c>
      <c r="K176" s="32" t="s">
        <v>278</v>
      </c>
      <c r="L176" s="32" t="s">
        <v>67</v>
      </c>
      <c r="M176" s="33" t="s">
        <v>279</v>
      </c>
      <c r="N176" s="33"/>
      <c r="O176" s="32">
        <v>365</v>
      </c>
      <c r="P176" s="485" t="s">
        <v>280</v>
      </c>
      <c r="Q176" s="323"/>
      <c r="R176" s="323"/>
      <c r="S176" s="323"/>
      <c r="T176" s="324"/>
      <c r="U176" s="34"/>
      <c r="V176" s="34"/>
      <c r="W176" s="35" t="s">
        <v>69</v>
      </c>
      <c r="X176" s="318">
        <v>0</v>
      </c>
      <c r="Y176" s="319">
        <f>IFERROR(IF(X176="","",X176),"")</f>
        <v>0</v>
      </c>
      <c r="Z176" s="36">
        <f>IFERROR(IF(X176="","",X176*0.02175),"")</f>
        <v>0</v>
      </c>
      <c r="AA176" s="56"/>
      <c r="AB176" s="57"/>
      <c r="AC176" s="194" t="s">
        <v>281</v>
      </c>
      <c r="AG176" s="67"/>
      <c r="AJ176" s="71" t="s">
        <v>71</v>
      </c>
      <c r="AK176" s="71">
        <v>1</v>
      </c>
      <c r="BB176" s="195" t="s">
        <v>282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27"/>
      <c r="B177" s="328"/>
      <c r="C177" s="328"/>
      <c r="D177" s="328"/>
      <c r="E177" s="328"/>
      <c r="F177" s="328"/>
      <c r="G177" s="328"/>
      <c r="H177" s="328"/>
      <c r="I177" s="328"/>
      <c r="J177" s="328"/>
      <c r="K177" s="328"/>
      <c r="L177" s="328"/>
      <c r="M177" s="328"/>
      <c r="N177" s="328"/>
      <c r="O177" s="329"/>
      <c r="P177" s="331" t="s">
        <v>72</v>
      </c>
      <c r="Q177" s="332"/>
      <c r="R177" s="332"/>
      <c r="S177" s="332"/>
      <c r="T177" s="332"/>
      <c r="U177" s="332"/>
      <c r="V177" s="333"/>
      <c r="W177" s="37" t="s">
        <v>69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x14ac:dyDescent="0.2">
      <c r="A178" s="328"/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9"/>
      <c r="P178" s="331" t="s">
        <v>72</v>
      </c>
      <c r="Q178" s="332"/>
      <c r="R178" s="332"/>
      <c r="S178" s="332"/>
      <c r="T178" s="332"/>
      <c r="U178" s="332"/>
      <c r="V178" s="333"/>
      <c r="W178" s="37" t="s">
        <v>73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customHeight="1" x14ac:dyDescent="0.2">
      <c r="A179" s="389" t="s">
        <v>283</v>
      </c>
      <c r="B179" s="390"/>
      <c r="C179" s="390"/>
      <c r="D179" s="390"/>
      <c r="E179" s="390"/>
      <c r="F179" s="390"/>
      <c r="G179" s="390"/>
      <c r="H179" s="390"/>
      <c r="I179" s="390"/>
      <c r="J179" s="390"/>
      <c r="K179" s="390"/>
      <c r="L179" s="390"/>
      <c r="M179" s="390"/>
      <c r="N179" s="390"/>
      <c r="O179" s="390"/>
      <c r="P179" s="390"/>
      <c r="Q179" s="390"/>
      <c r="R179" s="390"/>
      <c r="S179" s="390"/>
      <c r="T179" s="390"/>
      <c r="U179" s="390"/>
      <c r="V179" s="390"/>
      <c r="W179" s="390"/>
      <c r="X179" s="390"/>
      <c r="Y179" s="390"/>
      <c r="Z179" s="390"/>
      <c r="AA179" s="48"/>
      <c r="AB179" s="48"/>
      <c r="AC179" s="48"/>
    </row>
    <row r="180" spans="1:68" ht="16.5" customHeight="1" x14ac:dyDescent="0.25">
      <c r="A180" s="330" t="s">
        <v>284</v>
      </c>
      <c r="B180" s="328"/>
      <c r="C180" s="328"/>
      <c r="D180" s="328"/>
      <c r="E180" s="328"/>
      <c r="F180" s="328"/>
      <c r="G180" s="328"/>
      <c r="H180" s="328"/>
      <c r="I180" s="328"/>
      <c r="J180" s="328"/>
      <c r="K180" s="328"/>
      <c r="L180" s="328"/>
      <c r="M180" s="328"/>
      <c r="N180" s="328"/>
      <c r="O180" s="328"/>
      <c r="P180" s="328"/>
      <c r="Q180" s="328"/>
      <c r="R180" s="328"/>
      <c r="S180" s="328"/>
      <c r="T180" s="328"/>
      <c r="U180" s="328"/>
      <c r="V180" s="328"/>
      <c r="W180" s="328"/>
      <c r="X180" s="328"/>
      <c r="Y180" s="328"/>
      <c r="Z180" s="328"/>
      <c r="AA180" s="313"/>
      <c r="AB180" s="313"/>
      <c r="AC180" s="313"/>
    </row>
    <row r="181" spans="1:68" ht="14.25" customHeight="1" x14ac:dyDescent="0.25">
      <c r="A181" s="341" t="s">
        <v>139</v>
      </c>
      <c r="B181" s="328"/>
      <c r="C181" s="328"/>
      <c r="D181" s="328"/>
      <c r="E181" s="328"/>
      <c r="F181" s="328"/>
      <c r="G181" s="328"/>
      <c r="H181" s="328"/>
      <c r="I181" s="328"/>
      <c r="J181" s="328"/>
      <c r="K181" s="328"/>
      <c r="L181" s="328"/>
      <c r="M181" s="328"/>
      <c r="N181" s="328"/>
      <c r="O181" s="328"/>
      <c r="P181" s="328"/>
      <c r="Q181" s="328"/>
      <c r="R181" s="328"/>
      <c r="S181" s="328"/>
      <c r="T181" s="328"/>
      <c r="U181" s="328"/>
      <c r="V181" s="328"/>
      <c r="W181" s="328"/>
      <c r="X181" s="328"/>
      <c r="Y181" s="328"/>
      <c r="Z181" s="328"/>
      <c r="AA181" s="314"/>
      <c r="AB181" s="314"/>
      <c r="AC181" s="314"/>
    </row>
    <row r="182" spans="1:68" ht="27" customHeight="1" x14ac:dyDescent="0.25">
      <c r="A182" s="54" t="s">
        <v>285</v>
      </c>
      <c r="B182" s="54" t="s">
        <v>286</v>
      </c>
      <c r="C182" s="31">
        <v>4301135707</v>
      </c>
      <c r="D182" s="336">
        <v>4620207490198</v>
      </c>
      <c r="E182" s="337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23"/>
      <c r="R182" s="323"/>
      <c r="S182" s="323"/>
      <c r="T182" s="324"/>
      <c r="U182" s="34"/>
      <c r="V182" s="34"/>
      <c r="W182" s="35" t="s">
        <v>69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287</v>
      </c>
      <c r="AG182" s="67"/>
      <c r="AJ182" s="71" t="s">
        <v>71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288</v>
      </c>
      <c r="B183" s="54" t="s">
        <v>289</v>
      </c>
      <c r="C183" s="31">
        <v>4301135719</v>
      </c>
      <c r="D183" s="336">
        <v>4620207490235</v>
      </c>
      <c r="E183" s="337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9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23"/>
      <c r="R183" s="323"/>
      <c r="S183" s="323"/>
      <c r="T183" s="324"/>
      <c r="U183" s="34"/>
      <c r="V183" s="34"/>
      <c r="W183" s="35" t="s">
        <v>69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291</v>
      </c>
      <c r="B184" s="54" t="s">
        <v>292</v>
      </c>
      <c r="C184" s="31">
        <v>4301135697</v>
      </c>
      <c r="D184" s="336">
        <v>4620207490259</v>
      </c>
      <c r="E184" s="337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37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23"/>
      <c r="R184" s="323"/>
      <c r="S184" s="323"/>
      <c r="T184" s="324"/>
      <c r="U184" s="34"/>
      <c r="V184" s="34"/>
      <c r="W184" s="35" t="s">
        <v>69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287</v>
      </c>
      <c r="AG184" s="67"/>
      <c r="AJ184" s="71" t="s">
        <v>71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293</v>
      </c>
      <c r="B185" s="54" t="s">
        <v>294</v>
      </c>
      <c r="C185" s="31">
        <v>4301135681</v>
      </c>
      <c r="D185" s="336">
        <v>4620207490143</v>
      </c>
      <c r="E185" s="337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">
        <v>295</v>
      </c>
      <c r="Q185" s="323"/>
      <c r="R185" s="323"/>
      <c r="S185" s="323"/>
      <c r="T185" s="324"/>
      <c r="U185" s="34"/>
      <c r="V185" s="34"/>
      <c r="W185" s="35" t="s">
        <v>69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296</v>
      </c>
      <c r="AG185" s="67"/>
      <c r="AJ185" s="71" t="s">
        <v>71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27"/>
      <c r="B186" s="328"/>
      <c r="C186" s="328"/>
      <c r="D186" s="328"/>
      <c r="E186" s="328"/>
      <c r="F186" s="328"/>
      <c r="G186" s="328"/>
      <c r="H186" s="328"/>
      <c r="I186" s="328"/>
      <c r="J186" s="328"/>
      <c r="K186" s="328"/>
      <c r="L186" s="328"/>
      <c r="M186" s="328"/>
      <c r="N186" s="328"/>
      <c r="O186" s="329"/>
      <c r="P186" s="331" t="s">
        <v>72</v>
      </c>
      <c r="Q186" s="332"/>
      <c r="R186" s="332"/>
      <c r="S186" s="332"/>
      <c r="T186" s="332"/>
      <c r="U186" s="332"/>
      <c r="V186" s="333"/>
      <c r="W186" s="37" t="s">
        <v>69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x14ac:dyDescent="0.2">
      <c r="A187" s="328"/>
      <c r="B187" s="328"/>
      <c r="C187" s="328"/>
      <c r="D187" s="328"/>
      <c r="E187" s="328"/>
      <c r="F187" s="328"/>
      <c r="G187" s="328"/>
      <c r="H187" s="328"/>
      <c r="I187" s="328"/>
      <c r="J187" s="328"/>
      <c r="K187" s="328"/>
      <c r="L187" s="328"/>
      <c r="M187" s="328"/>
      <c r="N187" s="328"/>
      <c r="O187" s="329"/>
      <c r="P187" s="331" t="s">
        <v>72</v>
      </c>
      <c r="Q187" s="332"/>
      <c r="R187" s="332"/>
      <c r="S187" s="332"/>
      <c r="T187" s="332"/>
      <c r="U187" s="332"/>
      <c r="V187" s="333"/>
      <c r="W187" s="37" t="s">
        <v>73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customHeight="1" x14ac:dyDescent="0.25">
      <c r="A188" s="330" t="s">
        <v>297</v>
      </c>
      <c r="B188" s="328"/>
      <c r="C188" s="328"/>
      <c r="D188" s="328"/>
      <c r="E188" s="328"/>
      <c r="F188" s="328"/>
      <c r="G188" s="328"/>
      <c r="H188" s="328"/>
      <c r="I188" s="328"/>
      <c r="J188" s="328"/>
      <c r="K188" s="328"/>
      <c r="L188" s="328"/>
      <c r="M188" s="328"/>
      <c r="N188" s="328"/>
      <c r="O188" s="328"/>
      <c r="P188" s="328"/>
      <c r="Q188" s="328"/>
      <c r="R188" s="328"/>
      <c r="S188" s="328"/>
      <c r="T188" s="328"/>
      <c r="U188" s="328"/>
      <c r="V188" s="328"/>
      <c r="W188" s="328"/>
      <c r="X188" s="328"/>
      <c r="Y188" s="328"/>
      <c r="Z188" s="328"/>
      <c r="AA188" s="313"/>
      <c r="AB188" s="313"/>
      <c r="AC188" s="313"/>
    </row>
    <row r="189" spans="1:68" ht="14.25" customHeight="1" x14ac:dyDescent="0.25">
      <c r="A189" s="341" t="s">
        <v>63</v>
      </c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8"/>
      <c r="M189" s="328"/>
      <c r="N189" s="328"/>
      <c r="O189" s="328"/>
      <c r="P189" s="328"/>
      <c r="Q189" s="328"/>
      <c r="R189" s="328"/>
      <c r="S189" s="328"/>
      <c r="T189" s="328"/>
      <c r="U189" s="328"/>
      <c r="V189" s="328"/>
      <c r="W189" s="328"/>
      <c r="X189" s="328"/>
      <c r="Y189" s="328"/>
      <c r="Z189" s="328"/>
      <c r="AA189" s="314"/>
      <c r="AB189" s="314"/>
      <c r="AC189" s="314"/>
    </row>
    <row r="190" spans="1:68" ht="16.5" customHeight="1" x14ac:dyDescent="0.25">
      <c r="A190" s="54" t="s">
        <v>298</v>
      </c>
      <c r="B190" s="54" t="s">
        <v>299</v>
      </c>
      <c r="C190" s="31">
        <v>4301070948</v>
      </c>
      <c r="D190" s="336">
        <v>4607111037022</v>
      </c>
      <c r="E190" s="337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66</v>
      </c>
      <c r="L190" s="32" t="s">
        <v>80</v>
      </c>
      <c r="M190" s="33" t="s">
        <v>68</v>
      </c>
      <c r="N190" s="33"/>
      <c r="O190" s="32">
        <v>180</v>
      </c>
      <c r="P190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23"/>
      <c r="R190" s="323"/>
      <c r="S190" s="323"/>
      <c r="T190" s="324"/>
      <c r="U190" s="34"/>
      <c r="V190" s="34"/>
      <c r="W190" s="35" t="s">
        <v>69</v>
      </c>
      <c r="X190" s="318">
        <v>108</v>
      </c>
      <c r="Y190" s="319">
        <f>IFERROR(IF(X190="","",X190),"")</f>
        <v>108</v>
      </c>
      <c r="Z190" s="36">
        <f>IFERROR(IF(X190="","",X190*0.0155),"")</f>
        <v>1.6739999999999999</v>
      </c>
      <c r="AA190" s="56"/>
      <c r="AB190" s="57"/>
      <c r="AC190" s="204" t="s">
        <v>300</v>
      </c>
      <c r="AG190" s="67"/>
      <c r="AJ190" s="71" t="s">
        <v>82</v>
      </c>
      <c r="AK190" s="71">
        <v>12</v>
      </c>
      <c r="BB190" s="205" t="s">
        <v>1</v>
      </c>
      <c r="BM190" s="67">
        <f>IFERROR(X190*I190,"0")</f>
        <v>633.96</v>
      </c>
      <c r="BN190" s="67">
        <f>IFERROR(Y190*I190,"0")</f>
        <v>633.96</v>
      </c>
      <c r="BO190" s="67">
        <f>IFERROR(X190/J190,"0")</f>
        <v>1.2857142857142858</v>
      </c>
      <c r="BP190" s="67">
        <f>IFERROR(Y190/J190,"0")</f>
        <v>1.2857142857142858</v>
      </c>
    </row>
    <row r="191" spans="1:68" ht="27" customHeight="1" x14ac:dyDescent="0.25">
      <c r="A191" s="54" t="s">
        <v>301</v>
      </c>
      <c r="B191" s="54" t="s">
        <v>302</v>
      </c>
      <c r="C191" s="31">
        <v>4301070990</v>
      </c>
      <c r="D191" s="336">
        <v>4607111038494</v>
      </c>
      <c r="E191" s="337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5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23"/>
      <c r="R191" s="323"/>
      <c r="S191" s="323"/>
      <c r="T191" s="324"/>
      <c r="U191" s="34"/>
      <c r="V191" s="34"/>
      <c r="W191" s="35" t="s">
        <v>69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303</v>
      </c>
      <c r="AG191" s="67"/>
      <c r="AJ191" s="71" t="s">
        <v>71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304</v>
      </c>
      <c r="B192" s="54" t="s">
        <v>305</v>
      </c>
      <c r="C192" s="31">
        <v>4301070966</v>
      </c>
      <c r="D192" s="336">
        <v>4607111038135</v>
      </c>
      <c r="E192" s="337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23"/>
      <c r="R192" s="323"/>
      <c r="S192" s="323"/>
      <c r="T192" s="324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27"/>
      <c r="B193" s="328"/>
      <c r="C193" s="328"/>
      <c r="D193" s="328"/>
      <c r="E193" s="328"/>
      <c r="F193" s="328"/>
      <c r="G193" s="328"/>
      <c r="H193" s="328"/>
      <c r="I193" s="328"/>
      <c r="J193" s="328"/>
      <c r="K193" s="328"/>
      <c r="L193" s="328"/>
      <c r="M193" s="328"/>
      <c r="N193" s="328"/>
      <c r="O193" s="329"/>
      <c r="P193" s="331" t="s">
        <v>72</v>
      </c>
      <c r="Q193" s="332"/>
      <c r="R193" s="332"/>
      <c r="S193" s="332"/>
      <c r="T193" s="332"/>
      <c r="U193" s="332"/>
      <c r="V193" s="333"/>
      <c r="W193" s="37" t="s">
        <v>69</v>
      </c>
      <c r="X193" s="320">
        <f>IFERROR(SUM(X190:X192),"0")</f>
        <v>108</v>
      </c>
      <c r="Y193" s="320">
        <f>IFERROR(SUM(Y190:Y192),"0")</f>
        <v>108</v>
      </c>
      <c r="Z193" s="320">
        <f>IFERROR(IF(Z190="",0,Z190),"0")+IFERROR(IF(Z191="",0,Z191),"0")+IFERROR(IF(Z192="",0,Z192),"0")</f>
        <v>1.6739999999999999</v>
      </c>
      <c r="AA193" s="321"/>
      <c r="AB193" s="321"/>
      <c r="AC193" s="321"/>
    </row>
    <row r="194" spans="1:68" x14ac:dyDescent="0.2">
      <c r="A194" s="328"/>
      <c r="B194" s="328"/>
      <c r="C194" s="328"/>
      <c r="D194" s="328"/>
      <c r="E194" s="328"/>
      <c r="F194" s="328"/>
      <c r="G194" s="328"/>
      <c r="H194" s="328"/>
      <c r="I194" s="328"/>
      <c r="J194" s="328"/>
      <c r="K194" s="328"/>
      <c r="L194" s="328"/>
      <c r="M194" s="328"/>
      <c r="N194" s="328"/>
      <c r="O194" s="329"/>
      <c r="P194" s="331" t="s">
        <v>72</v>
      </c>
      <c r="Q194" s="332"/>
      <c r="R194" s="332"/>
      <c r="S194" s="332"/>
      <c r="T194" s="332"/>
      <c r="U194" s="332"/>
      <c r="V194" s="333"/>
      <c r="W194" s="37" t="s">
        <v>73</v>
      </c>
      <c r="X194" s="320">
        <f>IFERROR(SUMPRODUCT(X190:X192*H190:H192),"0")</f>
        <v>604.79999999999995</v>
      </c>
      <c r="Y194" s="320">
        <f>IFERROR(SUMPRODUCT(Y190:Y192*H190:H192),"0")</f>
        <v>604.79999999999995</v>
      </c>
      <c r="Z194" s="37"/>
      <c r="AA194" s="321"/>
      <c r="AB194" s="321"/>
      <c r="AC194" s="321"/>
    </row>
    <row r="195" spans="1:68" ht="16.5" customHeight="1" x14ac:dyDescent="0.25">
      <c r="A195" s="330" t="s">
        <v>307</v>
      </c>
      <c r="B195" s="328"/>
      <c r="C195" s="328"/>
      <c r="D195" s="328"/>
      <c r="E195" s="328"/>
      <c r="F195" s="328"/>
      <c r="G195" s="328"/>
      <c r="H195" s="328"/>
      <c r="I195" s="328"/>
      <c r="J195" s="328"/>
      <c r="K195" s="328"/>
      <c r="L195" s="328"/>
      <c r="M195" s="328"/>
      <c r="N195" s="328"/>
      <c r="O195" s="328"/>
      <c r="P195" s="328"/>
      <c r="Q195" s="328"/>
      <c r="R195" s="328"/>
      <c r="S195" s="328"/>
      <c r="T195" s="328"/>
      <c r="U195" s="328"/>
      <c r="V195" s="328"/>
      <c r="W195" s="328"/>
      <c r="X195" s="328"/>
      <c r="Y195" s="328"/>
      <c r="Z195" s="328"/>
      <c r="AA195" s="313"/>
      <c r="AB195" s="313"/>
      <c r="AC195" s="313"/>
    </row>
    <row r="196" spans="1:68" ht="14.25" customHeight="1" x14ac:dyDescent="0.25">
      <c r="A196" s="341" t="s">
        <v>63</v>
      </c>
      <c r="B196" s="328"/>
      <c r="C196" s="328"/>
      <c r="D196" s="328"/>
      <c r="E196" s="328"/>
      <c r="F196" s="328"/>
      <c r="G196" s="328"/>
      <c r="H196" s="328"/>
      <c r="I196" s="328"/>
      <c r="J196" s="328"/>
      <c r="K196" s="328"/>
      <c r="L196" s="328"/>
      <c r="M196" s="328"/>
      <c r="N196" s="328"/>
      <c r="O196" s="328"/>
      <c r="P196" s="328"/>
      <c r="Q196" s="328"/>
      <c r="R196" s="328"/>
      <c r="S196" s="328"/>
      <c r="T196" s="328"/>
      <c r="U196" s="328"/>
      <c r="V196" s="328"/>
      <c r="W196" s="328"/>
      <c r="X196" s="328"/>
      <c r="Y196" s="328"/>
      <c r="Z196" s="328"/>
      <c r="AA196" s="314"/>
      <c r="AB196" s="314"/>
      <c r="AC196" s="314"/>
    </row>
    <row r="197" spans="1:68" ht="27" customHeight="1" x14ac:dyDescent="0.25">
      <c r="A197" s="54" t="s">
        <v>308</v>
      </c>
      <c r="B197" s="54" t="s">
        <v>309</v>
      </c>
      <c r="C197" s="31">
        <v>4301070996</v>
      </c>
      <c r="D197" s="336">
        <v>4607111038654</v>
      </c>
      <c r="E197" s="337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23"/>
      <c r="R197" s="323"/>
      <c r="S197" s="323"/>
      <c r="T197" s="324"/>
      <c r="U197" s="34"/>
      <c r="V197" s="34"/>
      <c r="W197" s="35" t="s">
        <v>69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customHeight="1" x14ac:dyDescent="0.25">
      <c r="A198" s="54" t="s">
        <v>311</v>
      </c>
      <c r="B198" s="54" t="s">
        <v>312</v>
      </c>
      <c r="C198" s="31">
        <v>4301070997</v>
      </c>
      <c r="D198" s="336">
        <v>4607111038586</v>
      </c>
      <c r="E198" s="337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50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23"/>
      <c r="R198" s="323"/>
      <c r="S198" s="323"/>
      <c r="T198" s="324"/>
      <c r="U198" s="34"/>
      <c r="V198" s="34"/>
      <c r="W198" s="35" t="s">
        <v>69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310</v>
      </c>
      <c r="AG198" s="67"/>
      <c r="AJ198" s="71" t="s">
        <v>82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313</v>
      </c>
      <c r="B199" s="54" t="s">
        <v>314</v>
      </c>
      <c r="C199" s="31">
        <v>4301070962</v>
      </c>
      <c r="D199" s="336">
        <v>4607111038609</v>
      </c>
      <c r="E199" s="337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51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23"/>
      <c r="R199" s="323"/>
      <c r="S199" s="323"/>
      <c r="T199" s="324"/>
      <c r="U199" s="34"/>
      <c r="V199" s="34"/>
      <c r="W199" s="35" t="s">
        <v>69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315</v>
      </c>
      <c r="AG199" s="67"/>
      <c r="AJ199" s="71" t="s">
        <v>71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4301070963</v>
      </c>
      <c r="D200" s="336">
        <v>4607111038630</v>
      </c>
      <c r="E200" s="337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66</v>
      </c>
      <c r="L200" s="32" t="s">
        <v>80</v>
      </c>
      <c r="M200" s="33" t="s">
        <v>68</v>
      </c>
      <c r="N200" s="33"/>
      <c r="O200" s="32">
        <v>180</v>
      </c>
      <c r="P200" s="52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23"/>
      <c r="R200" s="323"/>
      <c r="S200" s="323"/>
      <c r="T200" s="324"/>
      <c r="U200" s="34"/>
      <c r="V200" s="34"/>
      <c r="W200" s="35" t="s">
        <v>69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315</v>
      </c>
      <c r="AG200" s="67"/>
      <c r="AJ200" s="71" t="s">
        <v>82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customHeight="1" x14ac:dyDescent="0.25">
      <c r="A201" s="54" t="s">
        <v>318</v>
      </c>
      <c r="B201" s="54" t="s">
        <v>319</v>
      </c>
      <c r="C201" s="31">
        <v>4301070959</v>
      </c>
      <c r="D201" s="336">
        <v>4607111038616</v>
      </c>
      <c r="E201" s="337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23"/>
      <c r="R201" s="323"/>
      <c r="S201" s="323"/>
      <c r="T201" s="324"/>
      <c r="U201" s="34"/>
      <c r="V201" s="34"/>
      <c r="W201" s="35" t="s">
        <v>69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310</v>
      </c>
      <c r="AG201" s="67"/>
      <c r="AJ201" s="71" t="s">
        <v>71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320</v>
      </c>
      <c r="B202" s="54" t="s">
        <v>321</v>
      </c>
      <c r="C202" s="31">
        <v>4301070960</v>
      </c>
      <c r="D202" s="336">
        <v>4607111038623</v>
      </c>
      <c r="E202" s="337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66</v>
      </c>
      <c r="L202" s="32" t="s">
        <v>80</v>
      </c>
      <c r="M202" s="33" t="s">
        <v>68</v>
      </c>
      <c r="N202" s="33"/>
      <c r="O202" s="32">
        <v>180</v>
      </c>
      <c r="P202" s="5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23"/>
      <c r="R202" s="323"/>
      <c r="S202" s="323"/>
      <c r="T202" s="324"/>
      <c r="U202" s="34"/>
      <c r="V202" s="34"/>
      <c r="W202" s="35" t="s">
        <v>69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310</v>
      </c>
      <c r="AG202" s="67"/>
      <c r="AJ202" s="71" t="s">
        <v>82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x14ac:dyDescent="0.2">
      <c r="A203" s="327"/>
      <c r="B203" s="328"/>
      <c r="C203" s="328"/>
      <c r="D203" s="328"/>
      <c r="E203" s="328"/>
      <c r="F203" s="328"/>
      <c r="G203" s="328"/>
      <c r="H203" s="328"/>
      <c r="I203" s="328"/>
      <c r="J203" s="328"/>
      <c r="K203" s="328"/>
      <c r="L203" s="328"/>
      <c r="M203" s="328"/>
      <c r="N203" s="328"/>
      <c r="O203" s="329"/>
      <c r="P203" s="331" t="s">
        <v>72</v>
      </c>
      <c r="Q203" s="332"/>
      <c r="R203" s="332"/>
      <c r="S203" s="332"/>
      <c r="T203" s="332"/>
      <c r="U203" s="332"/>
      <c r="V203" s="333"/>
      <c r="W203" s="37" t="s">
        <v>69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x14ac:dyDescent="0.2">
      <c r="A204" s="328"/>
      <c r="B204" s="328"/>
      <c r="C204" s="328"/>
      <c r="D204" s="328"/>
      <c r="E204" s="328"/>
      <c r="F204" s="328"/>
      <c r="G204" s="328"/>
      <c r="H204" s="328"/>
      <c r="I204" s="328"/>
      <c r="J204" s="328"/>
      <c r="K204" s="328"/>
      <c r="L204" s="328"/>
      <c r="M204" s="328"/>
      <c r="N204" s="328"/>
      <c r="O204" s="329"/>
      <c r="P204" s="331" t="s">
        <v>72</v>
      </c>
      <c r="Q204" s="332"/>
      <c r="R204" s="332"/>
      <c r="S204" s="332"/>
      <c r="T204" s="332"/>
      <c r="U204" s="332"/>
      <c r="V204" s="333"/>
      <c r="W204" s="37" t="s">
        <v>73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customHeight="1" x14ac:dyDescent="0.25">
      <c r="A205" s="330" t="s">
        <v>322</v>
      </c>
      <c r="B205" s="328"/>
      <c r="C205" s="328"/>
      <c r="D205" s="328"/>
      <c r="E205" s="328"/>
      <c r="F205" s="328"/>
      <c r="G205" s="328"/>
      <c r="H205" s="328"/>
      <c r="I205" s="328"/>
      <c r="J205" s="328"/>
      <c r="K205" s="328"/>
      <c r="L205" s="328"/>
      <c r="M205" s="328"/>
      <c r="N205" s="328"/>
      <c r="O205" s="328"/>
      <c r="P205" s="328"/>
      <c r="Q205" s="328"/>
      <c r="R205" s="328"/>
      <c r="S205" s="328"/>
      <c r="T205" s="328"/>
      <c r="U205" s="328"/>
      <c r="V205" s="328"/>
      <c r="W205" s="328"/>
      <c r="X205" s="328"/>
      <c r="Y205" s="328"/>
      <c r="Z205" s="328"/>
      <c r="AA205" s="313"/>
      <c r="AB205" s="313"/>
      <c r="AC205" s="313"/>
    </row>
    <row r="206" spans="1:68" ht="14.25" customHeight="1" x14ac:dyDescent="0.25">
      <c r="A206" s="341" t="s">
        <v>63</v>
      </c>
      <c r="B206" s="328"/>
      <c r="C206" s="328"/>
      <c r="D206" s="328"/>
      <c r="E206" s="328"/>
      <c r="F206" s="328"/>
      <c r="G206" s="328"/>
      <c r="H206" s="328"/>
      <c r="I206" s="328"/>
      <c r="J206" s="328"/>
      <c r="K206" s="328"/>
      <c r="L206" s="328"/>
      <c r="M206" s="328"/>
      <c r="N206" s="328"/>
      <c r="O206" s="328"/>
      <c r="P206" s="328"/>
      <c r="Q206" s="328"/>
      <c r="R206" s="328"/>
      <c r="S206" s="328"/>
      <c r="T206" s="328"/>
      <c r="U206" s="328"/>
      <c r="V206" s="328"/>
      <c r="W206" s="328"/>
      <c r="X206" s="328"/>
      <c r="Y206" s="328"/>
      <c r="Z206" s="328"/>
      <c r="AA206" s="314"/>
      <c r="AB206" s="314"/>
      <c r="AC206" s="314"/>
    </row>
    <row r="207" spans="1:68" ht="27" customHeight="1" x14ac:dyDescent="0.25">
      <c r="A207" s="54" t="s">
        <v>323</v>
      </c>
      <c r="B207" s="54" t="s">
        <v>324</v>
      </c>
      <c r="C207" s="31">
        <v>4301070915</v>
      </c>
      <c r="D207" s="336">
        <v>4607111035882</v>
      </c>
      <c r="E207" s="337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23"/>
      <c r="R207" s="323"/>
      <c r="S207" s="323"/>
      <c r="T207" s="324"/>
      <c r="U207" s="34"/>
      <c r="V207" s="34"/>
      <c r="W207" s="35" t="s">
        <v>69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325</v>
      </c>
      <c r="AG207" s="67"/>
      <c r="AJ207" s="71" t="s">
        <v>71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326</v>
      </c>
      <c r="B208" s="54" t="s">
        <v>327</v>
      </c>
      <c r="C208" s="31">
        <v>4301070921</v>
      </c>
      <c r="D208" s="336">
        <v>4607111035905</v>
      </c>
      <c r="E208" s="337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66</v>
      </c>
      <c r="L208" s="32" t="s">
        <v>80</v>
      </c>
      <c r="M208" s="33" t="s">
        <v>68</v>
      </c>
      <c r="N208" s="33"/>
      <c r="O208" s="32">
        <v>180</v>
      </c>
      <c r="P208" s="4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23"/>
      <c r="R208" s="323"/>
      <c r="S208" s="323"/>
      <c r="T208" s="324"/>
      <c r="U208" s="34"/>
      <c r="V208" s="34"/>
      <c r="W208" s="35" t="s">
        <v>69</v>
      </c>
      <c r="X208" s="318">
        <v>12</v>
      </c>
      <c r="Y208" s="319">
        <f>IFERROR(IF(X208="","",X208),"")</f>
        <v>12</v>
      </c>
      <c r="Z208" s="36">
        <f>IFERROR(IF(X208="","",X208*0.0155),"")</f>
        <v>0.186</v>
      </c>
      <c r="AA208" s="56"/>
      <c r="AB208" s="57"/>
      <c r="AC208" s="224" t="s">
        <v>325</v>
      </c>
      <c r="AG208" s="67"/>
      <c r="AJ208" s="71" t="s">
        <v>82</v>
      </c>
      <c r="AK208" s="71">
        <v>12</v>
      </c>
      <c r="BB208" s="225" t="s">
        <v>1</v>
      </c>
      <c r="BM208" s="67">
        <f>IFERROR(X208*I208,"0")</f>
        <v>89.64</v>
      </c>
      <c r="BN208" s="67">
        <f>IFERROR(Y208*I208,"0")</f>
        <v>89.64</v>
      </c>
      <c r="BO208" s="67">
        <f>IFERROR(X208/J208,"0")</f>
        <v>0.14285714285714285</v>
      </c>
      <c r="BP208" s="67">
        <f>IFERROR(Y208/J208,"0")</f>
        <v>0.14285714285714285</v>
      </c>
    </row>
    <row r="209" spans="1:68" ht="27" customHeight="1" x14ac:dyDescent="0.25">
      <c r="A209" s="54" t="s">
        <v>328</v>
      </c>
      <c r="B209" s="54" t="s">
        <v>329</v>
      </c>
      <c r="C209" s="31">
        <v>4301070917</v>
      </c>
      <c r="D209" s="336">
        <v>4607111035912</v>
      </c>
      <c r="E209" s="337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23"/>
      <c r="R209" s="323"/>
      <c r="S209" s="323"/>
      <c r="T209" s="324"/>
      <c r="U209" s="34"/>
      <c r="V209" s="34"/>
      <c r="W209" s="35" t="s">
        <v>69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331</v>
      </c>
      <c r="B210" s="54" t="s">
        <v>332</v>
      </c>
      <c r="C210" s="31">
        <v>4301070920</v>
      </c>
      <c r="D210" s="336">
        <v>4607111035929</v>
      </c>
      <c r="E210" s="337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66</v>
      </c>
      <c r="L210" s="32" t="s">
        <v>80</v>
      </c>
      <c r="M210" s="33" t="s">
        <v>68</v>
      </c>
      <c r="N210" s="33"/>
      <c r="O210" s="32">
        <v>180</v>
      </c>
      <c r="P210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23"/>
      <c r="R210" s="323"/>
      <c r="S210" s="323"/>
      <c r="T210" s="324"/>
      <c r="U210" s="34"/>
      <c r="V210" s="34"/>
      <c r="W210" s="35" t="s">
        <v>69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330</v>
      </c>
      <c r="AG210" s="67"/>
      <c r="AJ210" s="71" t="s">
        <v>82</v>
      </c>
      <c r="AK210" s="71">
        <v>12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27"/>
      <c r="B211" s="328"/>
      <c r="C211" s="328"/>
      <c r="D211" s="328"/>
      <c r="E211" s="328"/>
      <c r="F211" s="328"/>
      <c r="G211" s="328"/>
      <c r="H211" s="328"/>
      <c r="I211" s="328"/>
      <c r="J211" s="328"/>
      <c r="K211" s="328"/>
      <c r="L211" s="328"/>
      <c r="M211" s="328"/>
      <c r="N211" s="328"/>
      <c r="O211" s="329"/>
      <c r="P211" s="331" t="s">
        <v>72</v>
      </c>
      <c r="Q211" s="332"/>
      <c r="R211" s="332"/>
      <c r="S211" s="332"/>
      <c r="T211" s="332"/>
      <c r="U211" s="332"/>
      <c r="V211" s="333"/>
      <c r="W211" s="37" t="s">
        <v>69</v>
      </c>
      <c r="X211" s="320">
        <f>IFERROR(SUM(X207:X210),"0")</f>
        <v>12</v>
      </c>
      <c r="Y211" s="320">
        <f>IFERROR(SUM(Y207:Y210),"0")</f>
        <v>12</v>
      </c>
      <c r="Z211" s="320">
        <f>IFERROR(IF(Z207="",0,Z207),"0")+IFERROR(IF(Z208="",0,Z208),"0")+IFERROR(IF(Z209="",0,Z209),"0")+IFERROR(IF(Z210="",0,Z210),"0")</f>
        <v>0.186</v>
      </c>
      <c r="AA211" s="321"/>
      <c r="AB211" s="321"/>
      <c r="AC211" s="321"/>
    </row>
    <row r="212" spans="1:68" x14ac:dyDescent="0.2">
      <c r="A212" s="328"/>
      <c r="B212" s="328"/>
      <c r="C212" s="328"/>
      <c r="D212" s="328"/>
      <c r="E212" s="328"/>
      <c r="F212" s="328"/>
      <c r="G212" s="328"/>
      <c r="H212" s="328"/>
      <c r="I212" s="328"/>
      <c r="J212" s="328"/>
      <c r="K212" s="328"/>
      <c r="L212" s="328"/>
      <c r="M212" s="328"/>
      <c r="N212" s="328"/>
      <c r="O212" s="329"/>
      <c r="P212" s="331" t="s">
        <v>72</v>
      </c>
      <c r="Q212" s="332"/>
      <c r="R212" s="332"/>
      <c r="S212" s="332"/>
      <c r="T212" s="332"/>
      <c r="U212" s="332"/>
      <c r="V212" s="333"/>
      <c r="W212" s="37" t="s">
        <v>73</v>
      </c>
      <c r="X212" s="320">
        <f>IFERROR(SUMPRODUCT(X207:X210*H207:H210),"0")</f>
        <v>86.4</v>
      </c>
      <c r="Y212" s="320">
        <f>IFERROR(SUMPRODUCT(Y207:Y210*H207:H210),"0")</f>
        <v>86.4</v>
      </c>
      <c r="Z212" s="37"/>
      <c r="AA212" s="321"/>
      <c r="AB212" s="321"/>
      <c r="AC212" s="321"/>
    </row>
    <row r="213" spans="1:68" ht="16.5" customHeight="1" x14ac:dyDescent="0.25">
      <c r="A213" s="330" t="s">
        <v>333</v>
      </c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8"/>
      <c r="M213" s="328"/>
      <c r="N213" s="328"/>
      <c r="O213" s="328"/>
      <c r="P213" s="328"/>
      <c r="Q213" s="328"/>
      <c r="R213" s="328"/>
      <c r="S213" s="328"/>
      <c r="T213" s="328"/>
      <c r="U213" s="328"/>
      <c r="V213" s="328"/>
      <c r="W213" s="328"/>
      <c r="X213" s="328"/>
      <c r="Y213" s="328"/>
      <c r="Z213" s="328"/>
      <c r="AA213" s="313"/>
      <c r="AB213" s="313"/>
      <c r="AC213" s="313"/>
    </row>
    <row r="214" spans="1:68" ht="14.25" customHeight="1" x14ac:dyDescent="0.25">
      <c r="A214" s="341" t="s">
        <v>63</v>
      </c>
      <c r="B214" s="328"/>
      <c r="C214" s="328"/>
      <c r="D214" s="328"/>
      <c r="E214" s="328"/>
      <c r="F214" s="328"/>
      <c r="G214" s="328"/>
      <c r="H214" s="328"/>
      <c r="I214" s="328"/>
      <c r="J214" s="328"/>
      <c r="K214" s="328"/>
      <c r="L214" s="328"/>
      <c r="M214" s="328"/>
      <c r="N214" s="328"/>
      <c r="O214" s="328"/>
      <c r="P214" s="328"/>
      <c r="Q214" s="328"/>
      <c r="R214" s="328"/>
      <c r="S214" s="328"/>
      <c r="T214" s="328"/>
      <c r="U214" s="328"/>
      <c r="V214" s="328"/>
      <c r="W214" s="328"/>
      <c r="X214" s="328"/>
      <c r="Y214" s="328"/>
      <c r="Z214" s="328"/>
      <c r="AA214" s="314"/>
      <c r="AB214" s="314"/>
      <c r="AC214" s="314"/>
    </row>
    <row r="215" spans="1:68" ht="16.5" customHeight="1" x14ac:dyDescent="0.25">
      <c r="A215" s="54" t="s">
        <v>334</v>
      </c>
      <c r="B215" s="54" t="s">
        <v>335</v>
      </c>
      <c r="C215" s="31">
        <v>4301070912</v>
      </c>
      <c r="D215" s="336">
        <v>4607111037213</v>
      </c>
      <c r="E215" s="337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4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23"/>
      <c r="R215" s="323"/>
      <c r="S215" s="323"/>
      <c r="T215" s="324"/>
      <c r="U215" s="34"/>
      <c r="V215" s="34"/>
      <c r="W215" s="35" t="s">
        <v>69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336</v>
      </c>
      <c r="AG215" s="67"/>
      <c r="AJ215" s="71" t="s">
        <v>71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27"/>
      <c r="B216" s="328"/>
      <c r="C216" s="328"/>
      <c r="D216" s="328"/>
      <c r="E216" s="328"/>
      <c r="F216" s="328"/>
      <c r="G216" s="328"/>
      <c r="H216" s="328"/>
      <c r="I216" s="328"/>
      <c r="J216" s="328"/>
      <c r="K216" s="328"/>
      <c r="L216" s="328"/>
      <c r="M216" s="328"/>
      <c r="N216" s="328"/>
      <c r="O216" s="329"/>
      <c r="P216" s="331" t="s">
        <v>72</v>
      </c>
      <c r="Q216" s="332"/>
      <c r="R216" s="332"/>
      <c r="S216" s="332"/>
      <c r="T216" s="332"/>
      <c r="U216" s="332"/>
      <c r="V216" s="333"/>
      <c r="W216" s="37" t="s">
        <v>69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x14ac:dyDescent="0.2">
      <c r="A217" s="328"/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8"/>
      <c r="M217" s="328"/>
      <c r="N217" s="328"/>
      <c r="O217" s="329"/>
      <c r="P217" s="331" t="s">
        <v>72</v>
      </c>
      <c r="Q217" s="332"/>
      <c r="R217" s="332"/>
      <c r="S217" s="332"/>
      <c r="T217" s="332"/>
      <c r="U217" s="332"/>
      <c r="V217" s="333"/>
      <c r="W217" s="37" t="s">
        <v>73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customHeight="1" x14ac:dyDescent="0.25">
      <c r="A218" s="330" t="s">
        <v>337</v>
      </c>
      <c r="B218" s="328"/>
      <c r="C218" s="328"/>
      <c r="D218" s="328"/>
      <c r="E218" s="328"/>
      <c r="F218" s="328"/>
      <c r="G218" s="328"/>
      <c r="H218" s="328"/>
      <c r="I218" s="328"/>
      <c r="J218" s="328"/>
      <c r="K218" s="328"/>
      <c r="L218" s="328"/>
      <c r="M218" s="328"/>
      <c r="N218" s="328"/>
      <c r="O218" s="328"/>
      <c r="P218" s="328"/>
      <c r="Q218" s="328"/>
      <c r="R218" s="328"/>
      <c r="S218" s="328"/>
      <c r="T218" s="328"/>
      <c r="U218" s="328"/>
      <c r="V218" s="328"/>
      <c r="W218" s="328"/>
      <c r="X218" s="328"/>
      <c r="Y218" s="328"/>
      <c r="Z218" s="328"/>
      <c r="AA218" s="313"/>
      <c r="AB218" s="313"/>
      <c r="AC218" s="313"/>
    </row>
    <row r="219" spans="1:68" ht="14.25" customHeight="1" x14ac:dyDescent="0.25">
      <c r="A219" s="341" t="s">
        <v>275</v>
      </c>
      <c r="B219" s="328"/>
      <c r="C219" s="328"/>
      <c r="D219" s="328"/>
      <c r="E219" s="328"/>
      <c r="F219" s="328"/>
      <c r="G219" s="328"/>
      <c r="H219" s="328"/>
      <c r="I219" s="328"/>
      <c r="J219" s="328"/>
      <c r="K219" s="328"/>
      <c r="L219" s="328"/>
      <c r="M219" s="328"/>
      <c r="N219" s="328"/>
      <c r="O219" s="328"/>
      <c r="P219" s="328"/>
      <c r="Q219" s="328"/>
      <c r="R219" s="328"/>
      <c r="S219" s="328"/>
      <c r="T219" s="328"/>
      <c r="U219" s="328"/>
      <c r="V219" s="328"/>
      <c r="W219" s="328"/>
      <c r="X219" s="328"/>
      <c r="Y219" s="328"/>
      <c r="Z219" s="328"/>
      <c r="AA219" s="314"/>
      <c r="AB219" s="314"/>
      <c r="AC219" s="314"/>
    </row>
    <row r="220" spans="1:68" ht="27" customHeight="1" x14ac:dyDescent="0.25">
      <c r="A220" s="54" t="s">
        <v>338</v>
      </c>
      <c r="B220" s="54" t="s">
        <v>339</v>
      </c>
      <c r="C220" s="31">
        <v>4301051320</v>
      </c>
      <c r="D220" s="336">
        <v>4680115881334</v>
      </c>
      <c r="E220" s="337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79</v>
      </c>
      <c r="L220" s="32" t="s">
        <v>67</v>
      </c>
      <c r="M220" s="33" t="s">
        <v>279</v>
      </c>
      <c r="N220" s="33"/>
      <c r="O220" s="32">
        <v>365</v>
      </c>
      <c r="P220" s="34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23"/>
      <c r="R220" s="323"/>
      <c r="S220" s="323"/>
      <c r="T220" s="324"/>
      <c r="U220" s="34"/>
      <c r="V220" s="34"/>
      <c r="W220" s="35" t="s">
        <v>69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340</v>
      </c>
      <c r="AG220" s="67"/>
      <c r="AJ220" s="71" t="s">
        <v>71</v>
      </c>
      <c r="AK220" s="71">
        <v>1</v>
      </c>
      <c r="BB220" s="233" t="s">
        <v>282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27"/>
      <c r="B221" s="328"/>
      <c r="C221" s="328"/>
      <c r="D221" s="328"/>
      <c r="E221" s="328"/>
      <c r="F221" s="328"/>
      <c r="G221" s="328"/>
      <c r="H221" s="328"/>
      <c r="I221" s="328"/>
      <c r="J221" s="328"/>
      <c r="K221" s="328"/>
      <c r="L221" s="328"/>
      <c r="M221" s="328"/>
      <c r="N221" s="328"/>
      <c r="O221" s="329"/>
      <c r="P221" s="331" t="s">
        <v>72</v>
      </c>
      <c r="Q221" s="332"/>
      <c r="R221" s="332"/>
      <c r="S221" s="332"/>
      <c r="T221" s="332"/>
      <c r="U221" s="332"/>
      <c r="V221" s="333"/>
      <c r="W221" s="37" t="s">
        <v>69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x14ac:dyDescent="0.2">
      <c r="A222" s="328"/>
      <c r="B222" s="328"/>
      <c r="C222" s="328"/>
      <c r="D222" s="328"/>
      <c r="E222" s="328"/>
      <c r="F222" s="328"/>
      <c r="G222" s="328"/>
      <c r="H222" s="328"/>
      <c r="I222" s="328"/>
      <c r="J222" s="328"/>
      <c r="K222" s="328"/>
      <c r="L222" s="328"/>
      <c r="M222" s="328"/>
      <c r="N222" s="328"/>
      <c r="O222" s="329"/>
      <c r="P222" s="331" t="s">
        <v>72</v>
      </c>
      <c r="Q222" s="332"/>
      <c r="R222" s="332"/>
      <c r="S222" s="332"/>
      <c r="T222" s="332"/>
      <c r="U222" s="332"/>
      <c r="V222" s="333"/>
      <c r="W222" s="37" t="s">
        <v>73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customHeight="1" x14ac:dyDescent="0.25">
      <c r="A223" s="330" t="s">
        <v>341</v>
      </c>
      <c r="B223" s="328"/>
      <c r="C223" s="328"/>
      <c r="D223" s="328"/>
      <c r="E223" s="328"/>
      <c r="F223" s="328"/>
      <c r="G223" s="328"/>
      <c r="H223" s="328"/>
      <c r="I223" s="328"/>
      <c r="J223" s="328"/>
      <c r="K223" s="328"/>
      <c r="L223" s="328"/>
      <c r="M223" s="328"/>
      <c r="N223" s="328"/>
      <c r="O223" s="328"/>
      <c r="P223" s="328"/>
      <c r="Q223" s="328"/>
      <c r="R223" s="328"/>
      <c r="S223" s="328"/>
      <c r="T223" s="328"/>
      <c r="U223" s="328"/>
      <c r="V223" s="328"/>
      <c r="W223" s="328"/>
      <c r="X223" s="328"/>
      <c r="Y223" s="328"/>
      <c r="Z223" s="328"/>
      <c r="AA223" s="313"/>
      <c r="AB223" s="313"/>
      <c r="AC223" s="313"/>
    </row>
    <row r="224" spans="1:68" ht="14.25" customHeight="1" x14ac:dyDescent="0.25">
      <c r="A224" s="341" t="s">
        <v>63</v>
      </c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8"/>
      <c r="M224" s="328"/>
      <c r="N224" s="328"/>
      <c r="O224" s="328"/>
      <c r="P224" s="328"/>
      <c r="Q224" s="328"/>
      <c r="R224" s="328"/>
      <c r="S224" s="328"/>
      <c r="T224" s="328"/>
      <c r="U224" s="328"/>
      <c r="V224" s="328"/>
      <c r="W224" s="328"/>
      <c r="X224" s="328"/>
      <c r="Y224" s="328"/>
      <c r="Z224" s="328"/>
      <c r="AA224" s="314"/>
      <c r="AB224" s="314"/>
      <c r="AC224" s="314"/>
    </row>
    <row r="225" spans="1:68" ht="16.5" customHeight="1" x14ac:dyDescent="0.25">
      <c r="A225" s="54" t="s">
        <v>342</v>
      </c>
      <c r="B225" s="54" t="s">
        <v>343</v>
      </c>
      <c r="C225" s="31">
        <v>4301071063</v>
      </c>
      <c r="D225" s="336">
        <v>4607111039019</v>
      </c>
      <c r="E225" s="337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23"/>
      <c r="R225" s="323"/>
      <c r="S225" s="323"/>
      <c r="T225" s="324"/>
      <c r="U225" s="34"/>
      <c r="V225" s="34"/>
      <c r="W225" s="35" t="s">
        <v>69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344</v>
      </c>
      <c r="AG225" s="67"/>
      <c r="AJ225" s="71" t="s">
        <v>71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345</v>
      </c>
      <c r="B226" s="54" t="s">
        <v>346</v>
      </c>
      <c r="C226" s="31">
        <v>4301071000</v>
      </c>
      <c r="D226" s="336">
        <v>4607111038708</v>
      </c>
      <c r="E226" s="337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7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23"/>
      <c r="R226" s="323"/>
      <c r="S226" s="323"/>
      <c r="T226" s="324"/>
      <c r="U226" s="34"/>
      <c r="V226" s="34"/>
      <c r="W226" s="35" t="s">
        <v>69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344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27"/>
      <c r="B227" s="328"/>
      <c r="C227" s="328"/>
      <c r="D227" s="328"/>
      <c r="E227" s="328"/>
      <c r="F227" s="328"/>
      <c r="G227" s="328"/>
      <c r="H227" s="328"/>
      <c r="I227" s="328"/>
      <c r="J227" s="328"/>
      <c r="K227" s="328"/>
      <c r="L227" s="328"/>
      <c r="M227" s="328"/>
      <c r="N227" s="328"/>
      <c r="O227" s="329"/>
      <c r="P227" s="331" t="s">
        <v>72</v>
      </c>
      <c r="Q227" s="332"/>
      <c r="R227" s="332"/>
      <c r="S227" s="332"/>
      <c r="T227" s="332"/>
      <c r="U227" s="332"/>
      <c r="V227" s="333"/>
      <c r="W227" s="37" t="s">
        <v>69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x14ac:dyDescent="0.2">
      <c r="A228" s="328"/>
      <c r="B228" s="328"/>
      <c r="C228" s="328"/>
      <c r="D228" s="328"/>
      <c r="E228" s="328"/>
      <c r="F228" s="328"/>
      <c r="G228" s="328"/>
      <c r="H228" s="328"/>
      <c r="I228" s="328"/>
      <c r="J228" s="328"/>
      <c r="K228" s="328"/>
      <c r="L228" s="328"/>
      <c r="M228" s="328"/>
      <c r="N228" s="328"/>
      <c r="O228" s="329"/>
      <c r="P228" s="331" t="s">
        <v>72</v>
      </c>
      <c r="Q228" s="332"/>
      <c r="R228" s="332"/>
      <c r="S228" s="332"/>
      <c r="T228" s="332"/>
      <c r="U228" s="332"/>
      <c r="V228" s="333"/>
      <c r="W228" s="37" t="s">
        <v>73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customHeight="1" x14ac:dyDescent="0.2">
      <c r="A229" s="389" t="s">
        <v>347</v>
      </c>
      <c r="B229" s="390"/>
      <c r="C229" s="390"/>
      <c r="D229" s="390"/>
      <c r="E229" s="390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  <c r="X229" s="390"/>
      <c r="Y229" s="390"/>
      <c r="Z229" s="390"/>
      <c r="AA229" s="48"/>
      <c r="AB229" s="48"/>
      <c r="AC229" s="48"/>
    </row>
    <row r="230" spans="1:68" ht="16.5" customHeight="1" x14ac:dyDescent="0.25">
      <c r="A230" s="330" t="s">
        <v>348</v>
      </c>
      <c r="B230" s="328"/>
      <c r="C230" s="328"/>
      <c r="D230" s="328"/>
      <c r="E230" s="328"/>
      <c r="F230" s="328"/>
      <c r="G230" s="328"/>
      <c r="H230" s="328"/>
      <c r="I230" s="328"/>
      <c r="J230" s="328"/>
      <c r="K230" s="328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28"/>
      <c r="Z230" s="328"/>
      <c r="AA230" s="313"/>
      <c r="AB230" s="313"/>
      <c r="AC230" s="313"/>
    </row>
    <row r="231" spans="1:68" ht="14.25" customHeight="1" x14ac:dyDescent="0.25">
      <c r="A231" s="341" t="s">
        <v>63</v>
      </c>
      <c r="B231" s="328"/>
      <c r="C231" s="328"/>
      <c r="D231" s="328"/>
      <c r="E231" s="328"/>
      <c r="F231" s="328"/>
      <c r="G231" s="328"/>
      <c r="H231" s="328"/>
      <c r="I231" s="328"/>
      <c r="J231" s="328"/>
      <c r="K231" s="328"/>
      <c r="L231" s="328"/>
      <c r="M231" s="328"/>
      <c r="N231" s="328"/>
      <c r="O231" s="328"/>
      <c r="P231" s="328"/>
      <c r="Q231" s="328"/>
      <c r="R231" s="328"/>
      <c r="S231" s="328"/>
      <c r="T231" s="328"/>
      <c r="U231" s="328"/>
      <c r="V231" s="328"/>
      <c r="W231" s="328"/>
      <c r="X231" s="328"/>
      <c r="Y231" s="328"/>
      <c r="Z231" s="328"/>
      <c r="AA231" s="314"/>
      <c r="AB231" s="314"/>
      <c r="AC231" s="314"/>
    </row>
    <row r="232" spans="1:68" ht="27" customHeight="1" x14ac:dyDescent="0.25">
      <c r="A232" s="54" t="s">
        <v>349</v>
      </c>
      <c r="B232" s="54" t="s">
        <v>350</v>
      </c>
      <c r="C232" s="31">
        <v>4301071036</v>
      </c>
      <c r="D232" s="336">
        <v>4607111036162</v>
      </c>
      <c r="E232" s="337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45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23"/>
      <c r="R232" s="323"/>
      <c r="S232" s="323"/>
      <c r="T232" s="324"/>
      <c r="U232" s="34"/>
      <c r="V232" s="34"/>
      <c r="W232" s="35" t="s">
        <v>69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351</v>
      </c>
      <c r="AG232" s="67"/>
      <c r="AJ232" s="71" t="s">
        <v>71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27"/>
      <c r="B233" s="328"/>
      <c r="C233" s="328"/>
      <c r="D233" s="328"/>
      <c r="E233" s="328"/>
      <c r="F233" s="328"/>
      <c r="G233" s="328"/>
      <c r="H233" s="328"/>
      <c r="I233" s="328"/>
      <c r="J233" s="328"/>
      <c r="K233" s="328"/>
      <c r="L233" s="328"/>
      <c r="M233" s="328"/>
      <c r="N233" s="328"/>
      <c r="O233" s="329"/>
      <c r="P233" s="331" t="s">
        <v>72</v>
      </c>
      <c r="Q233" s="332"/>
      <c r="R233" s="332"/>
      <c r="S233" s="332"/>
      <c r="T233" s="332"/>
      <c r="U233" s="332"/>
      <c r="V233" s="333"/>
      <c r="W233" s="37" t="s">
        <v>69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x14ac:dyDescent="0.2">
      <c r="A234" s="328"/>
      <c r="B234" s="328"/>
      <c r="C234" s="328"/>
      <c r="D234" s="328"/>
      <c r="E234" s="328"/>
      <c r="F234" s="328"/>
      <c r="G234" s="328"/>
      <c r="H234" s="328"/>
      <c r="I234" s="328"/>
      <c r="J234" s="328"/>
      <c r="K234" s="328"/>
      <c r="L234" s="328"/>
      <c r="M234" s="328"/>
      <c r="N234" s="328"/>
      <c r="O234" s="329"/>
      <c r="P234" s="331" t="s">
        <v>72</v>
      </c>
      <c r="Q234" s="332"/>
      <c r="R234" s="332"/>
      <c r="S234" s="332"/>
      <c r="T234" s="332"/>
      <c r="U234" s="332"/>
      <c r="V234" s="333"/>
      <c r="W234" s="37" t="s">
        <v>73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customHeight="1" x14ac:dyDescent="0.2">
      <c r="A235" s="389" t="s">
        <v>352</v>
      </c>
      <c r="B235" s="390"/>
      <c r="C235" s="390"/>
      <c r="D235" s="390"/>
      <c r="E235" s="390"/>
      <c r="F235" s="390"/>
      <c r="G235" s="390"/>
      <c r="H235" s="390"/>
      <c r="I235" s="390"/>
      <c r="J235" s="390"/>
      <c r="K235" s="390"/>
      <c r="L235" s="390"/>
      <c r="M235" s="390"/>
      <c r="N235" s="390"/>
      <c r="O235" s="390"/>
      <c r="P235" s="390"/>
      <c r="Q235" s="390"/>
      <c r="R235" s="390"/>
      <c r="S235" s="390"/>
      <c r="T235" s="390"/>
      <c r="U235" s="390"/>
      <c r="V235" s="390"/>
      <c r="W235" s="390"/>
      <c r="X235" s="390"/>
      <c r="Y235" s="390"/>
      <c r="Z235" s="390"/>
      <c r="AA235" s="48"/>
      <c r="AB235" s="48"/>
      <c r="AC235" s="48"/>
    </row>
    <row r="236" spans="1:68" ht="16.5" customHeight="1" x14ac:dyDescent="0.25">
      <c r="A236" s="330" t="s">
        <v>353</v>
      </c>
      <c r="B236" s="328"/>
      <c r="C236" s="328"/>
      <c r="D236" s="328"/>
      <c r="E236" s="328"/>
      <c r="F236" s="328"/>
      <c r="G236" s="328"/>
      <c r="H236" s="328"/>
      <c r="I236" s="328"/>
      <c r="J236" s="328"/>
      <c r="K236" s="328"/>
      <c r="L236" s="328"/>
      <c r="M236" s="328"/>
      <c r="N236" s="328"/>
      <c r="O236" s="328"/>
      <c r="P236" s="328"/>
      <c r="Q236" s="328"/>
      <c r="R236" s="328"/>
      <c r="S236" s="328"/>
      <c r="T236" s="328"/>
      <c r="U236" s="328"/>
      <c r="V236" s="328"/>
      <c r="W236" s="328"/>
      <c r="X236" s="328"/>
      <c r="Y236" s="328"/>
      <c r="Z236" s="328"/>
      <c r="AA236" s="313"/>
      <c r="AB236" s="313"/>
      <c r="AC236" s="313"/>
    </row>
    <row r="237" spans="1:68" ht="14.25" customHeight="1" x14ac:dyDescent="0.25">
      <c r="A237" s="341" t="s">
        <v>63</v>
      </c>
      <c r="B237" s="328"/>
      <c r="C237" s="328"/>
      <c r="D237" s="328"/>
      <c r="E237" s="328"/>
      <c r="F237" s="328"/>
      <c r="G237" s="328"/>
      <c r="H237" s="328"/>
      <c r="I237" s="328"/>
      <c r="J237" s="328"/>
      <c r="K237" s="328"/>
      <c r="L237" s="328"/>
      <c r="M237" s="328"/>
      <c r="N237" s="328"/>
      <c r="O237" s="328"/>
      <c r="P237" s="328"/>
      <c r="Q237" s="328"/>
      <c r="R237" s="328"/>
      <c r="S237" s="328"/>
      <c r="T237" s="328"/>
      <c r="U237" s="328"/>
      <c r="V237" s="328"/>
      <c r="W237" s="328"/>
      <c r="X237" s="328"/>
      <c r="Y237" s="328"/>
      <c r="Z237" s="328"/>
      <c r="AA237" s="314"/>
      <c r="AB237" s="314"/>
      <c r="AC237" s="314"/>
    </row>
    <row r="238" spans="1:68" ht="27" customHeight="1" x14ac:dyDescent="0.25">
      <c r="A238" s="54" t="s">
        <v>354</v>
      </c>
      <c r="B238" s="54" t="s">
        <v>355</v>
      </c>
      <c r="C238" s="31">
        <v>4301071029</v>
      </c>
      <c r="D238" s="336">
        <v>4607111035899</v>
      </c>
      <c r="E238" s="337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66</v>
      </c>
      <c r="L238" s="32" t="s">
        <v>136</v>
      </c>
      <c r="M238" s="33" t="s">
        <v>68</v>
      </c>
      <c r="N238" s="33"/>
      <c r="O238" s="32">
        <v>180</v>
      </c>
      <c r="P238" s="4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23"/>
      <c r="R238" s="323"/>
      <c r="S238" s="323"/>
      <c r="T238" s="324"/>
      <c r="U238" s="34"/>
      <c r="V238" s="34"/>
      <c r="W238" s="35" t="s">
        <v>69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254</v>
      </c>
      <c r="AG238" s="67"/>
      <c r="AJ238" s="71" t="s">
        <v>137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356</v>
      </c>
      <c r="B239" s="54" t="s">
        <v>357</v>
      </c>
      <c r="C239" s="31">
        <v>4301070991</v>
      </c>
      <c r="D239" s="336">
        <v>4607111038180</v>
      </c>
      <c r="E239" s="337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2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23"/>
      <c r="R239" s="323"/>
      <c r="S239" s="323"/>
      <c r="T239" s="324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358</v>
      </c>
      <c r="AG239" s="67"/>
      <c r="AJ239" s="71" t="s">
        <v>71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27"/>
      <c r="B240" s="328"/>
      <c r="C240" s="328"/>
      <c r="D240" s="328"/>
      <c r="E240" s="328"/>
      <c r="F240" s="328"/>
      <c r="G240" s="328"/>
      <c r="H240" s="328"/>
      <c r="I240" s="328"/>
      <c r="J240" s="328"/>
      <c r="K240" s="328"/>
      <c r="L240" s="328"/>
      <c r="M240" s="328"/>
      <c r="N240" s="328"/>
      <c r="O240" s="329"/>
      <c r="P240" s="331" t="s">
        <v>72</v>
      </c>
      <c r="Q240" s="332"/>
      <c r="R240" s="332"/>
      <c r="S240" s="332"/>
      <c r="T240" s="332"/>
      <c r="U240" s="332"/>
      <c r="V240" s="333"/>
      <c r="W240" s="37" t="s">
        <v>69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x14ac:dyDescent="0.2">
      <c r="A241" s="328"/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9"/>
      <c r="P241" s="331" t="s">
        <v>72</v>
      </c>
      <c r="Q241" s="332"/>
      <c r="R241" s="332"/>
      <c r="S241" s="332"/>
      <c r="T241" s="332"/>
      <c r="U241" s="332"/>
      <c r="V241" s="333"/>
      <c r="W241" s="37" t="s">
        <v>73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customHeight="1" x14ac:dyDescent="0.25">
      <c r="A242" s="330" t="s">
        <v>359</v>
      </c>
      <c r="B242" s="328"/>
      <c r="C242" s="328"/>
      <c r="D242" s="328"/>
      <c r="E242" s="328"/>
      <c r="F242" s="328"/>
      <c r="G242" s="328"/>
      <c r="H242" s="328"/>
      <c r="I242" s="328"/>
      <c r="J242" s="328"/>
      <c r="K242" s="328"/>
      <c r="L242" s="328"/>
      <c r="M242" s="328"/>
      <c r="N242" s="328"/>
      <c r="O242" s="328"/>
      <c r="P242" s="328"/>
      <c r="Q242" s="328"/>
      <c r="R242" s="328"/>
      <c r="S242" s="328"/>
      <c r="T242" s="328"/>
      <c r="U242" s="328"/>
      <c r="V242" s="328"/>
      <c r="W242" s="328"/>
      <c r="X242" s="328"/>
      <c r="Y242" s="328"/>
      <c r="Z242" s="328"/>
      <c r="AA242" s="313"/>
      <c r="AB242" s="313"/>
      <c r="AC242" s="313"/>
    </row>
    <row r="243" spans="1:68" ht="14.25" customHeight="1" x14ac:dyDescent="0.25">
      <c r="A243" s="341" t="s">
        <v>63</v>
      </c>
      <c r="B243" s="328"/>
      <c r="C243" s="328"/>
      <c r="D243" s="328"/>
      <c r="E243" s="328"/>
      <c r="F243" s="328"/>
      <c r="G243" s="328"/>
      <c r="H243" s="328"/>
      <c r="I243" s="328"/>
      <c r="J243" s="328"/>
      <c r="K243" s="328"/>
      <c r="L243" s="328"/>
      <c r="M243" s="328"/>
      <c r="N243" s="328"/>
      <c r="O243" s="328"/>
      <c r="P243" s="328"/>
      <c r="Q243" s="328"/>
      <c r="R243" s="328"/>
      <c r="S243" s="328"/>
      <c r="T243" s="328"/>
      <c r="U243" s="328"/>
      <c r="V243" s="328"/>
      <c r="W243" s="328"/>
      <c r="X243" s="328"/>
      <c r="Y243" s="328"/>
      <c r="Z243" s="328"/>
      <c r="AA243" s="314"/>
      <c r="AB243" s="314"/>
      <c r="AC243" s="314"/>
    </row>
    <row r="244" spans="1:68" ht="27" customHeight="1" x14ac:dyDescent="0.25">
      <c r="A244" s="54" t="s">
        <v>360</v>
      </c>
      <c r="B244" s="54" t="s">
        <v>361</v>
      </c>
      <c r="C244" s="31">
        <v>4301070870</v>
      </c>
      <c r="D244" s="336">
        <v>4607111036711</v>
      </c>
      <c r="E244" s="337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3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23"/>
      <c r="R244" s="323"/>
      <c r="S244" s="323"/>
      <c r="T244" s="324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336</v>
      </c>
      <c r="AG244" s="67"/>
      <c r="AJ244" s="71" t="s">
        <v>71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27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8"/>
      <c r="N245" s="328"/>
      <c r="O245" s="329"/>
      <c r="P245" s="331" t="s">
        <v>72</v>
      </c>
      <c r="Q245" s="332"/>
      <c r="R245" s="332"/>
      <c r="S245" s="332"/>
      <c r="T245" s="332"/>
      <c r="U245" s="332"/>
      <c r="V245" s="333"/>
      <c r="W245" s="37" t="s">
        <v>69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x14ac:dyDescent="0.2">
      <c r="A246" s="328"/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8"/>
      <c r="M246" s="328"/>
      <c r="N246" s="328"/>
      <c r="O246" s="329"/>
      <c r="P246" s="331" t="s">
        <v>72</v>
      </c>
      <c r="Q246" s="332"/>
      <c r="R246" s="332"/>
      <c r="S246" s="332"/>
      <c r="T246" s="332"/>
      <c r="U246" s="332"/>
      <c r="V246" s="333"/>
      <c r="W246" s="37" t="s">
        <v>73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customHeight="1" x14ac:dyDescent="0.2">
      <c r="A247" s="389" t="s">
        <v>362</v>
      </c>
      <c r="B247" s="390"/>
      <c r="C247" s="390"/>
      <c r="D247" s="390"/>
      <c r="E247" s="390"/>
      <c r="F247" s="390"/>
      <c r="G247" s="390"/>
      <c r="H247" s="390"/>
      <c r="I247" s="390"/>
      <c r="J247" s="390"/>
      <c r="K247" s="390"/>
      <c r="L247" s="390"/>
      <c r="M247" s="390"/>
      <c r="N247" s="390"/>
      <c r="O247" s="390"/>
      <c r="P247" s="390"/>
      <c r="Q247" s="390"/>
      <c r="R247" s="390"/>
      <c r="S247" s="390"/>
      <c r="T247" s="390"/>
      <c r="U247" s="390"/>
      <c r="V247" s="390"/>
      <c r="W247" s="390"/>
      <c r="X247" s="390"/>
      <c r="Y247" s="390"/>
      <c r="Z247" s="390"/>
      <c r="AA247" s="48"/>
      <c r="AB247" s="48"/>
      <c r="AC247" s="48"/>
    </row>
    <row r="248" spans="1:68" ht="16.5" customHeight="1" x14ac:dyDescent="0.25">
      <c r="A248" s="330" t="s">
        <v>363</v>
      </c>
      <c r="B248" s="328"/>
      <c r="C248" s="328"/>
      <c r="D248" s="328"/>
      <c r="E248" s="328"/>
      <c r="F248" s="328"/>
      <c r="G248" s="328"/>
      <c r="H248" s="328"/>
      <c r="I248" s="328"/>
      <c r="J248" s="328"/>
      <c r="K248" s="328"/>
      <c r="L248" s="328"/>
      <c r="M248" s="328"/>
      <c r="N248" s="328"/>
      <c r="O248" s="328"/>
      <c r="P248" s="328"/>
      <c r="Q248" s="328"/>
      <c r="R248" s="328"/>
      <c r="S248" s="328"/>
      <c r="T248" s="328"/>
      <c r="U248" s="328"/>
      <c r="V248" s="328"/>
      <c r="W248" s="328"/>
      <c r="X248" s="328"/>
      <c r="Y248" s="328"/>
      <c r="Z248" s="328"/>
      <c r="AA248" s="313"/>
      <c r="AB248" s="313"/>
      <c r="AC248" s="313"/>
    </row>
    <row r="249" spans="1:68" ht="14.25" customHeight="1" x14ac:dyDescent="0.25">
      <c r="A249" s="341" t="s">
        <v>364</v>
      </c>
      <c r="B249" s="328"/>
      <c r="C249" s="328"/>
      <c r="D249" s="328"/>
      <c r="E249" s="328"/>
      <c r="F249" s="328"/>
      <c r="G249" s="328"/>
      <c r="H249" s="328"/>
      <c r="I249" s="328"/>
      <c r="J249" s="328"/>
      <c r="K249" s="328"/>
      <c r="L249" s="328"/>
      <c r="M249" s="328"/>
      <c r="N249" s="328"/>
      <c r="O249" s="328"/>
      <c r="P249" s="328"/>
      <c r="Q249" s="328"/>
      <c r="R249" s="328"/>
      <c r="S249" s="328"/>
      <c r="T249" s="328"/>
      <c r="U249" s="328"/>
      <c r="V249" s="328"/>
      <c r="W249" s="328"/>
      <c r="X249" s="328"/>
      <c r="Y249" s="328"/>
      <c r="Z249" s="328"/>
      <c r="AA249" s="314"/>
      <c r="AB249" s="314"/>
      <c r="AC249" s="314"/>
    </row>
    <row r="250" spans="1:68" ht="27" customHeight="1" x14ac:dyDescent="0.25">
      <c r="A250" s="54" t="s">
        <v>365</v>
      </c>
      <c r="B250" s="54" t="s">
        <v>366</v>
      </c>
      <c r="C250" s="31">
        <v>4301133004</v>
      </c>
      <c r="D250" s="336">
        <v>4607111039774</v>
      </c>
      <c r="E250" s="337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398" t="s">
        <v>367</v>
      </c>
      <c r="Q250" s="323"/>
      <c r="R250" s="323"/>
      <c r="S250" s="323"/>
      <c r="T250" s="324"/>
      <c r="U250" s="34"/>
      <c r="V250" s="34"/>
      <c r="W250" s="35" t="s">
        <v>69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368</v>
      </c>
      <c r="AG250" s="67"/>
      <c r="AJ250" s="71" t="s">
        <v>71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27"/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9"/>
      <c r="P251" s="331" t="s">
        <v>72</v>
      </c>
      <c r="Q251" s="332"/>
      <c r="R251" s="332"/>
      <c r="S251" s="332"/>
      <c r="T251" s="332"/>
      <c r="U251" s="332"/>
      <c r="V251" s="333"/>
      <c r="W251" s="37" t="s">
        <v>69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x14ac:dyDescent="0.2">
      <c r="A252" s="328"/>
      <c r="B252" s="328"/>
      <c r="C252" s="328"/>
      <c r="D252" s="328"/>
      <c r="E252" s="328"/>
      <c r="F252" s="328"/>
      <c r="G252" s="328"/>
      <c r="H252" s="328"/>
      <c r="I252" s="328"/>
      <c r="J252" s="328"/>
      <c r="K252" s="328"/>
      <c r="L252" s="328"/>
      <c r="M252" s="328"/>
      <c r="N252" s="328"/>
      <c r="O252" s="329"/>
      <c r="P252" s="331" t="s">
        <v>72</v>
      </c>
      <c r="Q252" s="332"/>
      <c r="R252" s="332"/>
      <c r="S252" s="332"/>
      <c r="T252" s="332"/>
      <c r="U252" s="332"/>
      <c r="V252" s="333"/>
      <c r="W252" s="37" t="s">
        <v>73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customHeight="1" x14ac:dyDescent="0.25">
      <c r="A253" s="341" t="s">
        <v>139</v>
      </c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  <c r="U253" s="328"/>
      <c r="V253" s="328"/>
      <c r="W253" s="328"/>
      <c r="X253" s="328"/>
      <c r="Y253" s="328"/>
      <c r="Z253" s="328"/>
      <c r="AA253" s="314"/>
      <c r="AB253" s="314"/>
      <c r="AC253" s="314"/>
    </row>
    <row r="254" spans="1:68" ht="37.5" customHeight="1" x14ac:dyDescent="0.25">
      <c r="A254" s="54" t="s">
        <v>369</v>
      </c>
      <c r="B254" s="54" t="s">
        <v>370</v>
      </c>
      <c r="C254" s="31">
        <v>4301135400</v>
      </c>
      <c r="D254" s="336">
        <v>4607111039361</v>
      </c>
      <c r="E254" s="337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4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23"/>
      <c r="R254" s="323"/>
      <c r="S254" s="323"/>
      <c r="T254" s="324"/>
      <c r="U254" s="34"/>
      <c r="V254" s="34"/>
      <c r="W254" s="35" t="s">
        <v>69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368</v>
      </c>
      <c r="AG254" s="67"/>
      <c r="AJ254" s="71" t="s">
        <v>71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7"/>
      <c r="B255" s="328"/>
      <c r="C255" s="328"/>
      <c r="D255" s="328"/>
      <c r="E255" s="328"/>
      <c r="F255" s="328"/>
      <c r="G255" s="328"/>
      <c r="H255" s="328"/>
      <c r="I255" s="328"/>
      <c r="J255" s="328"/>
      <c r="K255" s="328"/>
      <c r="L255" s="328"/>
      <c r="M255" s="328"/>
      <c r="N255" s="328"/>
      <c r="O255" s="329"/>
      <c r="P255" s="331" t="s">
        <v>72</v>
      </c>
      <c r="Q255" s="332"/>
      <c r="R255" s="332"/>
      <c r="S255" s="332"/>
      <c r="T255" s="332"/>
      <c r="U255" s="332"/>
      <c r="V255" s="333"/>
      <c r="W255" s="37" t="s">
        <v>69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x14ac:dyDescent="0.2">
      <c r="A256" s="328"/>
      <c r="B256" s="328"/>
      <c r="C256" s="328"/>
      <c r="D256" s="328"/>
      <c r="E256" s="328"/>
      <c r="F256" s="328"/>
      <c r="G256" s="328"/>
      <c r="H256" s="328"/>
      <c r="I256" s="328"/>
      <c r="J256" s="328"/>
      <c r="K256" s="328"/>
      <c r="L256" s="328"/>
      <c r="M256" s="328"/>
      <c r="N256" s="328"/>
      <c r="O256" s="329"/>
      <c r="P256" s="331" t="s">
        <v>72</v>
      </c>
      <c r="Q256" s="332"/>
      <c r="R256" s="332"/>
      <c r="S256" s="332"/>
      <c r="T256" s="332"/>
      <c r="U256" s="332"/>
      <c r="V256" s="333"/>
      <c r="W256" s="37" t="s">
        <v>73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customHeight="1" x14ac:dyDescent="0.2">
      <c r="A257" s="389" t="s">
        <v>239</v>
      </c>
      <c r="B257" s="390"/>
      <c r="C257" s="390"/>
      <c r="D257" s="390"/>
      <c r="E257" s="390"/>
      <c r="F257" s="390"/>
      <c r="G257" s="390"/>
      <c r="H257" s="390"/>
      <c r="I257" s="390"/>
      <c r="J257" s="390"/>
      <c r="K257" s="390"/>
      <c r="L257" s="390"/>
      <c r="M257" s="390"/>
      <c r="N257" s="390"/>
      <c r="O257" s="390"/>
      <c r="P257" s="390"/>
      <c r="Q257" s="390"/>
      <c r="R257" s="390"/>
      <c r="S257" s="390"/>
      <c r="T257" s="390"/>
      <c r="U257" s="390"/>
      <c r="V257" s="390"/>
      <c r="W257" s="390"/>
      <c r="X257" s="390"/>
      <c r="Y257" s="390"/>
      <c r="Z257" s="390"/>
      <c r="AA257" s="48"/>
      <c r="AB257" s="48"/>
      <c r="AC257" s="48"/>
    </row>
    <row r="258" spans="1:68" ht="16.5" customHeight="1" x14ac:dyDescent="0.25">
      <c r="A258" s="330" t="s">
        <v>239</v>
      </c>
      <c r="B258" s="328"/>
      <c r="C258" s="328"/>
      <c r="D258" s="328"/>
      <c r="E258" s="328"/>
      <c r="F258" s="328"/>
      <c r="G258" s="328"/>
      <c r="H258" s="328"/>
      <c r="I258" s="328"/>
      <c r="J258" s="328"/>
      <c r="K258" s="328"/>
      <c r="L258" s="328"/>
      <c r="M258" s="328"/>
      <c r="N258" s="328"/>
      <c r="O258" s="328"/>
      <c r="P258" s="328"/>
      <c r="Q258" s="328"/>
      <c r="R258" s="328"/>
      <c r="S258" s="328"/>
      <c r="T258" s="328"/>
      <c r="U258" s="328"/>
      <c r="V258" s="328"/>
      <c r="W258" s="328"/>
      <c r="X258" s="328"/>
      <c r="Y258" s="328"/>
      <c r="Z258" s="328"/>
      <c r="AA258" s="313"/>
      <c r="AB258" s="313"/>
      <c r="AC258" s="313"/>
    </row>
    <row r="259" spans="1:68" ht="14.25" customHeight="1" x14ac:dyDescent="0.25">
      <c r="A259" s="341" t="s">
        <v>63</v>
      </c>
      <c r="B259" s="328"/>
      <c r="C259" s="328"/>
      <c r="D259" s="328"/>
      <c r="E259" s="328"/>
      <c r="F259" s="328"/>
      <c r="G259" s="328"/>
      <c r="H259" s="328"/>
      <c r="I259" s="328"/>
      <c r="J259" s="328"/>
      <c r="K259" s="328"/>
      <c r="L259" s="328"/>
      <c r="M259" s="328"/>
      <c r="N259" s="328"/>
      <c r="O259" s="328"/>
      <c r="P259" s="328"/>
      <c r="Q259" s="328"/>
      <c r="R259" s="328"/>
      <c r="S259" s="328"/>
      <c r="T259" s="328"/>
      <c r="U259" s="328"/>
      <c r="V259" s="328"/>
      <c r="W259" s="328"/>
      <c r="X259" s="328"/>
      <c r="Y259" s="328"/>
      <c r="Z259" s="328"/>
      <c r="AA259" s="314"/>
      <c r="AB259" s="314"/>
      <c r="AC259" s="314"/>
    </row>
    <row r="260" spans="1:68" ht="27" customHeight="1" x14ac:dyDescent="0.25">
      <c r="A260" s="54" t="s">
        <v>371</v>
      </c>
      <c r="B260" s="54" t="s">
        <v>372</v>
      </c>
      <c r="C260" s="31">
        <v>4301071014</v>
      </c>
      <c r="D260" s="336">
        <v>4640242181264</v>
      </c>
      <c r="E260" s="337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66</v>
      </c>
      <c r="L260" s="32" t="s">
        <v>80</v>
      </c>
      <c r="M260" s="33" t="s">
        <v>68</v>
      </c>
      <c r="N260" s="33"/>
      <c r="O260" s="32">
        <v>180</v>
      </c>
      <c r="P260" s="445" t="s">
        <v>373</v>
      </c>
      <c r="Q260" s="323"/>
      <c r="R260" s="323"/>
      <c r="S260" s="323"/>
      <c r="T260" s="324"/>
      <c r="U260" s="34"/>
      <c r="V260" s="34"/>
      <c r="W260" s="35" t="s">
        <v>69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374</v>
      </c>
      <c r="AG260" s="67"/>
      <c r="AJ260" s="71" t="s">
        <v>82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375</v>
      </c>
      <c r="B261" s="54" t="s">
        <v>376</v>
      </c>
      <c r="C261" s="31">
        <v>4301071021</v>
      </c>
      <c r="D261" s="336">
        <v>4640242181325</v>
      </c>
      <c r="E261" s="337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66</v>
      </c>
      <c r="L261" s="32" t="s">
        <v>80</v>
      </c>
      <c r="M261" s="33" t="s">
        <v>68</v>
      </c>
      <c r="N261" s="33"/>
      <c r="O261" s="32">
        <v>180</v>
      </c>
      <c r="P261" s="454" t="s">
        <v>377</v>
      </c>
      <c r="Q261" s="323"/>
      <c r="R261" s="323"/>
      <c r="S261" s="323"/>
      <c r="T261" s="324"/>
      <c r="U261" s="34"/>
      <c r="V261" s="34"/>
      <c r="W261" s="35" t="s">
        <v>69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374</v>
      </c>
      <c r="AG261" s="67"/>
      <c r="AJ261" s="71" t="s">
        <v>82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378</v>
      </c>
      <c r="B262" s="54" t="s">
        <v>379</v>
      </c>
      <c r="C262" s="31">
        <v>4301070993</v>
      </c>
      <c r="D262" s="336">
        <v>4640242180670</v>
      </c>
      <c r="E262" s="337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66</v>
      </c>
      <c r="L262" s="32" t="s">
        <v>80</v>
      </c>
      <c r="M262" s="33" t="s">
        <v>68</v>
      </c>
      <c r="N262" s="33"/>
      <c r="O262" s="32">
        <v>180</v>
      </c>
      <c r="P262" s="513" t="s">
        <v>380</v>
      </c>
      <c r="Q262" s="323"/>
      <c r="R262" s="323"/>
      <c r="S262" s="323"/>
      <c r="T262" s="324"/>
      <c r="U262" s="34"/>
      <c r="V262" s="34"/>
      <c r="W262" s="35" t="s">
        <v>69</v>
      </c>
      <c r="X262" s="318">
        <v>24</v>
      </c>
      <c r="Y262" s="319">
        <f>IFERROR(IF(X262="","",X262),"")</f>
        <v>24</v>
      </c>
      <c r="Z262" s="36">
        <f>IFERROR(IF(X262="","",X262*0.0155),"")</f>
        <v>0.372</v>
      </c>
      <c r="AA262" s="56"/>
      <c r="AB262" s="57"/>
      <c r="AC262" s="254" t="s">
        <v>381</v>
      </c>
      <c r="AG262" s="67"/>
      <c r="AJ262" s="71" t="s">
        <v>82</v>
      </c>
      <c r="AK262" s="71">
        <v>12</v>
      </c>
      <c r="BB262" s="255" t="s">
        <v>1</v>
      </c>
      <c r="BM262" s="67">
        <f>IFERROR(X262*I262,"0")</f>
        <v>149.52000000000001</v>
      </c>
      <c r="BN262" s="67">
        <f>IFERROR(Y262*I262,"0")</f>
        <v>149.52000000000001</v>
      </c>
      <c r="BO262" s="67">
        <f>IFERROR(X262/J262,"0")</f>
        <v>0.2857142857142857</v>
      </c>
      <c r="BP262" s="67">
        <f>IFERROR(Y262/J262,"0")</f>
        <v>0.2857142857142857</v>
      </c>
    </row>
    <row r="263" spans="1:68" x14ac:dyDescent="0.2">
      <c r="A263" s="327"/>
      <c r="B263" s="328"/>
      <c r="C263" s="328"/>
      <c r="D263" s="328"/>
      <c r="E263" s="328"/>
      <c r="F263" s="328"/>
      <c r="G263" s="328"/>
      <c r="H263" s="328"/>
      <c r="I263" s="328"/>
      <c r="J263" s="328"/>
      <c r="K263" s="328"/>
      <c r="L263" s="328"/>
      <c r="M263" s="328"/>
      <c r="N263" s="328"/>
      <c r="O263" s="329"/>
      <c r="P263" s="331" t="s">
        <v>72</v>
      </c>
      <c r="Q263" s="332"/>
      <c r="R263" s="332"/>
      <c r="S263" s="332"/>
      <c r="T263" s="332"/>
      <c r="U263" s="332"/>
      <c r="V263" s="333"/>
      <c r="W263" s="37" t="s">
        <v>69</v>
      </c>
      <c r="X263" s="320">
        <f>IFERROR(SUM(X260:X262),"0")</f>
        <v>24</v>
      </c>
      <c r="Y263" s="320">
        <f>IFERROR(SUM(Y260:Y262),"0")</f>
        <v>24</v>
      </c>
      <c r="Z263" s="320">
        <f>IFERROR(IF(Z260="",0,Z260),"0")+IFERROR(IF(Z261="",0,Z261),"0")+IFERROR(IF(Z262="",0,Z262),"0")</f>
        <v>0.372</v>
      </c>
      <c r="AA263" s="321"/>
      <c r="AB263" s="321"/>
      <c r="AC263" s="321"/>
    </row>
    <row r="264" spans="1:68" x14ac:dyDescent="0.2">
      <c r="A264" s="328"/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29"/>
      <c r="P264" s="331" t="s">
        <v>72</v>
      </c>
      <c r="Q264" s="332"/>
      <c r="R264" s="332"/>
      <c r="S264" s="332"/>
      <c r="T264" s="332"/>
      <c r="U264" s="332"/>
      <c r="V264" s="333"/>
      <c r="W264" s="37" t="s">
        <v>73</v>
      </c>
      <c r="X264" s="320">
        <f>IFERROR(SUMPRODUCT(X260:X262*H260:H262),"0")</f>
        <v>144</v>
      </c>
      <c r="Y264" s="320">
        <f>IFERROR(SUMPRODUCT(Y260:Y262*H260:H262),"0")</f>
        <v>144</v>
      </c>
      <c r="Z264" s="37"/>
      <c r="AA264" s="321"/>
      <c r="AB264" s="321"/>
      <c r="AC264" s="321"/>
    </row>
    <row r="265" spans="1:68" ht="14.25" customHeight="1" x14ac:dyDescent="0.25">
      <c r="A265" s="341" t="s">
        <v>145</v>
      </c>
      <c r="B265" s="328"/>
      <c r="C265" s="328"/>
      <c r="D265" s="328"/>
      <c r="E265" s="328"/>
      <c r="F265" s="328"/>
      <c r="G265" s="328"/>
      <c r="H265" s="328"/>
      <c r="I265" s="328"/>
      <c r="J265" s="328"/>
      <c r="K265" s="328"/>
      <c r="L265" s="328"/>
      <c r="M265" s="328"/>
      <c r="N265" s="328"/>
      <c r="O265" s="328"/>
      <c r="P265" s="328"/>
      <c r="Q265" s="328"/>
      <c r="R265" s="328"/>
      <c r="S265" s="328"/>
      <c r="T265" s="328"/>
      <c r="U265" s="328"/>
      <c r="V265" s="328"/>
      <c r="W265" s="328"/>
      <c r="X265" s="328"/>
      <c r="Y265" s="328"/>
      <c r="Z265" s="328"/>
      <c r="AA265" s="314"/>
      <c r="AB265" s="314"/>
      <c r="AC265" s="314"/>
    </row>
    <row r="266" spans="1:68" ht="27" customHeight="1" x14ac:dyDescent="0.25">
      <c r="A266" s="54" t="s">
        <v>382</v>
      </c>
      <c r="B266" s="54" t="s">
        <v>383</v>
      </c>
      <c r="C266" s="31">
        <v>4301131019</v>
      </c>
      <c r="D266" s="336">
        <v>4640242180427</v>
      </c>
      <c r="E266" s="337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132</v>
      </c>
      <c r="L266" s="32" t="s">
        <v>80</v>
      </c>
      <c r="M266" s="33" t="s">
        <v>68</v>
      </c>
      <c r="N266" s="33"/>
      <c r="O266" s="32">
        <v>180</v>
      </c>
      <c r="P266" s="375" t="s">
        <v>384</v>
      </c>
      <c r="Q266" s="323"/>
      <c r="R266" s="323"/>
      <c r="S266" s="323"/>
      <c r="T266" s="324"/>
      <c r="U266" s="34"/>
      <c r="V266" s="34"/>
      <c r="W266" s="35" t="s">
        <v>69</v>
      </c>
      <c r="X266" s="318">
        <v>18</v>
      </c>
      <c r="Y266" s="319">
        <f>IFERROR(IF(X266="","",X266),"")</f>
        <v>18</v>
      </c>
      <c r="Z266" s="36">
        <f>IFERROR(IF(X266="","",X266*0.00502),"")</f>
        <v>9.0359999999999996E-2</v>
      </c>
      <c r="AA266" s="56"/>
      <c r="AB266" s="57"/>
      <c r="AC266" s="256" t="s">
        <v>385</v>
      </c>
      <c r="AG266" s="67"/>
      <c r="AJ266" s="71" t="s">
        <v>82</v>
      </c>
      <c r="AK266" s="71">
        <v>18</v>
      </c>
      <c r="BB266" s="257" t="s">
        <v>83</v>
      </c>
      <c r="BM266" s="67">
        <f>IFERROR(X266*I266,"0")</f>
        <v>34.47</v>
      </c>
      <c r="BN266" s="67">
        <f>IFERROR(Y266*I266,"0")</f>
        <v>34.47</v>
      </c>
      <c r="BO266" s="67">
        <f>IFERROR(X266/J266,"0")</f>
        <v>7.6923076923076927E-2</v>
      </c>
      <c r="BP266" s="67">
        <f>IFERROR(Y266/J266,"0")</f>
        <v>7.6923076923076927E-2</v>
      </c>
    </row>
    <row r="267" spans="1:68" x14ac:dyDescent="0.2">
      <c r="A267" s="327"/>
      <c r="B267" s="328"/>
      <c r="C267" s="328"/>
      <c r="D267" s="328"/>
      <c r="E267" s="328"/>
      <c r="F267" s="328"/>
      <c r="G267" s="328"/>
      <c r="H267" s="328"/>
      <c r="I267" s="328"/>
      <c r="J267" s="328"/>
      <c r="K267" s="328"/>
      <c r="L267" s="328"/>
      <c r="M267" s="328"/>
      <c r="N267" s="328"/>
      <c r="O267" s="329"/>
      <c r="P267" s="331" t="s">
        <v>72</v>
      </c>
      <c r="Q267" s="332"/>
      <c r="R267" s="332"/>
      <c r="S267" s="332"/>
      <c r="T267" s="332"/>
      <c r="U267" s="332"/>
      <c r="V267" s="333"/>
      <c r="W267" s="37" t="s">
        <v>69</v>
      </c>
      <c r="X267" s="320">
        <f>IFERROR(SUM(X266:X266),"0")</f>
        <v>18</v>
      </c>
      <c r="Y267" s="320">
        <f>IFERROR(SUM(Y266:Y266),"0")</f>
        <v>18</v>
      </c>
      <c r="Z267" s="320">
        <f>IFERROR(IF(Z266="",0,Z266),"0")</f>
        <v>9.0359999999999996E-2</v>
      </c>
      <c r="AA267" s="321"/>
      <c r="AB267" s="321"/>
      <c r="AC267" s="321"/>
    </row>
    <row r="268" spans="1:68" x14ac:dyDescent="0.2">
      <c r="A268" s="328"/>
      <c r="B268" s="328"/>
      <c r="C268" s="328"/>
      <c r="D268" s="328"/>
      <c r="E268" s="328"/>
      <c r="F268" s="328"/>
      <c r="G268" s="328"/>
      <c r="H268" s="328"/>
      <c r="I268" s="328"/>
      <c r="J268" s="328"/>
      <c r="K268" s="328"/>
      <c r="L268" s="328"/>
      <c r="M268" s="328"/>
      <c r="N268" s="328"/>
      <c r="O268" s="329"/>
      <c r="P268" s="331" t="s">
        <v>72</v>
      </c>
      <c r="Q268" s="332"/>
      <c r="R268" s="332"/>
      <c r="S268" s="332"/>
      <c r="T268" s="332"/>
      <c r="U268" s="332"/>
      <c r="V268" s="333"/>
      <c r="W268" s="37" t="s">
        <v>73</v>
      </c>
      <c r="X268" s="320">
        <f>IFERROR(SUMPRODUCT(X266:X266*H266:H266),"0")</f>
        <v>32.4</v>
      </c>
      <c r="Y268" s="320">
        <f>IFERROR(SUMPRODUCT(Y266:Y266*H266:H266),"0")</f>
        <v>32.4</v>
      </c>
      <c r="Z268" s="37"/>
      <c r="AA268" s="321"/>
      <c r="AB268" s="321"/>
      <c r="AC268" s="321"/>
    </row>
    <row r="269" spans="1:68" ht="14.25" customHeight="1" x14ac:dyDescent="0.25">
      <c r="A269" s="341" t="s">
        <v>76</v>
      </c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8"/>
      <c r="N269" s="328"/>
      <c r="O269" s="328"/>
      <c r="P269" s="328"/>
      <c r="Q269" s="328"/>
      <c r="R269" s="328"/>
      <c r="S269" s="328"/>
      <c r="T269" s="328"/>
      <c r="U269" s="328"/>
      <c r="V269" s="328"/>
      <c r="W269" s="328"/>
      <c r="X269" s="328"/>
      <c r="Y269" s="328"/>
      <c r="Z269" s="328"/>
      <c r="AA269" s="314"/>
      <c r="AB269" s="314"/>
      <c r="AC269" s="314"/>
    </row>
    <row r="270" spans="1:68" ht="27" customHeight="1" x14ac:dyDescent="0.25">
      <c r="A270" s="54" t="s">
        <v>386</v>
      </c>
      <c r="B270" s="54" t="s">
        <v>387</v>
      </c>
      <c r="C270" s="31">
        <v>4301132080</v>
      </c>
      <c r="D270" s="336">
        <v>4640242180397</v>
      </c>
      <c r="E270" s="337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66</v>
      </c>
      <c r="L270" s="32" t="s">
        <v>136</v>
      </c>
      <c r="M270" s="33" t="s">
        <v>68</v>
      </c>
      <c r="N270" s="33"/>
      <c r="O270" s="32">
        <v>180</v>
      </c>
      <c r="P270" s="491" t="s">
        <v>388</v>
      </c>
      <c r="Q270" s="323"/>
      <c r="R270" s="323"/>
      <c r="S270" s="323"/>
      <c r="T270" s="324"/>
      <c r="U270" s="34"/>
      <c r="V270" s="34"/>
      <c r="W270" s="35" t="s">
        <v>69</v>
      </c>
      <c r="X270" s="318">
        <v>36</v>
      </c>
      <c r="Y270" s="319">
        <f>IFERROR(IF(X270="","",X270),"")</f>
        <v>36</v>
      </c>
      <c r="Z270" s="36">
        <f>IFERROR(IF(X270="","",X270*0.0155),"")</f>
        <v>0.55800000000000005</v>
      </c>
      <c r="AA270" s="56"/>
      <c r="AB270" s="57"/>
      <c r="AC270" s="258" t="s">
        <v>389</v>
      </c>
      <c r="AG270" s="67"/>
      <c r="AJ270" s="71" t="s">
        <v>137</v>
      </c>
      <c r="AK270" s="71">
        <v>84</v>
      </c>
      <c r="BB270" s="259" t="s">
        <v>83</v>
      </c>
      <c r="BM270" s="67">
        <f>IFERROR(X270*I270,"0")</f>
        <v>225.35999999999999</v>
      </c>
      <c r="BN270" s="67">
        <f>IFERROR(Y270*I270,"0")</f>
        <v>225.35999999999999</v>
      </c>
      <c r="BO270" s="67">
        <f>IFERROR(X270/J270,"0")</f>
        <v>0.42857142857142855</v>
      </c>
      <c r="BP270" s="67">
        <f>IFERROR(Y270/J270,"0")</f>
        <v>0.42857142857142855</v>
      </c>
    </row>
    <row r="271" spans="1:68" ht="27" customHeight="1" x14ac:dyDescent="0.25">
      <c r="A271" s="54" t="s">
        <v>390</v>
      </c>
      <c r="B271" s="54" t="s">
        <v>391</v>
      </c>
      <c r="C271" s="31">
        <v>4301132104</v>
      </c>
      <c r="D271" s="336">
        <v>4640242181219</v>
      </c>
      <c r="E271" s="337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132</v>
      </c>
      <c r="L271" s="32" t="s">
        <v>67</v>
      </c>
      <c r="M271" s="33" t="s">
        <v>68</v>
      </c>
      <c r="N271" s="33"/>
      <c r="O271" s="32">
        <v>180</v>
      </c>
      <c r="P271" s="368" t="s">
        <v>392</v>
      </c>
      <c r="Q271" s="323"/>
      <c r="R271" s="323"/>
      <c r="S271" s="323"/>
      <c r="T271" s="324"/>
      <c r="U271" s="34"/>
      <c r="V271" s="34"/>
      <c r="W271" s="35" t="s">
        <v>69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389</v>
      </c>
      <c r="AG271" s="67"/>
      <c r="AJ271" s="71" t="s">
        <v>71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27"/>
      <c r="B272" s="328"/>
      <c r="C272" s="328"/>
      <c r="D272" s="328"/>
      <c r="E272" s="328"/>
      <c r="F272" s="328"/>
      <c r="G272" s="328"/>
      <c r="H272" s="328"/>
      <c r="I272" s="328"/>
      <c r="J272" s="328"/>
      <c r="K272" s="328"/>
      <c r="L272" s="328"/>
      <c r="M272" s="328"/>
      <c r="N272" s="328"/>
      <c r="O272" s="329"/>
      <c r="P272" s="331" t="s">
        <v>72</v>
      </c>
      <c r="Q272" s="332"/>
      <c r="R272" s="332"/>
      <c r="S272" s="332"/>
      <c r="T272" s="332"/>
      <c r="U272" s="332"/>
      <c r="V272" s="333"/>
      <c r="W272" s="37" t="s">
        <v>69</v>
      </c>
      <c r="X272" s="320">
        <f>IFERROR(SUM(X270:X271),"0")</f>
        <v>36</v>
      </c>
      <c r="Y272" s="320">
        <f>IFERROR(SUM(Y270:Y271),"0")</f>
        <v>36</v>
      </c>
      <c r="Z272" s="320">
        <f>IFERROR(IF(Z270="",0,Z270),"0")+IFERROR(IF(Z271="",0,Z271),"0")</f>
        <v>0.55800000000000005</v>
      </c>
      <c r="AA272" s="321"/>
      <c r="AB272" s="321"/>
      <c r="AC272" s="321"/>
    </row>
    <row r="273" spans="1:68" x14ac:dyDescent="0.2">
      <c r="A273" s="328"/>
      <c r="B273" s="328"/>
      <c r="C273" s="328"/>
      <c r="D273" s="328"/>
      <c r="E273" s="328"/>
      <c r="F273" s="328"/>
      <c r="G273" s="328"/>
      <c r="H273" s="328"/>
      <c r="I273" s="328"/>
      <c r="J273" s="328"/>
      <c r="K273" s="328"/>
      <c r="L273" s="328"/>
      <c r="M273" s="328"/>
      <c r="N273" s="328"/>
      <c r="O273" s="329"/>
      <c r="P273" s="331" t="s">
        <v>72</v>
      </c>
      <c r="Q273" s="332"/>
      <c r="R273" s="332"/>
      <c r="S273" s="332"/>
      <c r="T273" s="332"/>
      <c r="U273" s="332"/>
      <c r="V273" s="333"/>
      <c r="W273" s="37" t="s">
        <v>73</v>
      </c>
      <c r="X273" s="320">
        <f>IFERROR(SUMPRODUCT(X270:X271*H270:H271),"0")</f>
        <v>216</v>
      </c>
      <c r="Y273" s="320">
        <f>IFERROR(SUMPRODUCT(Y270:Y271*H270:H271),"0")</f>
        <v>216</v>
      </c>
      <c r="Z273" s="37"/>
      <c r="AA273" s="321"/>
      <c r="AB273" s="321"/>
      <c r="AC273" s="321"/>
    </row>
    <row r="274" spans="1:68" ht="14.25" customHeight="1" x14ac:dyDescent="0.25">
      <c r="A274" s="341" t="s">
        <v>175</v>
      </c>
      <c r="B274" s="328"/>
      <c r="C274" s="328"/>
      <c r="D274" s="328"/>
      <c r="E274" s="328"/>
      <c r="F274" s="328"/>
      <c r="G274" s="328"/>
      <c r="H274" s="328"/>
      <c r="I274" s="328"/>
      <c r="J274" s="328"/>
      <c r="K274" s="328"/>
      <c r="L274" s="328"/>
      <c r="M274" s="328"/>
      <c r="N274" s="328"/>
      <c r="O274" s="328"/>
      <c r="P274" s="328"/>
      <c r="Q274" s="328"/>
      <c r="R274" s="328"/>
      <c r="S274" s="328"/>
      <c r="T274" s="328"/>
      <c r="U274" s="328"/>
      <c r="V274" s="328"/>
      <c r="W274" s="328"/>
      <c r="X274" s="328"/>
      <c r="Y274" s="328"/>
      <c r="Z274" s="328"/>
      <c r="AA274" s="314"/>
      <c r="AB274" s="314"/>
      <c r="AC274" s="314"/>
    </row>
    <row r="275" spans="1:68" ht="27" customHeight="1" x14ac:dyDescent="0.25">
      <c r="A275" s="54" t="s">
        <v>393</v>
      </c>
      <c r="B275" s="54" t="s">
        <v>394</v>
      </c>
      <c r="C275" s="31">
        <v>4301136028</v>
      </c>
      <c r="D275" s="336">
        <v>4640242180304</v>
      </c>
      <c r="E275" s="337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79</v>
      </c>
      <c r="L275" s="32" t="s">
        <v>80</v>
      </c>
      <c r="M275" s="33" t="s">
        <v>68</v>
      </c>
      <c r="N275" s="33"/>
      <c r="O275" s="32">
        <v>180</v>
      </c>
      <c r="P275" s="353" t="s">
        <v>395</v>
      </c>
      <c r="Q275" s="323"/>
      <c r="R275" s="323"/>
      <c r="S275" s="323"/>
      <c r="T275" s="324"/>
      <c r="U275" s="34"/>
      <c r="V275" s="34"/>
      <c r="W275" s="35" t="s">
        <v>69</v>
      </c>
      <c r="X275" s="318">
        <v>28</v>
      </c>
      <c r="Y275" s="319">
        <f>IFERROR(IF(X275="","",X275),"")</f>
        <v>28</v>
      </c>
      <c r="Z275" s="36">
        <f>IFERROR(IF(X275="","",X275*0.00936),"")</f>
        <v>0.26207999999999998</v>
      </c>
      <c r="AA275" s="56"/>
      <c r="AB275" s="57"/>
      <c r="AC275" s="262" t="s">
        <v>396</v>
      </c>
      <c r="AG275" s="67"/>
      <c r="AJ275" s="71" t="s">
        <v>82</v>
      </c>
      <c r="AK275" s="71">
        <v>14</v>
      </c>
      <c r="BB275" s="263" t="s">
        <v>83</v>
      </c>
      <c r="BM275" s="67">
        <f>IFERROR(X275*I275,"0")</f>
        <v>80.936800000000005</v>
      </c>
      <c r="BN275" s="67">
        <f>IFERROR(Y275*I275,"0")</f>
        <v>80.936800000000005</v>
      </c>
      <c r="BO275" s="67">
        <f>IFERROR(X275/J275,"0")</f>
        <v>0.22222222222222221</v>
      </c>
      <c r="BP275" s="67">
        <f>IFERROR(Y275/J275,"0")</f>
        <v>0.22222222222222221</v>
      </c>
    </row>
    <row r="276" spans="1:68" ht="27" customHeight="1" x14ac:dyDescent="0.25">
      <c r="A276" s="54" t="s">
        <v>397</v>
      </c>
      <c r="B276" s="54" t="s">
        <v>398</v>
      </c>
      <c r="C276" s="31">
        <v>4301136026</v>
      </c>
      <c r="D276" s="336">
        <v>4640242180236</v>
      </c>
      <c r="E276" s="337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66</v>
      </c>
      <c r="L276" s="32" t="s">
        <v>136</v>
      </c>
      <c r="M276" s="33" t="s">
        <v>68</v>
      </c>
      <c r="N276" s="33"/>
      <c r="O276" s="32">
        <v>180</v>
      </c>
      <c r="P276" s="489" t="s">
        <v>399</v>
      </c>
      <c r="Q276" s="323"/>
      <c r="R276" s="323"/>
      <c r="S276" s="323"/>
      <c r="T276" s="324"/>
      <c r="U276" s="34"/>
      <c r="V276" s="34"/>
      <c r="W276" s="35" t="s">
        <v>69</v>
      </c>
      <c r="X276" s="318">
        <v>72</v>
      </c>
      <c r="Y276" s="319">
        <f>IFERROR(IF(X276="","",X276),"")</f>
        <v>72</v>
      </c>
      <c r="Z276" s="36">
        <f>IFERROR(IF(X276="","",X276*0.0155),"")</f>
        <v>1.1160000000000001</v>
      </c>
      <c r="AA276" s="56"/>
      <c r="AB276" s="57"/>
      <c r="AC276" s="264" t="s">
        <v>396</v>
      </c>
      <c r="AG276" s="67"/>
      <c r="AJ276" s="71" t="s">
        <v>137</v>
      </c>
      <c r="AK276" s="71">
        <v>84</v>
      </c>
      <c r="BB276" s="265" t="s">
        <v>83</v>
      </c>
      <c r="BM276" s="67">
        <f>IFERROR(X276*I276,"0")</f>
        <v>376.92</v>
      </c>
      <c r="BN276" s="67">
        <f>IFERROR(Y276*I276,"0")</f>
        <v>376.92</v>
      </c>
      <c r="BO276" s="67">
        <f>IFERROR(X276/J276,"0")</f>
        <v>0.8571428571428571</v>
      </c>
      <c r="BP276" s="67">
        <f>IFERROR(Y276/J276,"0")</f>
        <v>0.8571428571428571</v>
      </c>
    </row>
    <row r="277" spans="1:68" ht="27" customHeight="1" x14ac:dyDescent="0.25">
      <c r="A277" s="54" t="s">
        <v>400</v>
      </c>
      <c r="B277" s="54" t="s">
        <v>401</v>
      </c>
      <c r="C277" s="31">
        <v>4301136029</v>
      </c>
      <c r="D277" s="336">
        <v>4640242180410</v>
      </c>
      <c r="E277" s="337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23"/>
      <c r="R277" s="323"/>
      <c r="S277" s="323"/>
      <c r="T277" s="324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396</v>
      </c>
      <c r="AG277" s="67"/>
      <c r="AJ277" s="71" t="s">
        <v>71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27"/>
      <c r="B278" s="328"/>
      <c r="C278" s="328"/>
      <c r="D278" s="328"/>
      <c r="E278" s="328"/>
      <c r="F278" s="328"/>
      <c r="G278" s="328"/>
      <c r="H278" s="328"/>
      <c r="I278" s="328"/>
      <c r="J278" s="328"/>
      <c r="K278" s="328"/>
      <c r="L278" s="328"/>
      <c r="M278" s="328"/>
      <c r="N278" s="328"/>
      <c r="O278" s="329"/>
      <c r="P278" s="331" t="s">
        <v>72</v>
      </c>
      <c r="Q278" s="332"/>
      <c r="R278" s="332"/>
      <c r="S278" s="332"/>
      <c r="T278" s="332"/>
      <c r="U278" s="332"/>
      <c r="V278" s="333"/>
      <c r="W278" s="37" t="s">
        <v>69</v>
      </c>
      <c r="X278" s="320">
        <f>IFERROR(SUM(X275:X277),"0")</f>
        <v>100</v>
      </c>
      <c r="Y278" s="320">
        <f>IFERROR(SUM(Y275:Y277),"0")</f>
        <v>100</v>
      </c>
      <c r="Z278" s="320">
        <f>IFERROR(IF(Z275="",0,Z275),"0")+IFERROR(IF(Z276="",0,Z276),"0")+IFERROR(IF(Z277="",0,Z277),"0")</f>
        <v>1.3780800000000002</v>
      </c>
      <c r="AA278" s="321"/>
      <c r="AB278" s="321"/>
      <c r="AC278" s="321"/>
    </row>
    <row r="279" spans="1:68" x14ac:dyDescent="0.2">
      <c r="A279" s="328"/>
      <c r="B279" s="328"/>
      <c r="C279" s="328"/>
      <c r="D279" s="328"/>
      <c r="E279" s="328"/>
      <c r="F279" s="328"/>
      <c r="G279" s="328"/>
      <c r="H279" s="328"/>
      <c r="I279" s="328"/>
      <c r="J279" s="328"/>
      <c r="K279" s="328"/>
      <c r="L279" s="328"/>
      <c r="M279" s="328"/>
      <c r="N279" s="328"/>
      <c r="O279" s="329"/>
      <c r="P279" s="331" t="s">
        <v>72</v>
      </c>
      <c r="Q279" s="332"/>
      <c r="R279" s="332"/>
      <c r="S279" s="332"/>
      <c r="T279" s="332"/>
      <c r="U279" s="332"/>
      <c r="V279" s="333"/>
      <c r="W279" s="37" t="s">
        <v>73</v>
      </c>
      <c r="X279" s="320">
        <f>IFERROR(SUMPRODUCT(X275:X277*H275:H277),"0")</f>
        <v>435.6</v>
      </c>
      <c r="Y279" s="320">
        <f>IFERROR(SUMPRODUCT(Y275:Y277*H275:H277),"0")</f>
        <v>435.6</v>
      </c>
      <c r="Z279" s="37"/>
      <c r="AA279" s="321"/>
      <c r="AB279" s="321"/>
      <c r="AC279" s="321"/>
    </row>
    <row r="280" spans="1:68" ht="14.25" customHeight="1" x14ac:dyDescent="0.25">
      <c r="A280" s="341" t="s">
        <v>139</v>
      </c>
      <c r="B280" s="328"/>
      <c r="C280" s="328"/>
      <c r="D280" s="328"/>
      <c r="E280" s="328"/>
      <c r="F280" s="328"/>
      <c r="G280" s="328"/>
      <c r="H280" s="328"/>
      <c r="I280" s="328"/>
      <c r="J280" s="328"/>
      <c r="K280" s="328"/>
      <c r="L280" s="328"/>
      <c r="M280" s="328"/>
      <c r="N280" s="328"/>
      <c r="O280" s="328"/>
      <c r="P280" s="328"/>
      <c r="Q280" s="328"/>
      <c r="R280" s="328"/>
      <c r="S280" s="328"/>
      <c r="T280" s="328"/>
      <c r="U280" s="328"/>
      <c r="V280" s="328"/>
      <c r="W280" s="328"/>
      <c r="X280" s="328"/>
      <c r="Y280" s="328"/>
      <c r="Z280" s="328"/>
      <c r="AA280" s="314"/>
      <c r="AB280" s="314"/>
      <c r="AC280" s="314"/>
    </row>
    <row r="281" spans="1:68" ht="27" customHeight="1" x14ac:dyDescent="0.25">
      <c r="A281" s="54" t="s">
        <v>402</v>
      </c>
      <c r="B281" s="54" t="s">
        <v>403</v>
      </c>
      <c r="C281" s="31">
        <v>4301135504</v>
      </c>
      <c r="D281" s="336">
        <v>4640242181554</v>
      </c>
      <c r="E281" s="337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3" t="s">
        <v>404</v>
      </c>
      <c r="Q281" s="323"/>
      <c r="R281" s="323"/>
      <c r="S281" s="323"/>
      <c r="T281" s="324"/>
      <c r="U281" s="34"/>
      <c r="V281" s="34"/>
      <c r="W281" s="35" t="s">
        <v>69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405</v>
      </c>
      <c r="AG281" s="67"/>
      <c r="AJ281" s="71" t="s">
        <v>71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406</v>
      </c>
      <c r="B282" s="54" t="s">
        <v>407</v>
      </c>
      <c r="C282" s="31">
        <v>4301135394</v>
      </c>
      <c r="D282" s="336">
        <v>4640242181561</v>
      </c>
      <c r="E282" s="337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79</v>
      </c>
      <c r="L282" s="32" t="s">
        <v>80</v>
      </c>
      <c r="M282" s="33" t="s">
        <v>68</v>
      </c>
      <c r="N282" s="33"/>
      <c r="O282" s="32">
        <v>180</v>
      </c>
      <c r="P282" s="478" t="s">
        <v>408</v>
      </c>
      <c r="Q282" s="323"/>
      <c r="R282" s="323"/>
      <c r="S282" s="323"/>
      <c r="T282" s="324"/>
      <c r="U282" s="34"/>
      <c r="V282" s="34"/>
      <c r="W282" s="35" t="s">
        <v>69</v>
      </c>
      <c r="X282" s="318">
        <v>28</v>
      </c>
      <c r="Y282" s="319">
        <f t="shared" si="18"/>
        <v>28</v>
      </c>
      <c r="Z282" s="36">
        <f>IFERROR(IF(X282="","",X282*0.00936),"")</f>
        <v>0.26207999999999998</v>
      </c>
      <c r="AA282" s="56"/>
      <c r="AB282" s="57"/>
      <c r="AC282" s="270" t="s">
        <v>409</v>
      </c>
      <c r="AG282" s="67"/>
      <c r="AJ282" s="71" t="s">
        <v>82</v>
      </c>
      <c r="AK282" s="71">
        <v>14</v>
      </c>
      <c r="BB282" s="271" t="s">
        <v>83</v>
      </c>
      <c r="BM282" s="67">
        <f t="shared" si="19"/>
        <v>108.976</v>
      </c>
      <c r="BN282" s="67">
        <f t="shared" si="20"/>
        <v>108.976</v>
      </c>
      <c r="BO282" s="67">
        <f t="shared" si="21"/>
        <v>0.22222222222222221</v>
      </c>
      <c r="BP282" s="67">
        <f t="shared" si="22"/>
        <v>0.22222222222222221</v>
      </c>
    </row>
    <row r="283" spans="1:68" ht="37.5" customHeight="1" x14ac:dyDescent="0.25">
      <c r="A283" s="54" t="s">
        <v>410</v>
      </c>
      <c r="B283" s="54" t="s">
        <v>411</v>
      </c>
      <c r="C283" s="31">
        <v>4301135552</v>
      </c>
      <c r="D283" s="336">
        <v>4640242181431</v>
      </c>
      <c r="E283" s="337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30" t="s">
        <v>412</v>
      </c>
      <c r="Q283" s="323"/>
      <c r="R283" s="323"/>
      <c r="S283" s="323"/>
      <c r="T283" s="324"/>
      <c r="U283" s="34"/>
      <c r="V283" s="34"/>
      <c r="W283" s="35" t="s">
        <v>69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413</v>
      </c>
      <c r="AG283" s="67"/>
      <c r="AJ283" s="71" t="s">
        <v>71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414</v>
      </c>
      <c r="B284" s="54" t="s">
        <v>415</v>
      </c>
      <c r="C284" s="31">
        <v>4301135374</v>
      </c>
      <c r="D284" s="336">
        <v>4640242181424</v>
      </c>
      <c r="E284" s="337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66</v>
      </c>
      <c r="L284" s="32" t="s">
        <v>80</v>
      </c>
      <c r="M284" s="33" t="s">
        <v>68</v>
      </c>
      <c r="N284" s="33"/>
      <c r="O284" s="32">
        <v>180</v>
      </c>
      <c r="P284" s="388" t="s">
        <v>416</v>
      </c>
      <c r="Q284" s="323"/>
      <c r="R284" s="323"/>
      <c r="S284" s="323"/>
      <c r="T284" s="324"/>
      <c r="U284" s="34"/>
      <c r="V284" s="34"/>
      <c r="W284" s="35" t="s">
        <v>69</v>
      </c>
      <c r="X284" s="318">
        <v>12</v>
      </c>
      <c r="Y284" s="319">
        <f t="shared" si="18"/>
        <v>12</v>
      </c>
      <c r="Z284" s="36">
        <f>IFERROR(IF(X284="","",X284*0.0155),"")</f>
        <v>0.186</v>
      </c>
      <c r="AA284" s="56"/>
      <c r="AB284" s="57"/>
      <c r="AC284" s="274" t="s">
        <v>405</v>
      </c>
      <c r="AG284" s="67"/>
      <c r="AJ284" s="71" t="s">
        <v>82</v>
      </c>
      <c r="AK284" s="71">
        <v>12</v>
      </c>
      <c r="BB284" s="275" t="s">
        <v>83</v>
      </c>
      <c r="BM284" s="67">
        <f t="shared" si="19"/>
        <v>68.820000000000007</v>
      </c>
      <c r="BN284" s="67">
        <f t="shared" si="20"/>
        <v>68.820000000000007</v>
      </c>
      <c r="BO284" s="67">
        <f t="shared" si="21"/>
        <v>0.14285714285714285</v>
      </c>
      <c r="BP284" s="67">
        <f t="shared" si="22"/>
        <v>0.14285714285714285</v>
      </c>
    </row>
    <row r="285" spans="1:68" ht="27" customHeight="1" x14ac:dyDescent="0.25">
      <c r="A285" s="54" t="s">
        <v>417</v>
      </c>
      <c r="B285" s="54" t="s">
        <v>418</v>
      </c>
      <c r="C285" s="31">
        <v>4301135320</v>
      </c>
      <c r="D285" s="336">
        <v>4640242181592</v>
      </c>
      <c r="E285" s="337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32" t="s">
        <v>419</v>
      </c>
      <c r="Q285" s="323"/>
      <c r="R285" s="323"/>
      <c r="S285" s="323"/>
      <c r="T285" s="324"/>
      <c r="U285" s="34"/>
      <c r="V285" s="34"/>
      <c r="W285" s="35" t="s">
        <v>69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420</v>
      </c>
      <c r="AG285" s="67"/>
      <c r="AJ285" s="71" t="s">
        <v>71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421</v>
      </c>
      <c r="B286" s="54" t="s">
        <v>422</v>
      </c>
      <c r="C286" s="31">
        <v>4301135405</v>
      </c>
      <c r="D286" s="336">
        <v>4640242181523</v>
      </c>
      <c r="E286" s="337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79</v>
      </c>
      <c r="L286" s="32" t="s">
        <v>80</v>
      </c>
      <c r="M286" s="33" t="s">
        <v>68</v>
      </c>
      <c r="N286" s="33"/>
      <c r="O286" s="32">
        <v>180</v>
      </c>
      <c r="P286" s="400" t="s">
        <v>423</v>
      </c>
      <c r="Q286" s="323"/>
      <c r="R286" s="323"/>
      <c r="S286" s="323"/>
      <c r="T286" s="324"/>
      <c r="U286" s="34"/>
      <c r="V286" s="34"/>
      <c r="W286" s="35" t="s">
        <v>69</v>
      </c>
      <c r="X286" s="318">
        <v>0</v>
      </c>
      <c r="Y286" s="319">
        <f t="shared" si="18"/>
        <v>0</v>
      </c>
      <c r="Z286" s="36">
        <f t="shared" si="23"/>
        <v>0</v>
      </c>
      <c r="AA286" s="56"/>
      <c r="AB286" s="57"/>
      <c r="AC286" s="278" t="s">
        <v>409</v>
      </c>
      <c r="AG286" s="67"/>
      <c r="AJ286" s="71" t="s">
        <v>82</v>
      </c>
      <c r="AK286" s="71">
        <v>14</v>
      </c>
      <c r="BB286" s="279" t="s">
        <v>83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424</v>
      </c>
      <c r="B287" s="54" t="s">
        <v>425</v>
      </c>
      <c r="C287" s="31">
        <v>4301135404</v>
      </c>
      <c r="D287" s="336">
        <v>4640242181516</v>
      </c>
      <c r="E287" s="337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402" t="s">
        <v>426</v>
      </c>
      <c r="Q287" s="323"/>
      <c r="R287" s="323"/>
      <c r="S287" s="323"/>
      <c r="T287" s="324"/>
      <c r="U287" s="34"/>
      <c r="V287" s="34"/>
      <c r="W287" s="35" t="s">
        <v>69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413</v>
      </c>
      <c r="AG287" s="67"/>
      <c r="AJ287" s="71" t="s">
        <v>71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customHeight="1" x14ac:dyDescent="0.25">
      <c r="A288" s="54" t="s">
        <v>427</v>
      </c>
      <c r="B288" s="54" t="s">
        <v>428</v>
      </c>
      <c r="C288" s="31">
        <v>4301135402</v>
      </c>
      <c r="D288" s="336">
        <v>4640242181493</v>
      </c>
      <c r="E288" s="337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518" t="s">
        <v>429</v>
      </c>
      <c r="Q288" s="323"/>
      <c r="R288" s="323"/>
      <c r="S288" s="323"/>
      <c r="T288" s="324"/>
      <c r="U288" s="34"/>
      <c r="V288" s="34"/>
      <c r="W288" s="35" t="s">
        <v>69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405</v>
      </c>
      <c r="AG288" s="67"/>
      <c r="AJ288" s="71" t="s">
        <v>71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430</v>
      </c>
      <c r="B289" s="54" t="s">
        <v>431</v>
      </c>
      <c r="C289" s="31">
        <v>4301135375</v>
      </c>
      <c r="D289" s="336">
        <v>4640242181486</v>
      </c>
      <c r="E289" s="337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79</v>
      </c>
      <c r="L289" s="32" t="s">
        <v>136</v>
      </c>
      <c r="M289" s="33" t="s">
        <v>68</v>
      </c>
      <c r="N289" s="33"/>
      <c r="O289" s="32">
        <v>180</v>
      </c>
      <c r="P289" s="420" t="s">
        <v>432</v>
      </c>
      <c r="Q289" s="323"/>
      <c r="R289" s="323"/>
      <c r="S289" s="323"/>
      <c r="T289" s="324"/>
      <c r="U289" s="34"/>
      <c r="V289" s="34"/>
      <c r="W289" s="35" t="s">
        <v>69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405</v>
      </c>
      <c r="AG289" s="67"/>
      <c r="AJ289" s="71" t="s">
        <v>137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433</v>
      </c>
      <c r="B290" s="54" t="s">
        <v>434</v>
      </c>
      <c r="C290" s="31">
        <v>4301135403</v>
      </c>
      <c r="D290" s="336">
        <v>4640242181509</v>
      </c>
      <c r="E290" s="337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50" t="s">
        <v>435</v>
      </c>
      <c r="Q290" s="323"/>
      <c r="R290" s="323"/>
      <c r="S290" s="323"/>
      <c r="T290" s="324"/>
      <c r="U290" s="34"/>
      <c r="V290" s="34"/>
      <c r="W290" s="35" t="s">
        <v>69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405</v>
      </c>
      <c r="AG290" s="67"/>
      <c r="AJ290" s="71" t="s">
        <v>71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436</v>
      </c>
      <c r="B291" s="54" t="s">
        <v>437</v>
      </c>
      <c r="C291" s="31">
        <v>4301135304</v>
      </c>
      <c r="D291" s="336">
        <v>4640242181240</v>
      </c>
      <c r="E291" s="337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517" t="s">
        <v>438</v>
      </c>
      <c r="Q291" s="323"/>
      <c r="R291" s="323"/>
      <c r="S291" s="323"/>
      <c r="T291" s="324"/>
      <c r="U291" s="34"/>
      <c r="V291" s="34"/>
      <c r="W291" s="35" t="s">
        <v>69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405</v>
      </c>
      <c r="AG291" s="67"/>
      <c r="AJ291" s="71" t="s">
        <v>71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439</v>
      </c>
      <c r="B292" s="54" t="s">
        <v>440</v>
      </c>
      <c r="C292" s="31">
        <v>4301135310</v>
      </c>
      <c r="D292" s="336">
        <v>4640242181318</v>
      </c>
      <c r="E292" s="337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79</v>
      </c>
      <c r="L292" s="32" t="s">
        <v>80</v>
      </c>
      <c r="M292" s="33" t="s">
        <v>68</v>
      </c>
      <c r="N292" s="33"/>
      <c r="O292" s="32">
        <v>180</v>
      </c>
      <c r="P292" s="523" t="s">
        <v>441</v>
      </c>
      <c r="Q292" s="323"/>
      <c r="R292" s="323"/>
      <c r="S292" s="323"/>
      <c r="T292" s="324"/>
      <c r="U292" s="34"/>
      <c r="V292" s="34"/>
      <c r="W292" s="35" t="s">
        <v>69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409</v>
      </c>
      <c r="AG292" s="67"/>
      <c r="AJ292" s="71" t="s">
        <v>82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442</v>
      </c>
      <c r="B293" s="54" t="s">
        <v>443</v>
      </c>
      <c r="C293" s="31">
        <v>4301135306</v>
      </c>
      <c r="D293" s="336">
        <v>4640242181578</v>
      </c>
      <c r="E293" s="337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132</v>
      </c>
      <c r="L293" s="32" t="s">
        <v>80</v>
      </c>
      <c r="M293" s="33" t="s">
        <v>68</v>
      </c>
      <c r="N293" s="33"/>
      <c r="O293" s="32">
        <v>180</v>
      </c>
      <c r="P293" s="519" t="s">
        <v>444</v>
      </c>
      <c r="Q293" s="323"/>
      <c r="R293" s="323"/>
      <c r="S293" s="323"/>
      <c r="T293" s="324"/>
      <c r="U293" s="34"/>
      <c r="V293" s="34"/>
      <c r="W293" s="35" t="s">
        <v>69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405</v>
      </c>
      <c r="AG293" s="67"/>
      <c r="AJ293" s="71" t="s">
        <v>82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445</v>
      </c>
      <c r="B294" s="54" t="s">
        <v>446</v>
      </c>
      <c r="C294" s="31">
        <v>4301135305</v>
      </c>
      <c r="D294" s="336">
        <v>4640242181394</v>
      </c>
      <c r="E294" s="337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132</v>
      </c>
      <c r="L294" s="32" t="s">
        <v>80</v>
      </c>
      <c r="M294" s="33" t="s">
        <v>68</v>
      </c>
      <c r="N294" s="33"/>
      <c r="O294" s="32">
        <v>180</v>
      </c>
      <c r="P294" s="524" t="s">
        <v>447</v>
      </c>
      <c r="Q294" s="323"/>
      <c r="R294" s="323"/>
      <c r="S294" s="323"/>
      <c r="T294" s="324"/>
      <c r="U294" s="34"/>
      <c r="V294" s="34"/>
      <c r="W294" s="35" t="s">
        <v>69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405</v>
      </c>
      <c r="AG294" s="67"/>
      <c r="AJ294" s="71" t="s">
        <v>82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customHeight="1" x14ac:dyDescent="0.25">
      <c r="A295" s="54" t="s">
        <v>448</v>
      </c>
      <c r="B295" s="54" t="s">
        <v>449</v>
      </c>
      <c r="C295" s="31">
        <v>4301135309</v>
      </c>
      <c r="D295" s="336">
        <v>4640242181332</v>
      </c>
      <c r="E295" s="337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132</v>
      </c>
      <c r="L295" s="32" t="s">
        <v>67</v>
      </c>
      <c r="M295" s="33" t="s">
        <v>68</v>
      </c>
      <c r="N295" s="33"/>
      <c r="O295" s="32">
        <v>180</v>
      </c>
      <c r="P295" s="488" t="s">
        <v>450</v>
      </c>
      <c r="Q295" s="323"/>
      <c r="R295" s="323"/>
      <c r="S295" s="323"/>
      <c r="T295" s="324"/>
      <c r="U295" s="34"/>
      <c r="V295" s="34"/>
      <c r="W295" s="35" t="s">
        <v>69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405</v>
      </c>
      <c r="AG295" s="67"/>
      <c r="AJ295" s="71" t="s">
        <v>71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451</v>
      </c>
      <c r="B296" s="54" t="s">
        <v>452</v>
      </c>
      <c r="C296" s="31">
        <v>4301135308</v>
      </c>
      <c r="D296" s="336">
        <v>4640242181349</v>
      </c>
      <c r="E296" s="337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132</v>
      </c>
      <c r="L296" s="32" t="s">
        <v>67</v>
      </c>
      <c r="M296" s="33" t="s">
        <v>68</v>
      </c>
      <c r="N296" s="33"/>
      <c r="O296" s="32">
        <v>180</v>
      </c>
      <c r="P296" s="443" t="s">
        <v>453</v>
      </c>
      <c r="Q296" s="323"/>
      <c r="R296" s="323"/>
      <c r="S296" s="323"/>
      <c r="T296" s="324"/>
      <c r="U296" s="34"/>
      <c r="V296" s="34"/>
      <c r="W296" s="35" t="s">
        <v>69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405</v>
      </c>
      <c r="AG296" s="67"/>
      <c r="AJ296" s="71" t="s">
        <v>71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customHeight="1" x14ac:dyDescent="0.25">
      <c r="A297" s="54" t="s">
        <v>454</v>
      </c>
      <c r="B297" s="54" t="s">
        <v>455</v>
      </c>
      <c r="C297" s="31">
        <v>4301135307</v>
      </c>
      <c r="D297" s="336">
        <v>4640242181370</v>
      </c>
      <c r="E297" s="337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132</v>
      </c>
      <c r="L297" s="32" t="s">
        <v>67</v>
      </c>
      <c r="M297" s="33" t="s">
        <v>68</v>
      </c>
      <c r="N297" s="33"/>
      <c r="O297" s="32">
        <v>180</v>
      </c>
      <c r="P297" s="516" t="s">
        <v>456</v>
      </c>
      <c r="Q297" s="323"/>
      <c r="R297" s="323"/>
      <c r="S297" s="323"/>
      <c r="T297" s="324"/>
      <c r="U297" s="34"/>
      <c r="V297" s="34"/>
      <c r="W297" s="35" t="s">
        <v>69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457</v>
      </c>
      <c r="AG297" s="67"/>
      <c r="AJ297" s="71" t="s">
        <v>71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customHeight="1" x14ac:dyDescent="0.25">
      <c r="A298" s="54" t="s">
        <v>458</v>
      </c>
      <c r="B298" s="54" t="s">
        <v>459</v>
      </c>
      <c r="C298" s="31">
        <v>4301135318</v>
      </c>
      <c r="D298" s="336">
        <v>4607111037480</v>
      </c>
      <c r="E298" s="337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499" t="s">
        <v>460</v>
      </c>
      <c r="Q298" s="323"/>
      <c r="R298" s="323"/>
      <c r="S298" s="323"/>
      <c r="T298" s="324"/>
      <c r="U298" s="34"/>
      <c r="V298" s="34"/>
      <c r="W298" s="35" t="s">
        <v>69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461</v>
      </c>
      <c r="AG298" s="67"/>
      <c r="AJ298" s="71" t="s">
        <v>71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462</v>
      </c>
      <c r="B299" s="54" t="s">
        <v>463</v>
      </c>
      <c r="C299" s="31">
        <v>4301135319</v>
      </c>
      <c r="D299" s="336">
        <v>4607111037473</v>
      </c>
      <c r="E299" s="337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50" t="s">
        <v>464</v>
      </c>
      <c r="Q299" s="323"/>
      <c r="R299" s="323"/>
      <c r="S299" s="323"/>
      <c r="T299" s="324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465</v>
      </c>
      <c r="AG299" s="67"/>
      <c r="AJ299" s="71" t="s">
        <v>71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466</v>
      </c>
      <c r="B300" s="54" t="s">
        <v>467</v>
      </c>
      <c r="C300" s="31">
        <v>4301135198</v>
      </c>
      <c r="D300" s="336">
        <v>4640242180663</v>
      </c>
      <c r="E300" s="337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14" t="s">
        <v>468</v>
      </c>
      <c r="Q300" s="323"/>
      <c r="R300" s="323"/>
      <c r="S300" s="323"/>
      <c r="T300" s="324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469</v>
      </c>
      <c r="AG300" s="67"/>
      <c r="AJ300" s="71" t="s">
        <v>71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470</v>
      </c>
      <c r="B301" s="54" t="s">
        <v>471</v>
      </c>
      <c r="C301" s="31">
        <v>4301135723</v>
      </c>
      <c r="D301" s="336">
        <v>4640242181783</v>
      </c>
      <c r="E301" s="337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87" t="s">
        <v>472</v>
      </c>
      <c r="Q301" s="323"/>
      <c r="R301" s="323"/>
      <c r="S301" s="323"/>
      <c r="T301" s="324"/>
      <c r="U301" s="34"/>
      <c r="V301" s="34"/>
      <c r="W301" s="35" t="s">
        <v>69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473</v>
      </c>
      <c r="AG301" s="67"/>
      <c r="AJ301" s="71" t="s">
        <v>71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27"/>
      <c r="B302" s="328"/>
      <c r="C302" s="328"/>
      <c r="D302" s="328"/>
      <c r="E302" s="328"/>
      <c r="F302" s="328"/>
      <c r="G302" s="328"/>
      <c r="H302" s="328"/>
      <c r="I302" s="328"/>
      <c r="J302" s="328"/>
      <c r="K302" s="328"/>
      <c r="L302" s="328"/>
      <c r="M302" s="328"/>
      <c r="N302" s="328"/>
      <c r="O302" s="329"/>
      <c r="P302" s="331" t="s">
        <v>72</v>
      </c>
      <c r="Q302" s="332"/>
      <c r="R302" s="332"/>
      <c r="S302" s="332"/>
      <c r="T302" s="332"/>
      <c r="U302" s="332"/>
      <c r="V302" s="333"/>
      <c r="W302" s="37" t="s">
        <v>69</v>
      </c>
      <c r="X302" s="320">
        <f>IFERROR(SUM(X281:X301),"0")</f>
        <v>40</v>
      </c>
      <c r="Y302" s="320">
        <f>IFERROR(SUM(Y281:Y301),"0")</f>
        <v>40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0.44807999999999998</v>
      </c>
      <c r="AA302" s="321"/>
      <c r="AB302" s="321"/>
      <c r="AC302" s="321"/>
    </row>
    <row r="303" spans="1:68" x14ac:dyDescent="0.2">
      <c r="A303" s="328"/>
      <c r="B303" s="328"/>
      <c r="C303" s="328"/>
      <c r="D303" s="328"/>
      <c r="E303" s="328"/>
      <c r="F303" s="328"/>
      <c r="G303" s="328"/>
      <c r="H303" s="328"/>
      <c r="I303" s="328"/>
      <c r="J303" s="328"/>
      <c r="K303" s="328"/>
      <c r="L303" s="328"/>
      <c r="M303" s="328"/>
      <c r="N303" s="328"/>
      <c r="O303" s="329"/>
      <c r="P303" s="331" t="s">
        <v>72</v>
      </c>
      <c r="Q303" s="332"/>
      <c r="R303" s="332"/>
      <c r="S303" s="332"/>
      <c r="T303" s="332"/>
      <c r="U303" s="332"/>
      <c r="V303" s="333"/>
      <c r="W303" s="37" t="s">
        <v>73</v>
      </c>
      <c r="X303" s="320">
        <f>IFERROR(SUMPRODUCT(X281:X301*H281:H301),"0")</f>
        <v>169.60000000000002</v>
      </c>
      <c r="Y303" s="320">
        <f>IFERROR(SUMPRODUCT(Y281:Y301*H281:H301),"0")</f>
        <v>169.60000000000002</v>
      </c>
      <c r="Z303" s="37"/>
      <c r="AA303" s="321"/>
      <c r="AB303" s="321"/>
      <c r="AC303" s="321"/>
    </row>
    <row r="304" spans="1:68" ht="15" customHeight="1" x14ac:dyDescent="0.2">
      <c r="A304" s="480"/>
      <c r="B304" s="328"/>
      <c r="C304" s="328"/>
      <c r="D304" s="328"/>
      <c r="E304" s="328"/>
      <c r="F304" s="328"/>
      <c r="G304" s="328"/>
      <c r="H304" s="328"/>
      <c r="I304" s="328"/>
      <c r="J304" s="328"/>
      <c r="K304" s="328"/>
      <c r="L304" s="328"/>
      <c r="M304" s="328"/>
      <c r="N304" s="328"/>
      <c r="O304" s="437"/>
      <c r="P304" s="338" t="s">
        <v>474</v>
      </c>
      <c r="Q304" s="339"/>
      <c r="R304" s="339"/>
      <c r="S304" s="339"/>
      <c r="T304" s="339"/>
      <c r="U304" s="339"/>
      <c r="V304" s="340"/>
      <c r="W304" s="37" t="s">
        <v>73</v>
      </c>
      <c r="X304" s="320">
        <f>IFERROR(X24+X33+X38+X43+X59+X65+X70+X76+X86+X91+X98+X107+X113+X120+X126+X131+X136+X142+X147+X153+X161+X166+X174+X178+X187+X194+X204+X212+X217+X222+X228+X234+X241+X246+X252+X256+X264+X268+X273+X279+X303,"0")</f>
        <v>5920.36</v>
      </c>
      <c r="Y304" s="320">
        <f>IFERROR(Y24+Y33+Y38+Y43+Y59+Y65+Y70+Y76+Y86+Y91+Y98+Y107+Y113+Y120+Y126+Y131+Y136+Y142+Y147+Y153+Y161+Y166+Y174+Y178+Y187+Y194+Y204+Y212+Y217+Y222+Y228+Y234+Y241+Y246+Y252+Y256+Y264+Y268+Y273+Y279+Y303,"0")</f>
        <v>5920.36</v>
      </c>
      <c r="Z304" s="37"/>
      <c r="AA304" s="321"/>
      <c r="AB304" s="321"/>
      <c r="AC304" s="321"/>
    </row>
    <row r="305" spans="1:36" x14ac:dyDescent="0.2">
      <c r="A305" s="328"/>
      <c r="B305" s="328"/>
      <c r="C305" s="328"/>
      <c r="D305" s="328"/>
      <c r="E305" s="328"/>
      <c r="F305" s="328"/>
      <c r="G305" s="328"/>
      <c r="H305" s="328"/>
      <c r="I305" s="328"/>
      <c r="J305" s="328"/>
      <c r="K305" s="328"/>
      <c r="L305" s="328"/>
      <c r="M305" s="328"/>
      <c r="N305" s="328"/>
      <c r="O305" s="437"/>
      <c r="P305" s="338" t="s">
        <v>475</v>
      </c>
      <c r="Q305" s="339"/>
      <c r="R305" s="339"/>
      <c r="S305" s="339"/>
      <c r="T305" s="339"/>
      <c r="U305" s="339"/>
      <c r="V305" s="340"/>
      <c r="W305" s="37" t="s">
        <v>73</v>
      </c>
      <c r="X305" s="320">
        <f>IFERROR(SUM(BM22:BM301),"0")</f>
        <v>6415.8368</v>
      </c>
      <c r="Y305" s="320">
        <f>IFERROR(SUM(BN22:BN301),"0")</f>
        <v>6415.8368</v>
      </c>
      <c r="Z305" s="37"/>
      <c r="AA305" s="321"/>
      <c r="AB305" s="321"/>
      <c r="AC305" s="321"/>
    </row>
    <row r="306" spans="1:36" x14ac:dyDescent="0.2">
      <c r="A306" s="328"/>
      <c r="B306" s="328"/>
      <c r="C306" s="328"/>
      <c r="D306" s="328"/>
      <c r="E306" s="328"/>
      <c r="F306" s="328"/>
      <c r="G306" s="328"/>
      <c r="H306" s="328"/>
      <c r="I306" s="328"/>
      <c r="J306" s="328"/>
      <c r="K306" s="328"/>
      <c r="L306" s="328"/>
      <c r="M306" s="328"/>
      <c r="N306" s="328"/>
      <c r="O306" s="437"/>
      <c r="P306" s="338" t="s">
        <v>476</v>
      </c>
      <c r="Q306" s="339"/>
      <c r="R306" s="339"/>
      <c r="S306" s="339"/>
      <c r="T306" s="339"/>
      <c r="U306" s="339"/>
      <c r="V306" s="340"/>
      <c r="W306" s="37" t="s">
        <v>477</v>
      </c>
      <c r="X306" s="38">
        <f>ROUNDUP(SUM(BO22:BO301),0)</f>
        <v>15</v>
      </c>
      <c r="Y306" s="38">
        <f>ROUNDUP(SUM(BP22:BP301),0)</f>
        <v>15</v>
      </c>
      <c r="Z306" s="37"/>
      <c r="AA306" s="321"/>
      <c r="AB306" s="321"/>
      <c r="AC306" s="321"/>
    </row>
    <row r="307" spans="1:36" x14ac:dyDescent="0.2">
      <c r="A307" s="328"/>
      <c r="B307" s="328"/>
      <c r="C307" s="328"/>
      <c r="D307" s="328"/>
      <c r="E307" s="328"/>
      <c r="F307" s="328"/>
      <c r="G307" s="328"/>
      <c r="H307" s="328"/>
      <c r="I307" s="328"/>
      <c r="J307" s="328"/>
      <c r="K307" s="328"/>
      <c r="L307" s="328"/>
      <c r="M307" s="328"/>
      <c r="N307" s="328"/>
      <c r="O307" s="437"/>
      <c r="P307" s="338" t="s">
        <v>478</v>
      </c>
      <c r="Q307" s="339"/>
      <c r="R307" s="339"/>
      <c r="S307" s="339"/>
      <c r="T307" s="339"/>
      <c r="U307" s="339"/>
      <c r="V307" s="340"/>
      <c r="W307" s="37" t="s">
        <v>73</v>
      </c>
      <c r="X307" s="320">
        <f>GrossWeightTotal+PalletQtyTotal*25</f>
        <v>6790.8368</v>
      </c>
      <c r="Y307" s="320">
        <f>GrossWeightTotalR+PalletQtyTotalR*25</f>
        <v>6790.8368</v>
      </c>
      <c r="Z307" s="37"/>
      <c r="AA307" s="321"/>
      <c r="AB307" s="321"/>
      <c r="AC307" s="321"/>
    </row>
    <row r="308" spans="1:36" x14ac:dyDescent="0.2">
      <c r="A308" s="328"/>
      <c r="B308" s="328"/>
      <c r="C308" s="328"/>
      <c r="D308" s="328"/>
      <c r="E308" s="328"/>
      <c r="F308" s="328"/>
      <c r="G308" s="328"/>
      <c r="H308" s="328"/>
      <c r="I308" s="328"/>
      <c r="J308" s="328"/>
      <c r="K308" s="328"/>
      <c r="L308" s="328"/>
      <c r="M308" s="328"/>
      <c r="N308" s="328"/>
      <c r="O308" s="437"/>
      <c r="P308" s="338" t="s">
        <v>479</v>
      </c>
      <c r="Q308" s="339"/>
      <c r="R308" s="339"/>
      <c r="S308" s="339"/>
      <c r="T308" s="339"/>
      <c r="U308" s="339"/>
      <c r="V308" s="340"/>
      <c r="W308" s="37" t="s">
        <v>477</v>
      </c>
      <c r="X308" s="320">
        <f>IFERROR(X23+X32+X37+X42+X58+X64+X69+X75+X85+X90+X97+X106+X112+X119+X125+X130+X135+X141+X146+X152+X160+X165+X173+X177+X186+X193+X203+X211+X216+X221+X227+X233+X240+X245+X251+X255+X263+X267+X272+X278+X302,"0")</f>
        <v>1272</v>
      </c>
      <c r="Y308" s="320">
        <f>IFERROR(Y23+Y32+Y37+Y42+Y58+Y64+Y69+Y75+Y85+Y90+Y97+Y106+Y112+Y119+Y125+Y130+Y135+Y141+Y146+Y152+Y160+Y165+Y173+Y177+Y186+Y193+Y203+Y211+Y216+Y221+Y227+Y233+Y240+Y245+Y251+Y255+Y263+Y267+Y272+Y278+Y302,"0")</f>
        <v>1272</v>
      </c>
      <c r="Z308" s="37"/>
      <c r="AA308" s="321"/>
      <c r="AB308" s="321"/>
      <c r="AC308" s="321"/>
    </row>
    <row r="309" spans="1:36" ht="14.25" customHeight="1" x14ac:dyDescent="0.2">
      <c r="A309" s="328"/>
      <c r="B309" s="328"/>
      <c r="C309" s="328"/>
      <c r="D309" s="328"/>
      <c r="E309" s="328"/>
      <c r="F309" s="328"/>
      <c r="G309" s="328"/>
      <c r="H309" s="328"/>
      <c r="I309" s="328"/>
      <c r="J309" s="328"/>
      <c r="K309" s="328"/>
      <c r="L309" s="328"/>
      <c r="M309" s="328"/>
      <c r="N309" s="328"/>
      <c r="O309" s="437"/>
      <c r="P309" s="338" t="s">
        <v>480</v>
      </c>
      <c r="Q309" s="339"/>
      <c r="R309" s="339"/>
      <c r="S309" s="339"/>
      <c r="T309" s="339"/>
      <c r="U309" s="339"/>
      <c r="V309" s="340"/>
      <c r="W309" s="39" t="s">
        <v>481</v>
      </c>
      <c r="X309" s="37"/>
      <c r="Y309" s="37"/>
      <c r="Z309" s="37">
        <f>IFERROR(Z23+Z32+Z37+Z42+Z58+Z64+Z69+Z75+Z85+Z90+Z97+Z106+Z112+Z119+Z125+Z130+Z135+Z141+Z146+Z152+Z160+Z165+Z173+Z177+Z186+Z193+Z203+Z211+Z216+Z221+Z227+Z233+Z240+Z245+Z251+Z255+Z263+Z267+Z272+Z278+Z302,"0")</f>
        <v>18.516540000000003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482</v>
      </c>
      <c r="B311" s="315" t="s">
        <v>62</v>
      </c>
      <c r="C311" s="351" t="s">
        <v>74</v>
      </c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383"/>
      <c r="O311" s="383"/>
      <c r="P311" s="383"/>
      <c r="Q311" s="383"/>
      <c r="R311" s="383"/>
      <c r="S311" s="383"/>
      <c r="T311" s="383"/>
      <c r="U311" s="382"/>
      <c r="V311" s="351" t="s">
        <v>238</v>
      </c>
      <c r="W311" s="382"/>
      <c r="X311" s="315" t="s">
        <v>264</v>
      </c>
      <c r="Y311" s="351" t="s">
        <v>283</v>
      </c>
      <c r="Z311" s="383"/>
      <c r="AA311" s="383"/>
      <c r="AB311" s="383"/>
      <c r="AC311" s="383"/>
      <c r="AD311" s="383"/>
      <c r="AE311" s="382"/>
      <c r="AF311" s="315" t="s">
        <v>347</v>
      </c>
      <c r="AG311" s="351" t="s">
        <v>352</v>
      </c>
      <c r="AH311" s="382"/>
      <c r="AI311" s="315" t="s">
        <v>362</v>
      </c>
      <c r="AJ311" s="315" t="s">
        <v>239</v>
      </c>
    </row>
    <row r="312" spans="1:36" ht="14.25" customHeight="1" thickTop="1" x14ac:dyDescent="0.2">
      <c r="A312" s="426" t="s">
        <v>483</v>
      </c>
      <c r="B312" s="351" t="s">
        <v>62</v>
      </c>
      <c r="C312" s="351" t="s">
        <v>75</v>
      </c>
      <c r="D312" s="351" t="s">
        <v>92</v>
      </c>
      <c r="E312" s="351" t="s">
        <v>96</v>
      </c>
      <c r="F312" s="351" t="s">
        <v>102</v>
      </c>
      <c r="G312" s="351" t="s">
        <v>129</v>
      </c>
      <c r="H312" s="351" t="s">
        <v>138</v>
      </c>
      <c r="I312" s="351" t="s">
        <v>144</v>
      </c>
      <c r="J312" s="351" t="s">
        <v>152</v>
      </c>
      <c r="K312" s="351" t="s">
        <v>169</v>
      </c>
      <c r="L312" s="351" t="s">
        <v>174</v>
      </c>
      <c r="M312" s="351" t="s">
        <v>185</v>
      </c>
      <c r="N312" s="316"/>
      <c r="O312" s="351" t="s">
        <v>196</v>
      </c>
      <c r="P312" s="351" t="s">
        <v>202</v>
      </c>
      <c r="Q312" s="351" t="s">
        <v>211</v>
      </c>
      <c r="R312" s="351" t="s">
        <v>217</v>
      </c>
      <c r="S312" s="351" t="s">
        <v>222</v>
      </c>
      <c r="T312" s="351" t="s">
        <v>226</v>
      </c>
      <c r="U312" s="351" t="s">
        <v>234</v>
      </c>
      <c r="V312" s="351" t="s">
        <v>239</v>
      </c>
      <c r="W312" s="351" t="s">
        <v>243</v>
      </c>
      <c r="X312" s="351" t="s">
        <v>265</v>
      </c>
      <c r="Y312" s="351" t="s">
        <v>284</v>
      </c>
      <c r="Z312" s="351" t="s">
        <v>297</v>
      </c>
      <c r="AA312" s="351" t="s">
        <v>307</v>
      </c>
      <c r="AB312" s="351" t="s">
        <v>322</v>
      </c>
      <c r="AC312" s="351" t="s">
        <v>333</v>
      </c>
      <c r="AD312" s="351" t="s">
        <v>337</v>
      </c>
      <c r="AE312" s="351" t="s">
        <v>341</v>
      </c>
      <c r="AF312" s="351" t="s">
        <v>348</v>
      </c>
      <c r="AG312" s="351" t="s">
        <v>353</v>
      </c>
      <c r="AH312" s="351" t="s">
        <v>359</v>
      </c>
      <c r="AI312" s="351" t="s">
        <v>363</v>
      </c>
      <c r="AJ312" s="351" t="s">
        <v>239</v>
      </c>
    </row>
    <row r="313" spans="1:36" ht="13.5" customHeight="1" thickBot="1" x14ac:dyDescent="0.25">
      <c r="A313" s="427"/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16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52"/>
      <c r="Z313" s="352"/>
      <c r="AA313" s="352"/>
      <c r="AB313" s="352"/>
      <c r="AC313" s="352"/>
      <c r="AD313" s="352"/>
      <c r="AE313" s="352"/>
      <c r="AF313" s="352"/>
      <c r="AG313" s="352"/>
      <c r="AH313" s="352"/>
      <c r="AI313" s="352"/>
      <c r="AJ313" s="352"/>
    </row>
    <row r="314" spans="1:36" ht="18" customHeight="1" thickTop="1" thickBot="1" x14ac:dyDescent="0.25">
      <c r="A314" s="40" t="s">
        <v>484</v>
      </c>
      <c r="B314" s="46">
        <f>IFERROR(X22*H22,"0")</f>
        <v>0</v>
      </c>
      <c r="C314" s="46">
        <f>IFERROR(X28*H28,"0")+IFERROR(X29*H29,"0")+IFERROR(X30*H30,"0")+IFERROR(X31*H31,"0")</f>
        <v>63</v>
      </c>
      <c r="D314" s="46">
        <f>IFERROR(X36*H36,"0")</f>
        <v>0</v>
      </c>
      <c r="E314" s="46">
        <f>IFERROR(X41*H41,"0")</f>
        <v>0</v>
      </c>
      <c r="F314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940.8</v>
      </c>
      <c r="G314" s="46">
        <f>IFERROR(X62*H62,"0")+IFERROR(X63*H63,"0")</f>
        <v>720</v>
      </c>
      <c r="H314" s="46">
        <f>IFERROR(X68*H68,"0")</f>
        <v>100.8</v>
      </c>
      <c r="I314" s="46">
        <f>IFERROR(X73*H73,"0")+IFERROR(X74*H74,"0")</f>
        <v>201.60000000000002</v>
      </c>
      <c r="J314" s="46">
        <f>IFERROR(X79*H79,"0")+IFERROR(X80*H80,"0")+IFERROR(X81*H81,"0")+IFERROR(X82*H82,"0")+IFERROR(X83*H83,"0")+IFERROR(X84*H84,"0")</f>
        <v>507.36</v>
      </c>
      <c r="K314" s="46">
        <f>IFERROR(X89*H89,"0")</f>
        <v>0</v>
      </c>
      <c r="L314" s="46">
        <f>IFERROR(X94*H94,"0")+IFERROR(X95*H95,"0")+IFERROR(X96*H96,"0")</f>
        <v>50.4</v>
      </c>
      <c r="M314" s="46">
        <f>IFERROR(X101*H101,"0")+IFERROR(X102*H102,"0")+IFERROR(X103*H103,"0")+IFERROR(X104*H104,"0")+IFERROR(X105*H105,"0")</f>
        <v>657.6</v>
      </c>
      <c r="N314" s="316"/>
      <c r="O314" s="46">
        <f>IFERROR(X110*H110,"0")+IFERROR(X111*H111,"0")</f>
        <v>252</v>
      </c>
      <c r="P314" s="46">
        <f>IFERROR(X116*H116,"0")+IFERROR(X117*H117,"0")+IFERROR(X118*H118,"0")</f>
        <v>126</v>
      </c>
      <c r="Q314" s="46">
        <f>IFERROR(X123*H123,"0")+IFERROR(X124*H124,"0")</f>
        <v>84</v>
      </c>
      <c r="R314" s="46">
        <f>IFERROR(X129*H129,"0")</f>
        <v>42</v>
      </c>
      <c r="S314" s="46">
        <f>IFERROR(X134*H134,"0")</f>
        <v>0</v>
      </c>
      <c r="T314" s="46">
        <f>IFERROR(X139*H139,"0")+IFERROR(X140*H140,"0")</f>
        <v>0</v>
      </c>
      <c r="U314" s="46">
        <f>IFERROR(X145*H145,"0")</f>
        <v>0</v>
      </c>
      <c r="V314" s="46">
        <f>IFERROR(X151*H151,"0")</f>
        <v>0</v>
      </c>
      <c r="W314" s="46">
        <f>IFERROR(X156*H156,"0")+IFERROR(X157*H157,"0")+IFERROR(X158*H158,"0")+IFERROR(X159*H159,"0")+IFERROR(X163*H163,"0")+IFERROR(X164*H164,"0")</f>
        <v>360</v>
      </c>
      <c r="X314" s="46">
        <f>IFERROR(X170*H170,"0")+IFERROR(X171*H171,"0")+IFERROR(X172*H172,"0")+IFERROR(X176*H176,"0")</f>
        <v>126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604.79999999999995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86.4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997.6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485</v>
      </c>
      <c r="B316" s="58" t="s">
        <v>486</v>
      </c>
      <c r="C316" s="58" t="s">
        <v>487</v>
      </c>
    </row>
    <row r="317" spans="1:36" x14ac:dyDescent="0.2">
      <c r="A317" s="59">
        <f>SUMPRODUCT(--(BB:BB="ЗПФ"),--(W:W="кор"),H:H,Y:Y)+SUMPRODUCT(--(BB:BB="ЗПФ"),--(W:W="кг"),Y:Y)</f>
        <v>3513.6</v>
      </c>
      <c r="B317" s="60">
        <f>SUMPRODUCT(--(BB:BB="ПГП"),--(W:W="кор"),H:H,Y:Y)+SUMPRODUCT(--(BB:BB="ПГП"),--(W:W="кг"),Y:Y)</f>
        <v>2406.7599999999998</v>
      </c>
      <c r="C317" s="60">
        <f>SUMPRODUCT(--(BB:BB="КИЗ"),--(W:W="кор"),H:H,Y:Y)+SUMPRODUCT(--(BB:BB="КИЗ"),--(W:W="кг"),Y:Y)</f>
        <v>0</v>
      </c>
    </row>
  </sheetData>
  <sheetProtection algorithmName="SHA-512" hashValue="E0zS5sAosJHsqCeLR4ftk00d9Bb/KxRcDwu2C9UbdZ7URby6bgTYPHCsWg65MgcjYo/A4jOGc2USa79dgi1K8w==" saltValue="A67TXOI07swzUHjiphpy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7">
    <mergeCell ref="AA312:AA313"/>
    <mergeCell ref="A181:Z181"/>
    <mergeCell ref="AC312:AC313"/>
    <mergeCell ref="D17:E18"/>
    <mergeCell ref="P202:T202"/>
    <mergeCell ref="D123:E123"/>
    <mergeCell ref="X17:X18"/>
    <mergeCell ref="D250:E250"/>
    <mergeCell ref="D50:E50"/>
    <mergeCell ref="D110:E110"/>
    <mergeCell ref="D286:E286"/>
    <mergeCell ref="P216:V216"/>
    <mergeCell ref="A8:C8"/>
    <mergeCell ref="P124:T124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A39:Z39"/>
    <mergeCell ref="D291:E291"/>
    <mergeCell ref="D239:E239"/>
    <mergeCell ref="D266:E266"/>
    <mergeCell ref="F312:F313"/>
    <mergeCell ref="D95:E95"/>
    <mergeCell ref="H312:H313"/>
    <mergeCell ref="Y17:Y18"/>
    <mergeCell ref="U17:V17"/>
    <mergeCell ref="D57:E57"/>
    <mergeCell ref="Y312:Y313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R312:R313"/>
    <mergeCell ref="P23:V23"/>
    <mergeCell ref="P272:V272"/>
    <mergeCell ref="A231:Z231"/>
    <mergeCell ref="A206:Z206"/>
    <mergeCell ref="A35:Z35"/>
    <mergeCell ref="P308:V308"/>
    <mergeCell ref="D54:E54"/>
    <mergeCell ref="P160:V160"/>
    <mergeCell ref="A42:O43"/>
    <mergeCell ref="P83:T83"/>
    <mergeCell ref="D271:E271"/>
    <mergeCell ref="V12:W12"/>
    <mergeCell ref="D191:E191"/>
    <mergeCell ref="D262:E262"/>
    <mergeCell ref="P43:V43"/>
    <mergeCell ref="AD17:AF18"/>
    <mergeCell ref="P142:V142"/>
    <mergeCell ref="D101:E101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D29:E29"/>
    <mergeCell ref="A20:Z20"/>
    <mergeCell ref="P123:T123"/>
    <mergeCell ref="P110:T110"/>
    <mergeCell ref="A127:Z127"/>
    <mergeCell ref="A114:Z114"/>
    <mergeCell ref="D105:E105"/>
    <mergeCell ref="D170:E170"/>
    <mergeCell ref="N17:N18"/>
    <mergeCell ref="A58:O59"/>
    <mergeCell ref="D49:E49"/>
    <mergeCell ref="P199:T199"/>
    <mergeCell ref="P2:W3"/>
    <mergeCell ref="P298:T298"/>
    <mergeCell ref="P198:T198"/>
    <mergeCell ref="P54:T54"/>
    <mergeCell ref="A23:O24"/>
    <mergeCell ref="D10:E10"/>
    <mergeCell ref="F10:G10"/>
    <mergeCell ref="P191:T191"/>
    <mergeCell ref="Q312:Q313"/>
    <mergeCell ref="D270:E270"/>
    <mergeCell ref="A245:O246"/>
    <mergeCell ref="A263:O264"/>
    <mergeCell ref="A249:Z249"/>
    <mergeCell ref="A257:Z257"/>
    <mergeCell ref="P262:T262"/>
    <mergeCell ref="D276:E276"/>
    <mergeCell ref="S312:S313"/>
    <mergeCell ref="P303:V303"/>
    <mergeCell ref="F17:F18"/>
    <mergeCell ref="Q5:R5"/>
    <mergeCell ref="P297:T297"/>
    <mergeCell ref="P291:T291"/>
    <mergeCell ref="D163:E163"/>
    <mergeCell ref="P288:T288"/>
    <mergeCell ref="AD312:AD313"/>
    <mergeCell ref="P139:T139"/>
    <mergeCell ref="A125:O126"/>
    <mergeCell ref="Q13:R13"/>
    <mergeCell ref="P176:T176"/>
    <mergeCell ref="D84:E84"/>
    <mergeCell ref="P41:T41"/>
    <mergeCell ref="D22:E22"/>
    <mergeCell ref="P301:T301"/>
    <mergeCell ref="P255:V255"/>
    <mergeCell ref="P295:T295"/>
    <mergeCell ref="P276:T276"/>
    <mergeCell ref="P105:T105"/>
    <mergeCell ref="P270:T270"/>
    <mergeCell ref="A64:O65"/>
    <mergeCell ref="D151:E151"/>
    <mergeCell ref="P49:T49"/>
    <mergeCell ref="P36:T36"/>
    <mergeCell ref="P101:T101"/>
    <mergeCell ref="D215:E215"/>
    <mergeCell ref="A255:O256"/>
    <mergeCell ref="P194:V194"/>
    <mergeCell ref="T312:T313"/>
    <mergeCell ref="M17:M18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D207:E207"/>
    <mergeCell ref="P164:T164"/>
    <mergeCell ref="P120:V120"/>
    <mergeCell ref="D299:E299"/>
    <mergeCell ref="A230:Z230"/>
    <mergeCell ref="G17:G18"/>
    <mergeCell ref="A152:O153"/>
    <mergeCell ref="A143:Z143"/>
    <mergeCell ref="A167:Z167"/>
    <mergeCell ref="D159:E159"/>
    <mergeCell ref="V6:W9"/>
    <mergeCell ref="A112:O113"/>
    <mergeCell ref="D199:E199"/>
    <mergeCell ref="A106:O107"/>
    <mergeCell ref="P234:V234"/>
    <mergeCell ref="P84:T84"/>
    <mergeCell ref="P22:T22"/>
    <mergeCell ref="A61:Z61"/>
    <mergeCell ref="A88:Z88"/>
    <mergeCell ref="D80:E80"/>
    <mergeCell ref="P42:V42"/>
    <mergeCell ref="A169:Z169"/>
    <mergeCell ref="P190:T190"/>
    <mergeCell ref="P46:T46"/>
    <mergeCell ref="P111:T111"/>
    <mergeCell ref="D225:E225"/>
    <mergeCell ref="D200:E200"/>
    <mergeCell ref="P48:T48"/>
    <mergeCell ref="A9:C9"/>
    <mergeCell ref="D202:E202"/>
    <mergeCell ref="A179:Z179"/>
    <mergeCell ref="P70:V70"/>
    <mergeCell ref="P32:V32"/>
    <mergeCell ref="A155:Z155"/>
    <mergeCell ref="AA17:AA18"/>
    <mergeCell ref="H10:M10"/>
    <mergeCell ref="L312:L313"/>
    <mergeCell ref="P107:V107"/>
    <mergeCell ref="AC17:AC18"/>
    <mergeCell ref="A122:Z122"/>
    <mergeCell ref="A224:Z224"/>
    <mergeCell ref="D89:E89"/>
    <mergeCell ref="A72:Z72"/>
    <mergeCell ref="P254:T254"/>
    <mergeCell ref="P147:V147"/>
    <mergeCell ref="D288:E288"/>
    <mergeCell ref="P240:V240"/>
    <mergeCell ref="P282:T282"/>
    <mergeCell ref="I312:I313"/>
    <mergeCell ref="A304:O309"/>
    <mergeCell ref="K312:K313"/>
    <mergeCell ref="D292:E292"/>
    <mergeCell ref="D294:E294"/>
    <mergeCell ref="P273:V273"/>
    <mergeCell ref="P268:V268"/>
    <mergeCell ref="A93:Z93"/>
    <mergeCell ref="P97:V97"/>
    <mergeCell ref="P201:T201"/>
    <mergeCell ref="H17:H18"/>
    <mergeCell ref="P261:T261"/>
    <mergeCell ref="D198:E198"/>
    <mergeCell ref="D296:E296"/>
    <mergeCell ref="P241:V241"/>
    <mergeCell ref="A66:Z66"/>
    <mergeCell ref="D298:E298"/>
    <mergeCell ref="A221:O222"/>
    <mergeCell ref="P156:T156"/>
    <mergeCell ref="P252:V252"/>
    <mergeCell ref="O17:O18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D226:E226"/>
    <mergeCell ref="P183:T183"/>
    <mergeCell ref="D164:E164"/>
    <mergeCell ref="P62:T62"/>
    <mergeCell ref="D244:E244"/>
    <mergeCell ref="AF312:AF313"/>
    <mergeCell ref="A90:O91"/>
    <mergeCell ref="D62:E62"/>
    <mergeCell ref="D56:E56"/>
    <mergeCell ref="D176:E176"/>
    <mergeCell ref="D285:E285"/>
    <mergeCell ref="C311:U311"/>
    <mergeCell ref="D51:E51"/>
    <mergeCell ref="P86:V86"/>
    <mergeCell ref="A280:Z280"/>
    <mergeCell ref="A274:Z274"/>
    <mergeCell ref="P207:T207"/>
    <mergeCell ref="A302:O303"/>
    <mergeCell ref="P299:T299"/>
    <mergeCell ref="P221:V221"/>
    <mergeCell ref="A67:Z67"/>
    <mergeCell ref="P165:V165"/>
    <mergeCell ref="P232:T232"/>
    <mergeCell ref="P152:V152"/>
    <mergeCell ref="P159:T159"/>
    <mergeCell ref="D140:E140"/>
    <mergeCell ref="P96:T96"/>
    <mergeCell ref="J312:J313"/>
    <mergeCell ref="AE312:AE313"/>
    <mergeCell ref="U312:U313"/>
    <mergeCell ref="W312:W313"/>
    <mergeCell ref="D74:E74"/>
    <mergeCell ref="D201:E201"/>
    <mergeCell ref="D68:E68"/>
    <mergeCell ref="P126:V126"/>
    <mergeCell ref="P89:T89"/>
    <mergeCell ref="P260:T260"/>
    <mergeCell ref="A141:O142"/>
    <mergeCell ref="D295:E295"/>
    <mergeCell ref="D172:E172"/>
    <mergeCell ref="A92:Z92"/>
    <mergeCell ref="P227:V227"/>
    <mergeCell ref="A138:Z138"/>
    <mergeCell ref="B312:B313"/>
    <mergeCell ref="P307:V307"/>
    <mergeCell ref="D312:D313"/>
    <mergeCell ref="A196:Z196"/>
    <mergeCell ref="D254:E254"/>
    <mergeCell ref="P302:V302"/>
    <mergeCell ref="P238:T238"/>
    <mergeCell ref="A133:Z133"/>
    <mergeCell ref="D283:E283"/>
    <mergeCell ref="P305:V305"/>
    <mergeCell ref="V312:V313"/>
    <mergeCell ref="A14:M14"/>
    <mergeCell ref="A160:O161"/>
    <mergeCell ref="X312:X313"/>
    <mergeCell ref="P163:T163"/>
    <mergeCell ref="T5:U5"/>
    <mergeCell ref="D190:E190"/>
    <mergeCell ref="V5:W5"/>
    <mergeCell ref="D46:E46"/>
    <mergeCell ref="D282:E282"/>
    <mergeCell ref="D111:E111"/>
    <mergeCell ref="P212:V212"/>
    <mergeCell ref="Q8:R8"/>
    <mergeCell ref="D183:E183"/>
    <mergeCell ref="P140:T140"/>
    <mergeCell ref="A186:O187"/>
    <mergeCell ref="D275:E275"/>
    <mergeCell ref="D104:E104"/>
    <mergeCell ref="T6:U9"/>
    <mergeCell ref="Q10:R10"/>
    <mergeCell ref="D185:E185"/>
    <mergeCell ref="D41:E41"/>
    <mergeCell ref="P296:T296"/>
    <mergeCell ref="D277:E277"/>
    <mergeCell ref="C312:C313"/>
    <mergeCell ref="D156:E156"/>
    <mergeCell ref="P210:T210"/>
    <mergeCell ref="A69:O70"/>
    <mergeCell ref="A267:O268"/>
    <mergeCell ref="P185:T185"/>
    <mergeCell ref="A146:O147"/>
    <mergeCell ref="P283:T283"/>
    <mergeCell ref="P277:T277"/>
    <mergeCell ref="D220:E220"/>
    <mergeCell ref="A195:Z195"/>
    <mergeCell ref="P285:T285"/>
    <mergeCell ref="D157:E157"/>
    <mergeCell ref="P136:V136"/>
    <mergeCell ref="A188:Z188"/>
    <mergeCell ref="P263:V263"/>
    <mergeCell ref="A259:Z259"/>
    <mergeCell ref="A135:O136"/>
    <mergeCell ref="A253:Z253"/>
    <mergeCell ref="P228:V228"/>
    <mergeCell ref="A109:Z109"/>
    <mergeCell ref="A180:Z180"/>
    <mergeCell ref="P74:T74"/>
    <mergeCell ref="D182:E182"/>
    <mergeCell ref="A5:C5"/>
    <mergeCell ref="A237:Z237"/>
    <mergeCell ref="P64:V64"/>
    <mergeCell ref="P135:V135"/>
    <mergeCell ref="A108:Z108"/>
    <mergeCell ref="A17:A18"/>
    <mergeCell ref="P300:T300"/>
    <mergeCell ref="A189:Z189"/>
    <mergeCell ref="C17:C18"/>
    <mergeCell ref="K17:K18"/>
    <mergeCell ref="D103:E103"/>
    <mergeCell ref="D9:E9"/>
    <mergeCell ref="P197:T197"/>
    <mergeCell ref="D118:E118"/>
    <mergeCell ref="P53:T53"/>
    <mergeCell ref="F9:G9"/>
    <mergeCell ref="P289:T289"/>
    <mergeCell ref="D232:E232"/>
    <mergeCell ref="A272:O273"/>
    <mergeCell ref="P239:T239"/>
    <mergeCell ref="P68:T68"/>
    <mergeCell ref="P186:V186"/>
    <mergeCell ref="P204:V204"/>
    <mergeCell ref="A265:Z265"/>
    <mergeCell ref="AI312:AI313"/>
    <mergeCell ref="D260:E260"/>
    <mergeCell ref="A6:C6"/>
    <mergeCell ref="P118:T118"/>
    <mergeCell ref="P117:T117"/>
    <mergeCell ref="P55:T55"/>
    <mergeCell ref="P182:T182"/>
    <mergeCell ref="A203:O204"/>
    <mergeCell ref="Q12:R12"/>
    <mergeCell ref="D261:E261"/>
    <mergeCell ref="A130:O131"/>
    <mergeCell ref="A121:Z121"/>
    <mergeCell ref="A44:Z44"/>
    <mergeCell ref="P75:V75"/>
    <mergeCell ref="P146:V146"/>
    <mergeCell ref="D63:E63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D1:F1"/>
    <mergeCell ref="A242:Z242"/>
    <mergeCell ref="O312:O313"/>
    <mergeCell ref="A71:Z71"/>
    <mergeCell ref="P47:T47"/>
    <mergeCell ref="J17:J18"/>
    <mergeCell ref="D82:E82"/>
    <mergeCell ref="L17:L18"/>
    <mergeCell ref="A85:O86"/>
    <mergeCell ref="A100:Z100"/>
    <mergeCell ref="P125:V125"/>
    <mergeCell ref="P192:T192"/>
    <mergeCell ref="A115:Z115"/>
    <mergeCell ref="P112:V112"/>
    <mergeCell ref="P284:T284"/>
    <mergeCell ref="A229:Z229"/>
    <mergeCell ref="P17:T18"/>
    <mergeCell ref="A77:Z77"/>
    <mergeCell ref="P129:T129"/>
    <mergeCell ref="A148:Z148"/>
    <mergeCell ref="P63:T63"/>
    <mergeCell ref="P250:T250"/>
    <mergeCell ref="P50:T50"/>
    <mergeCell ref="D31:E31"/>
    <mergeCell ref="AH312:AH313"/>
    <mergeCell ref="AJ312:AJ313"/>
    <mergeCell ref="P106:V106"/>
    <mergeCell ref="P177:V177"/>
    <mergeCell ref="P33:V33"/>
    <mergeCell ref="P264:V264"/>
    <mergeCell ref="A45:Z45"/>
    <mergeCell ref="A87:Z87"/>
    <mergeCell ref="D145:E145"/>
    <mergeCell ref="A218:Z218"/>
    <mergeCell ref="D210:E210"/>
    <mergeCell ref="D209:E209"/>
    <mergeCell ref="D301:E301"/>
    <mergeCell ref="P116:T116"/>
    <mergeCell ref="A233:O234"/>
    <mergeCell ref="P103:T103"/>
    <mergeCell ref="A227:O228"/>
    <mergeCell ref="P59:V59"/>
    <mergeCell ref="P130:V130"/>
    <mergeCell ref="P286:T286"/>
    <mergeCell ref="D158:E158"/>
    <mergeCell ref="P52:T52"/>
    <mergeCell ref="P312:P313"/>
    <mergeCell ref="A168:Z168"/>
    <mergeCell ref="H1:Q1"/>
    <mergeCell ref="A243:Z243"/>
    <mergeCell ref="A99:Z99"/>
    <mergeCell ref="D284:E284"/>
    <mergeCell ref="P222:V222"/>
    <mergeCell ref="P193:V193"/>
    <mergeCell ref="M312:M313"/>
    <mergeCell ref="P246:V246"/>
    <mergeCell ref="D28:E28"/>
    <mergeCell ref="P184:T184"/>
    <mergeCell ref="D117:E117"/>
    <mergeCell ref="P171:T171"/>
    <mergeCell ref="D55:E55"/>
    <mergeCell ref="D30:E30"/>
    <mergeCell ref="D5:E5"/>
    <mergeCell ref="V311:W311"/>
    <mergeCell ref="Y311:AE311"/>
    <mergeCell ref="A32:O33"/>
    <mergeCell ref="D290:E290"/>
    <mergeCell ref="D94:E94"/>
    <mergeCell ref="P98:V98"/>
    <mergeCell ref="A278:O279"/>
    <mergeCell ref="A240:O241"/>
    <mergeCell ref="A26:Z26"/>
    <mergeCell ref="D7:M7"/>
    <mergeCell ref="P91:V91"/>
    <mergeCell ref="D79:E79"/>
    <mergeCell ref="P29:T29"/>
    <mergeCell ref="A97:O98"/>
    <mergeCell ref="P271:T271"/>
    <mergeCell ref="D81:E81"/>
    <mergeCell ref="P94:T94"/>
    <mergeCell ref="D208:E208"/>
    <mergeCell ref="D8:M8"/>
    <mergeCell ref="A211:O212"/>
    <mergeCell ref="P31:T31"/>
    <mergeCell ref="P158:T158"/>
    <mergeCell ref="D139:E139"/>
    <mergeCell ref="P251:V251"/>
    <mergeCell ref="P266:T266"/>
    <mergeCell ref="P95:T95"/>
    <mergeCell ref="P38:V38"/>
    <mergeCell ref="I17:I18"/>
    <mergeCell ref="A119:O120"/>
    <mergeCell ref="P203:V203"/>
    <mergeCell ref="P178:V178"/>
    <mergeCell ref="A177:O178"/>
    <mergeCell ref="Q9:R9"/>
    <mergeCell ref="Z312:Z313"/>
    <mergeCell ref="D289:E289"/>
    <mergeCell ref="AB312:AB313"/>
    <mergeCell ref="A149:Z149"/>
    <mergeCell ref="P209:T209"/>
    <mergeCell ref="A193:O194"/>
    <mergeCell ref="W17:W18"/>
    <mergeCell ref="P90:V90"/>
    <mergeCell ref="P161:V161"/>
    <mergeCell ref="P217:V217"/>
    <mergeCell ref="A213:Z213"/>
    <mergeCell ref="A150:Z150"/>
    <mergeCell ref="A144:Z144"/>
    <mergeCell ref="D129:E129"/>
    <mergeCell ref="D300:E300"/>
    <mergeCell ref="P279:V279"/>
    <mergeCell ref="P287:T287"/>
    <mergeCell ref="P281:T281"/>
    <mergeCell ref="P267:V267"/>
    <mergeCell ref="P278:V278"/>
    <mergeCell ref="A37:O38"/>
    <mergeCell ref="A219:Z219"/>
    <mergeCell ref="D116:E116"/>
    <mergeCell ref="A312:A313"/>
    <mergeCell ref="R1:T1"/>
    <mergeCell ref="P28:T28"/>
    <mergeCell ref="P215:T215"/>
    <mergeCell ref="D73:E73"/>
    <mergeCell ref="P30:T30"/>
    <mergeCell ref="P166:V166"/>
    <mergeCell ref="P290:T290"/>
    <mergeCell ref="P141:V141"/>
    <mergeCell ref="E312:E313"/>
    <mergeCell ref="G312:G313"/>
    <mergeCell ref="A258:Z258"/>
    <mergeCell ref="P233:V233"/>
    <mergeCell ref="P37:V37"/>
    <mergeCell ref="P275:T275"/>
    <mergeCell ref="P104:T104"/>
    <mergeCell ref="B17:B18"/>
    <mergeCell ref="A60:Z60"/>
    <mergeCell ref="D124:E124"/>
    <mergeCell ref="P81:T81"/>
    <mergeCell ref="P56:T56"/>
    <mergeCell ref="V10:W10"/>
    <mergeCell ref="A173:O174"/>
    <mergeCell ref="D287:E287"/>
    <mergeCell ref="P170:T170"/>
    <mergeCell ref="P309:V309"/>
    <mergeCell ref="D297:E297"/>
    <mergeCell ref="A78:Z78"/>
    <mergeCell ref="P153:V153"/>
    <mergeCell ref="A205:Z205"/>
    <mergeCell ref="P220:T220"/>
    <mergeCell ref="D238:E238"/>
    <mergeCell ref="A216:O217"/>
    <mergeCell ref="P157:T157"/>
    <mergeCell ref="D134:E134"/>
    <mergeCell ref="P172:T172"/>
    <mergeCell ref="P145:T145"/>
    <mergeCell ref="P113:V113"/>
    <mergeCell ref="D197:E197"/>
    <mergeCell ref="P256:V256"/>
    <mergeCell ref="P85:V85"/>
    <mergeCell ref="A137:Z137"/>
    <mergeCell ref="D171:E171"/>
    <mergeCell ref="P293:T293"/>
    <mergeCell ref="P79:T79"/>
    <mergeCell ref="P244:T244"/>
    <mergeCell ref="P73:T73"/>
    <mergeCell ref="A165:O166"/>
    <mergeCell ref="A34:Z34"/>
    <mergeCell ref="P245:V245"/>
    <mergeCell ref="H9:I9"/>
    <mergeCell ref="P24:V24"/>
    <mergeCell ref="D281:E281"/>
    <mergeCell ref="P211:V211"/>
    <mergeCell ref="D53:E53"/>
    <mergeCell ref="D47:E47"/>
    <mergeCell ref="Q11:R11"/>
    <mergeCell ref="P65:V65"/>
    <mergeCell ref="A12:M12"/>
    <mergeCell ref="A19:Z19"/>
    <mergeCell ref="P51:T51"/>
    <mergeCell ref="D36:E36"/>
    <mergeCell ref="P58:V58"/>
    <mergeCell ref="A13:M13"/>
    <mergeCell ref="A15:M15"/>
    <mergeCell ref="D48:E48"/>
    <mergeCell ref="J9:M9"/>
    <mergeCell ref="A40:Z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0:X111 X117:X118 X129 X134 X145 X151 X156:X157 X159 X163:X164 X176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16 X123:X124 X139:X140 X172 X190 X198 X200 X202 X208 X210 X260:X262 X266 X275 X282 X284 X286 X292:X294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5 X158 X170:X171 X238 X270 X276 X289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52"/>
    </row>
    <row r="3" spans="2:8" x14ac:dyDescent="0.2">
      <c r="B3" s="47" t="s">
        <v>489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490</v>
      </c>
      <c r="D6" s="47" t="s">
        <v>491</v>
      </c>
      <c r="E6" s="47"/>
    </row>
    <row r="8" spans="2:8" x14ac:dyDescent="0.2">
      <c r="B8" s="47" t="s">
        <v>18</v>
      </c>
      <c r="C8" s="47" t="s">
        <v>490</v>
      </c>
      <c r="D8" s="47"/>
      <c r="E8" s="47"/>
    </row>
    <row r="10" spans="2:8" x14ac:dyDescent="0.2">
      <c r="B10" s="47" t="s">
        <v>492</v>
      </c>
      <c r="C10" s="47"/>
      <c r="D10" s="47"/>
      <c r="E10" s="47"/>
    </row>
    <row r="11" spans="2:8" x14ac:dyDescent="0.2">
      <c r="B11" s="47" t="s">
        <v>493</v>
      </c>
      <c r="C11" s="47"/>
      <c r="D11" s="47"/>
      <c r="E11" s="47"/>
    </row>
    <row r="12" spans="2:8" x14ac:dyDescent="0.2">
      <c r="B12" s="47" t="s">
        <v>494</v>
      </c>
      <c r="C12" s="47"/>
      <c r="D12" s="47"/>
      <c r="E12" s="47"/>
    </row>
    <row r="13" spans="2:8" x14ac:dyDescent="0.2">
      <c r="B13" s="47" t="s">
        <v>495</v>
      </c>
      <c r="C13" s="47"/>
      <c r="D13" s="47"/>
      <c r="E13" s="47"/>
    </row>
    <row r="14" spans="2:8" x14ac:dyDescent="0.2">
      <c r="B14" s="47" t="s">
        <v>496</v>
      </c>
      <c r="C14" s="47"/>
      <c r="D14" s="47"/>
      <c r="E14" s="47"/>
    </row>
    <row r="15" spans="2:8" x14ac:dyDescent="0.2">
      <c r="B15" s="47" t="s">
        <v>497</v>
      </c>
      <c r="C15" s="47"/>
      <c r="D15" s="47"/>
      <c r="E15" s="47"/>
    </row>
    <row r="16" spans="2:8" x14ac:dyDescent="0.2">
      <c r="B16" s="47" t="s">
        <v>498</v>
      </c>
      <c r="C16" s="47"/>
      <c r="D16" s="47"/>
      <c r="E16" s="47"/>
    </row>
    <row r="17" spans="2:5" x14ac:dyDescent="0.2">
      <c r="B17" s="47" t="s">
        <v>499</v>
      </c>
      <c r="C17" s="47"/>
      <c r="D17" s="47"/>
      <c r="E17" s="47"/>
    </row>
    <row r="18" spans="2:5" x14ac:dyDescent="0.2">
      <c r="B18" s="47" t="s">
        <v>500</v>
      </c>
      <c r="C18" s="47"/>
      <c r="D18" s="47"/>
      <c r="E18" s="47"/>
    </row>
    <row r="19" spans="2:5" x14ac:dyDescent="0.2">
      <c r="B19" s="47" t="s">
        <v>501</v>
      </c>
      <c r="C19" s="47"/>
      <c r="D19" s="47"/>
      <c r="E19" s="47"/>
    </row>
    <row r="20" spans="2:5" x14ac:dyDescent="0.2">
      <c r="B20" s="47" t="s">
        <v>502</v>
      </c>
      <c r="C20" s="47"/>
      <c r="D20" s="47"/>
      <c r="E20" s="47"/>
    </row>
  </sheetData>
  <sheetProtection algorithmName="SHA-512" hashValue="w+O4NqB9u9NqCaUhVRd6DIWplMO4ZADXoYOlW6bNU96n4apb8zP9e0PCG2Ma+tC1gVRqYWF79desiFyoj3zMLg==" saltValue="FTyPxRv81qa6kiU8Hqxs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2025-01-10T08:54:56Z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