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9EE9E5C-927D-4C0B-97B3-ACD8AC962A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Y303" i="1"/>
  <c r="X303" i="1"/>
  <c r="Z302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9" i="1"/>
  <c r="X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Z272" i="1" s="1"/>
  <c r="Y270" i="1"/>
  <c r="Y273" i="1" s="1"/>
  <c r="X268" i="1"/>
  <c r="Z267" i="1"/>
  <c r="X267" i="1"/>
  <c r="BO266" i="1"/>
  <c r="BM266" i="1"/>
  <c r="Z266" i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Y256" i="1"/>
  <c r="X256" i="1"/>
  <c r="Z255" i="1"/>
  <c r="X255" i="1"/>
  <c r="BO254" i="1"/>
  <c r="BM254" i="1"/>
  <c r="Z254" i="1"/>
  <c r="Y254" i="1"/>
  <c r="P254" i="1"/>
  <c r="X252" i="1"/>
  <c r="Z251" i="1"/>
  <c r="X251" i="1"/>
  <c r="BO250" i="1"/>
  <c r="BM250" i="1"/>
  <c r="Z250" i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Y238" i="1"/>
  <c r="P238" i="1"/>
  <c r="Y234" i="1"/>
  <c r="X234" i="1"/>
  <c r="Z233" i="1"/>
  <c r="X233" i="1"/>
  <c r="BO232" i="1"/>
  <c r="BM232" i="1"/>
  <c r="Z232" i="1"/>
  <c r="Y232" i="1"/>
  <c r="P232" i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P208" i="1"/>
  <c r="BO208" i="1"/>
  <c r="BN208" i="1"/>
  <c r="BM208" i="1"/>
  <c r="Z208" i="1"/>
  <c r="Y208" i="1"/>
  <c r="P208" i="1"/>
  <c r="BO207" i="1"/>
  <c r="BM207" i="1"/>
  <c r="Z207" i="1"/>
  <c r="Z211" i="1" s="1"/>
  <c r="Y207" i="1"/>
  <c r="P207" i="1"/>
  <c r="X204" i="1"/>
  <c r="X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Y204" i="1" s="1"/>
  <c r="P198" i="1"/>
  <c r="BP197" i="1"/>
  <c r="BO197" i="1"/>
  <c r="BN197" i="1"/>
  <c r="BM197" i="1"/>
  <c r="Z197" i="1"/>
  <c r="Z203" i="1" s="1"/>
  <c r="Y197" i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BP190" i="1"/>
  <c r="BO190" i="1"/>
  <c r="BN190" i="1"/>
  <c r="BM190" i="1"/>
  <c r="Z190" i="1"/>
  <c r="Z193" i="1" s="1"/>
  <c r="Y190" i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P183" i="1"/>
  <c r="BP182" i="1"/>
  <c r="BO182" i="1"/>
  <c r="BN182" i="1"/>
  <c r="BM182" i="1"/>
  <c r="Z182" i="1"/>
  <c r="Z186" i="1" s="1"/>
  <c r="Y182" i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Y174" i="1"/>
  <c r="X174" i="1"/>
  <c r="Z173" i="1"/>
  <c r="X173" i="1"/>
  <c r="BO172" i="1"/>
  <c r="BM172" i="1"/>
  <c r="Z172" i="1"/>
  <c r="Y172" i="1"/>
  <c r="P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Y166" i="1" s="1"/>
  <c r="P164" i="1"/>
  <c r="BP163" i="1"/>
  <c r="BO163" i="1"/>
  <c r="BN163" i="1"/>
  <c r="BM163" i="1"/>
  <c r="Z163" i="1"/>
  <c r="Z165" i="1" s="1"/>
  <c r="Y163" i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Z158" i="1"/>
  <c r="Y158" i="1"/>
  <c r="P158" i="1"/>
  <c r="BP157" i="1"/>
  <c r="BO157" i="1"/>
  <c r="BN157" i="1"/>
  <c r="BM157" i="1"/>
  <c r="Z157" i="1"/>
  <c r="Y157" i="1"/>
  <c r="BP156" i="1"/>
  <c r="BO156" i="1"/>
  <c r="BN156" i="1"/>
  <c r="BM156" i="1"/>
  <c r="Z156" i="1"/>
  <c r="Z160" i="1" s="1"/>
  <c r="Y156" i="1"/>
  <c r="Y153" i="1"/>
  <c r="X153" i="1"/>
  <c r="Z152" i="1"/>
  <c r="X152" i="1"/>
  <c r="BO151" i="1"/>
  <c r="BM151" i="1"/>
  <c r="Z151" i="1"/>
  <c r="Y151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Z139" i="1"/>
  <c r="Z141" i="1" s="1"/>
  <c r="Y139" i="1"/>
  <c r="P139" i="1"/>
  <c r="X136" i="1"/>
  <c r="Z135" i="1"/>
  <c r="X135" i="1"/>
  <c r="BO134" i="1"/>
  <c r="BM134" i="1"/>
  <c r="Z134" i="1"/>
  <c r="Y134" i="1"/>
  <c r="Y136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Y126" i="1"/>
  <c r="X126" i="1"/>
  <c r="Z125" i="1"/>
  <c r="X125" i="1"/>
  <c r="BO124" i="1"/>
  <c r="BM124" i="1"/>
  <c r="Z124" i="1"/>
  <c r="Y124" i="1"/>
  <c r="P124" i="1"/>
  <c r="BP123" i="1"/>
  <c r="BO123" i="1"/>
  <c r="BN123" i="1"/>
  <c r="BM123" i="1"/>
  <c r="Z123" i="1"/>
  <c r="Y123" i="1"/>
  <c r="Y125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Z119" i="1" s="1"/>
  <c r="Y116" i="1"/>
  <c r="Y120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Z112" i="1" s="1"/>
  <c r="Y110" i="1"/>
  <c r="P110" i="1"/>
  <c r="X107" i="1"/>
  <c r="X106" i="1"/>
  <c r="BO105" i="1"/>
  <c r="BM105" i="1"/>
  <c r="Z105" i="1"/>
  <c r="Y105" i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Z106" i="1" s="1"/>
  <c r="Y101" i="1"/>
  <c r="Y107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8" i="1" s="1"/>
  <c r="P94" i="1"/>
  <c r="X91" i="1"/>
  <c r="Z90" i="1"/>
  <c r="X90" i="1"/>
  <c r="BO89" i="1"/>
  <c r="BM89" i="1"/>
  <c r="Z89" i="1"/>
  <c r="Y89" i="1"/>
  <c r="Y91" i="1" s="1"/>
  <c r="X86" i="1"/>
  <c r="X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BP81" i="1" s="1"/>
  <c r="BO80" i="1"/>
  <c r="BM80" i="1"/>
  <c r="Z80" i="1"/>
  <c r="Y80" i="1"/>
  <c r="Y85" i="1" s="1"/>
  <c r="P80" i="1"/>
  <c r="BP79" i="1"/>
  <c r="BO79" i="1"/>
  <c r="BN79" i="1"/>
  <c r="BM79" i="1"/>
  <c r="Z79" i="1"/>
  <c r="Z85" i="1" s="1"/>
  <c r="Y79" i="1"/>
  <c r="Y86" i="1" s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Y69" i="1"/>
  <c r="X69" i="1"/>
  <c r="BP68" i="1"/>
  <c r="BO68" i="1"/>
  <c r="BN68" i="1"/>
  <c r="BM68" i="1"/>
  <c r="Z68" i="1"/>
  <c r="Z69" i="1" s="1"/>
  <c r="Y68" i="1"/>
  <c r="Y70" i="1" s="1"/>
  <c r="X65" i="1"/>
  <c r="X64" i="1"/>
  <c r="BO63" i="1"/>
  <c r="BM63" i="1"/>
  <c r="Z63" i="1"/>
  <c r="Y63" i="1"/>
  <c r="Y65" i="1" s="1"/>
  <c r="P63" i="1"/>
  <c r="BP62" i="1"/>
  <c r="BO62" i="1"/>
  <c r="BN62" i="1"/>
  <c r="BM62" i="1"/>
  <c r="Z62" i="1"/>
  <c r="Z64" i="1" s="1"/>
  <c r="Y62" i="1"/>
  <c r="Y64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Z58" i="1" s="1"/>
  <c r="Y46" i="1"/>
  <c r="Y58" i="1" s="1"/>
  <c r="P46" i="1"/>
  <c r="X43" i="1"/>
  <c r="Z42" i="1"/>
  <c r="X42" i="1"/>
  <c r="BO41" i="1"/>
  <c r="BM41" i="1"/>
  <c r="Z41" i="1"/>
  <c r="Y41" i="1"/>
  <c r="Y43" i="1" s="1"/>
  <c r="P41" i="1"/>
  <c r="X38" i="1"/>
  <c r="Z37" i="1"/>
  <c r="X37" i="1"/>
  <c r="BO36" i="1"/>
  <c r="BM36" i="1"/>
  <c r="Z36" i="1"/>
  <c r="Y36" i="1"/>
  <c r="Y38" i="1" s="1"/>
  <c r="P36" i="1"/>
  <c r="X33" i="1"/>
  <c r="X32" i="1"/>
  <c r="BO31" i="1"/>
  <c r="BM31" i="1"/>
  <c r="Z31" i="1"/>
  <c r="Y31" i="1"/>
  <c r="Y33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2" i="1" s="1"/>
  <c r="P28" i="1"/>
  <c r="X24" i="1"/>
  <c r="X30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305" i="1"/>
  <c r="X306" i="1"/>
  <c r="X308" i="1"/>
  <c r="BN31" i="1"/>
  <c r="Y305" i="1" s="1"/>
  <c r="BP31" i="1"/>
  <c r="BN36" i="1"/>
  <c r="BP36" i="1"/>
  <c r="Y37" i="1"/>
  <c r="Y308" i="1" s="1"/>
  <c r="BN41" i="1"/>
  <c r="BP41" i="1"/>
  <c r="Y42" i="1"/>
  <c r="BN46" i="1"/>
  <c r="BP46" i="1"/>
  <c r="BN48" i="1"/>
  <c r="BN50" i="1"/>
  <c r="BN52" i="1"/>
  <c r="BN54" i="1"/>
  <c r="BN56" i="1"/>
  <c r="Y59" i="1"/>
  <c r="BN63" i="1"/>
  <c r="BP63" i="1"/>
  <c r="BN74" i="1"/>
  <c r="BP74" i="1"/>
  <c r="BN80" i="1"/>
  <c r="BP80" i="1"/>
  <c r="BN81" i="1"/>
  <c r="BN83" i="1"/>
  <c r="BN89" i="1"/>
  <c r="BP89" i="1"/>
  <c r="Y90" i="1"/>
  <c r="BN94" i="1"/>
  <c r="BP94" i="1"/>
  <c r="BN96" i="1"/>
  <c r="Y97" i="1"/>
  <c r="Y113" i="1"/>
  <c r="BP110" i="1"/>
  <c r="BN110" i="1"/>
  <c r="Y112" i="1"/>
  <c r="BP117" i="1"/>
  <c r="BN117" i="1"/>
  <c r="Y119" i="1"/>
  <c r="BP124" i="1"/>
  <c r="BN124" i="1"/>
  <c r="Y142" i="1"/>
  <c r="Y304" i="1" s="1"/>
  <c r="BP139" i="1"/>
  <c r="BN139" i="1"/>
  <c r="Y141" i="1"/>
  <c r="Y152" i="1"/>
  <c r="BP151" i="1"/>
  <c r="BN151" i="1"/>
  <c r="Y161" i="1"/>
  <c r="Y165" i="1"/>
  <c r="Y173" i="1"/>
  <c r="BP170" i="1"/>
  <c r="BN170" i="1"/>
  <c r="BP172" i="1"/>
  <c r="BN172" i="1"/>
  <c r="Y187" i="1"/>
  <c r="Y194" i="1"/>
  <c r="Y203" i="1"/>
  <c r="Y212" i="1"/>
  <c r="BP207" i="1"/>
  <c r="BN207" i="1"/>
  <c r="Y211" i="1"/>
  <c r="BP209" i="1"/>
  <c r="BN209" i="1"/>
  <c r="F9" i="1"/>
  <c r="J9" i="1"/>
  <c r="Y106" i="1"/>
  <c r="BP101" i="1"/>
  <c r="BN101" i="1"/>
  <c r="BP103" i="1"/>
  <c r="BN103" i="1"/>
  <c r="BP105" i="1"/>
  <c r="BN105" i="1"/>
  <c r="Y135" i="1"/>
  <c r="BP134" i="1"/>
  <c r="Y306" i="1" s="1"/>
  <c r="BN134" i="1"/>
  <c r="BP158" i="1"/>
  <c r="BN158" i="1"/>
  <c r="Y160" i="1"/>
  <c r="BP164" i="1"/>
  <c r="BN164" i="1"/>
  <c r="BP183" i="1"/>
  <c r="BN183" i="1"/>
  <c r="Y186" i="1"/>
  <c r="BP191" i="1"/>
  <c r="BN191" i="1"/>
  <c r="Y193" i="1"/>
  <c r="BP198" i="1"/>
  <c r="BN198" i="1"/>
  <c r="BP200" i="1"/>
  <c r="BN200" i="1"/>
  <c r="BP202" i="1"/>
  <c r="BN202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Y227" i="1"/>
  <c r="Y228" i="1"/>
  <c r="Y233" i="1"/>
  <c r="BP232" i="1"/>
  <c r="BN232" i="1"/>
  <c r="Z240" i="1"/>
  <c r="Z309" i="1" s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317" i="1" l="1"/>
  <c r="Y307" i="1"/>
  <c r="C317" i="1"/>
  <c r="A317" i="1"/>
  <c r="X307" i="1"/>
</calcChain>
</file>

<file path=xl/sharedStrings.xml><?xml version="1.0" encoding="utf-8"?>
<sst xmlns="http://schemas.openxmlformats.org/spreadsheetml/2006/main" count="1505" uniqueCount="503">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</sst>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7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7" t="s">
        <v>0</v>
      </c>
      <c r="E1" s="346"/>
      <c r="F1" s="346"/>
      <c r="G1" s="12" t="s">
        <v>1</v>
      </c>
      <c r="H1" s="377" t="s">
        <v>2</v>
      </c>
      <c r="I1" s="346"/>
      <c r="J1" s="346"/>
      <c r="K1" s="346"/>
      <c r="L1" s="346"/>
      <c r="M1" s="346"/>
      <c r="N1" s="346"/>
      <c r="O1" s="346"/>
      <c r="P1" s="346"/>
      <c r="Q1" s="346"/>
      <c r="R1" s="345" t="s">
        <v>3</v>
      </c>
      <c r="S1" s="346"/>
      <c r="T1" s="34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8"/>
      <c r="Q3" s="328"/>
      <c r="R3" s="328"/>
      <c r="S3" s="328"/>
      <c r="T3" s="328"/>
      <c r="U3" s="328"/>
      <c r="V3" s="328"/>
      <c r="W3" s="328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8" t="s">
        <v>7</v>
      </c>
      <c r="B5" s="339"/>
      <c r="C5" s="340"/>
      <c r="D5" s="380"/>
      <c r="E5" s="381"/>
      <c r="F5" s="508" t="s">
        <v>8</v>
      </c>
      <c r="G5" s="340"/>
      <c r="H5" s="380"/>
      <c r="I5" s="470"/>
      <c r="J5" s="470"/>
      <c r="K5" s="470"/>
      <c r="L5" s="470"/>
      <c r="M5" s="381"/>
      <c r="N5" s="61"/>
      <c r="P5" s="24" t="s">
        <v>9</v>
      </c>
      <c r="Q5" s="515">
        <v>45670</v>
      </c>
      <c r="R5" s="407"/>
      <c r="T5" s="436" t="s">
        <v>10</v>
      </c>
      <c r="U5" s="437"/>
      <c r="V5" s="438" t="s">
        <v>11</v>
      </c>
      <c r="W5" s="407"/>
      <c r="AB5" s="51"/>
      <c r="AC5" s="51"/>
      <c r="AD5" s="51"/>
      <c r="AE5" s="51"/>
    </row>
    <row r="6" spans="1:32" s="312" customFormat="1" ht="24" customHeight="1" x14ac:dyDescent="0.2">
      <c r="A6" s="408" t="s">
        <v>12</v>
      </c>
      <c r="B6" s="339"/>
      <c r="C6" s="340"/>
      <c r="D6" s="472" t="s">
        <v>13</v>
      </c>
      <c r="E6" s="473"/>
      <c r="F6" s="473"/>
      <c r="G6" s="473"/>
      <c r="H6" s="473"/>
      <c r="I6" s="473"/>
      <c r="J6" s="473"/>
      <c r="K6" s="473"/>
      <c r="L6" s="473"/>
      <c r="M6" s="407"/>
      <c r="N6" s="62"/>
      <c r="P6" s="24" t="s">
        <v>14</v>
      </c>
      <c r="Q6" s="520" t="str">
        <f>IF(Q5=0," ",CHOOSE(WEEKDAY(Q5,2),"Понедельник","Вторник","Среда","Четверг","Пятница","Суббота","Воскресенье"))</f>
        <v>Понедельник</v>
      </c>
      <c r="R6" s="337"/>
      <c r="T6" s="440" t="s">
        <v>15</v>
      </c>
      <c r="U6" s="437"/>
      <c r="V6" s="460" t="s">
        <v>16</v>
      </c>
      <c r="W6" s="360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28"/>
      <c r="U7" s="437"/>
      <c r="V7" s="461"/>
      <c r="W7" s="462"/>
      <c r="AB7" s="51"/>
      <c r="AC7" s="51"/>
      <c r="AD7" s="51"/>
      <c r="AE7" s="51"/>
    </row>
    <row r="8" spans="1:32" s="312" customFormat="1" ht="25.5" customHeight="1" x14ac:dyDescent="0.2">
      <c r="A8" s="529" t="s">
        <v>17</v>
      </c>
      <c r="B8" s="332"/>
      <c r="C8" s="333"/>
      <c r="D8" s="370" t="s">
        <v>18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19</v>
      </c>
      <c r="Q8" s="413">
        <v>0.41666666666666669</v>
      </c>
      <c r="R8" s="366"/>
      <c r="T8" s="328"/>
      <c r="U8" s="437"/>
      <c r="V8" s="461"/>
      <c r="W8" s="462"/>
      <c r="AB8" s="51"/>
      <c r="AC8" s="51"/>
      <c r="AD8" s="51"/>
      <c r="AE8" s="51"/>
    </row>
    <row r="9" spans="1:32" s="312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416"/>
      <c r="E9" s="33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L9" s="335"/>
      <c r="M9" s="335"/>
      <c r="N9" s="310"/>
      <c r="P9" s="26" t="s">
        <v>20</v>
      </c>
      <c r="Q9" s="404"/>
      <c r="R9" s="405"/>
      <c r="T9" s="328"/>
      <c r="U9" s="437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416"/>
      <c r="E10" s="33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458" t="str">
        <f>IFERROR(VLOOKUP($D$10,Proxy,2,FALSE),"")</f>
        <v/>
      </c>
      <c r="I10" s="328"/>
      <c r="J10" s="328"/>
      <c r="K10" s="328"/>
      <c r="L10" s="328"/>
      <c r="M10" s="328"/>
      <c r="N10" s="311"/>
      <c r="P10" s="26" t="s">
        <v>21</v>
      </c>
      <c r="Q10" s="441"/>
      <c r="R10" s="442"/>
      <c r="U10" s="24" t="s">
        <v>22</v>
      </c>
      <c r="V10" s="359" t="s">
        <v>23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84" t="s">
        <v>27</v>
      </c>
      <c r="W11" s="405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3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65"/>
      <c r="P12" s="24" t="s">
        <v>29</v>
      </c>
      <c r="Q12" s="413"/>
      <c r="R12" s="366"/>
      <c r="S12" s="23"/>
      <c r="U12" s="24"/>
      <c r="V12" s="346"/>
      <c r="W12" s="328"/>
      <c r="AB12" s="51"/>
      <c r="AC12" s="51"/>
      <c r="AD12" s="51"/>
      <c r="AE12" s="51"/>
    </row>
    <row r="13" spans="1:32" s="312" customFormat="1" ht="23.25" customHeight="1" x14ac:dyDescent="0.2">
      <c r="A13" s="433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65"/>
      <c r="O13" s="26"/>
      <c r="P13" s="26" t="s">
        <v>31</v>
      </c>
      <c r="Q13" s="484"/>
      <c r="R13" s="4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3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7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66"/>
      <c r="P15" s="424" t="s">
        <v>34</v>
      </c>
      <c r="Q15" s="346"/>
      <c r="R15" s="346"/>
      <c r="S15" s="346"/>
      <c r="T15" s="34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5" t="s">
        <v>35</v>
      </c>
      <c r="B17" s="355" t="s">
        <v>36</v>
      </c>
      <c r="C17" s="415" t="s">
        <v>37</v>
      </c>
      <c r="D17" s="355" t="s">
        <v>38</v>
      </c>
      <c r="E17" s="392"/>
      <c r="F17" s="355" t="s">
        <v>39</v>
      </c>
      <c r="G17" s="355" t="s">
        <v>40</v>
      </c>
      <c r="H17" s="355" t="s">
        <v>41</v>
      </c>
      <c r="I17" s="355" t="s">
        <v>42</v>
      </c>
      <c r="J17" s="355" t="s">
        <v>43</v>
      </c>
      <c r="K17" s="355" t="s">
        <v>44</v>
      </c>
      <c r="L17" s="355" t="s">
        <v>45</v>
      </c>
      <c r="M17" s="355" t="s">
        <v>46</v>
      </c>
      <c r="N17" s="355" t="s">
        <v>47</v>
      </c>
      <c r="O17" s="355" t="s">
        <v>48</v>
      </c>
      <c r="P17" s="355" t="s">
        <v>49</v>
      </c>
      <c r="Q17" s="391"/>
      <c r="R17" s="391"/>
      <c r="S17" s="391"/>
      <c r="T17" s="392"/>
      <c r="U17" s="528" t="s">
        <v>50</v>
      </c>
      <c r="V17" s="340"/>
      <c r="W17" s="355" t="s">
        <v>51</v>
      </c>
      <c r="X17" s="355" t="s">
        <v>52</v>
      </c>
      <c r="Y17" s="526" t="s">
        <v>53</v>
      </c>
      <c r="Z17" s="468" t="s">
        <v>54</v>
      </c>
      <c r="AA17" s="456" t="s">
        <v>55</v>
      </c>
      <c r="AB17" s="456" t="s">
        <v>56</v>
      </c>
      <c r="AC17" s="456" t="s">
        <v>57</v>
      </c>
      <c r="AD17" s="456" t="s">
        <v>58</v>
      </c>
      <c r="AE17" s="503"/>
      <c r="AF17" s="504"/>
      <c r="AG17" s="69"/>
      <c r="BD17" s="68" t="s">
        <v>59</v>
      </c>
    </row>
    <row r="18" spans="1:68" ht="14.25" customHeight="1" x14ac:dyDescent="0.2">
      <c r="A18" s="356"/>
      <c r="B18" s="356"/>
      <c r="C18" s="356"/>
      <c r="D18" s="393"/>
      <c r="E18" s="395"/>
      <c r="F18" s="356"/>
      <c r="G18" s="356"/>
      <c r="H18" s="356"/>
      <c r="I18" s="356"/>
      <c r="J18" s="356"/>
      <c r="K18" s="356"/>
      <c r="L18" s="356"/>
      <c r="M18" s="356"/>
      <c r="N18" s="356"/>
      <c r="O18" s="356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56"/>
      <c r="X18" s="356"/>
      <c r="Y18" s="527"/>
      <c r="Z18" s="469"/>
      <c r="AA18" s="457"/>
      <c r="AB18" s="457"/>
      <c r="AC18" s="457"/>
      <c r="AD18" s="505"/>
      <c r="AE18" s="506"/>
      <c r="AF18" s="507"/>
      <c r="AG18" s="69"/>
      <c r="BD18" s="68"/>
    </row>
    <row r="19" spans="1:68" ht="27.75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customHeight="1" x14ac:dyDescent="0.25">
      <c r="A20" s="330" t="s">
        <v>62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13"/>
      <c r="AB20" s="313"/>
      <c r="AC20" s="313"/>
    </row>
    <row r="21" spans="1:68" ht="14.25" customHeight="1" x14ac:dyDescent="0.25">
      <c r="A21" s="341" t="s">
        <v>63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36">
        <v>4607111035752</v>
      </c>
      <c r="E22" s="337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7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9"/>
      <c r="P23" s="331" t="s">
        <v>72</v>
      </c>
      <c r="Q23" s="332"/>
      <c r="R23" s="332"/>
      <c r="S23" s="332"/>
      <c r="T23" s="332"/>
      <c r="U23" s="332"/>
      <c r="V23" s="333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9"/>
      <c r="P24" s="331" t="s">
        <v>72</v>
      </c>
      <c r="Q24" s="332"/>
      <c r="R24" s="332"/>
      <c r="S24" s="332"/>
      <c r="T24" s="332"/>
      <c r="U24" s="332"/>
      <c r="V24" s="333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customHeight="1" x14ac:dyDescent="0.25">
      <c r="A26" s="330" t="s">
        <v>75</v>
      </c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13"/>
      <c r="AB26" s="313"/>
      <c r="AC26" s="313"/>
    </row>
    <row r="27" spans="1:68" ht="14.25" customHeight="1" x14ac:dyDescent="0.25">
      <c r="A27" s="341" t="s">
        <v>76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36">
        <v>4607111036605</v>
      </c>
      <c r="E28" s="337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3"/>
      <c r="R28" s="323"/>
      <c r="S28" s="323"/>
      <c r="T28" s="324"/>
      <c r="U28" s="34"/>
      <c r="V28" s="34"/>
      <c r="W28" s="35" t="s">
        <v>69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4301132186</v>
      </c>
      <c r="D29" s="336">
        <v>4607111036520</v>
      </c>
      <c r="E29" s="337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67" t="s">
        <v>86</v>
      </c>
      <c r="Q29" s="323"/>
      <c r="R29" s="323"/>
      <c r="S29" s="323"/>
      <c r="T29" s="324"/>
      <c r="U29" s="34"/>
      <c r="V29" s="34"/>
      <c r="W29" s="35" t="s">
        <v>69</v>
      </c>
      <c r="X29" s="318">
        <v>70</v>
      </c>
      <c r="Y29" s="319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36">
        <v>4607111036537</v>
      </c>
      <c r="E30" s="337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49" t="s">
        <v>89</v>
      </c>
      <c r="Q30" s="323"/>
      <c r="R30" s="323"/>
      <c r="S30" s="323"/>
      <c r="T30" s="324"/>
      <c r="U30" s="34"/>
      <c r="V30" s="34"/>
      <c r="W30" s="35" t="s">
        <v>69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36">
        <v>4607111036599</v>
      </c>
      <c r="E31" s="337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69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7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9"/>
      <c r="P32" s="331" t="s">
        <v>72</v>
      </c>
      <c r="Q32" s="332"/>
      <c r="R32" s="332"/>
      <c r="S32" s="332"/>
      <c r="T32" s="332"/>
      <c r="U32" s="332"/>
      <c r="V32" s="333"/>
      <c r="W32" s="37" t="s">
        <v>69</v>
      </c>
      <c r="X32" s="320">
        <f>IFERROR(SUM(X28:X31),"0")</f>
        <v>70</v>
      </c>
      <c r="Y32" s="320">
        <f>IFERROR(SUM(Y28:Y31),"0")</f>
        <v>70</v>
      </c>
      <c r="Z32" s="320">
        <f>IFERROR(IF(Z28="",0,Z28),"0")+IFERROR(IF(Z29="",0,Z29),"0")+IFERROR(IF(Z30="",0,Z30),"0")+IFERROR(IF(Z31="",0,Z31),"0")</f>
        <v>0.65869999999999995</v>
      </c>
      <c r="AA32" s="321"/>
      <c r="AB32" s="321"/>
      <c r="AC32" s="321"/>
    </row>
    <row r="33" spans="1:68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9"/>
      <c r="P33" s="331" t="s">
        <v>72</v>
      </c>
      <c r="Q33" s="332"/>
      <c r="R33" s="332"/>
      <c r="S33" s="332"/>
      <c r="T33" s="332"/>
      <c r="U33" s="332"/>
      <c r="V33" s="333"/>
      <c r="W33" s="37" t="s">
        <v>73</v>
      </c>
      <c r="X33" s="320">
        <f>IFERROR(SUMPRODUCT(X28:X31*H28:H31),"0")</f>
        <v>105</v>
      </c>
      <c r="Y33" s="320">
        <f>IFERROR(SUMPRODUCT(Y28:Y31*H28:H31),"0")</f>
        <v>105</v>
      </c>
      <c r="Z33" s="37"/>
      <c r="AA33" s="321"/>
      <c r="AB33" s="321"/>
      <c r="AC33" s="321"/>
    </row>
    <row r="34" spans="1:68" ht="16.5" customHeight="1" x14ac:dyDescent="0.25">
      <c r="A34" s="330" t="s">
        <v>92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13"/>
      <c r="AB34" s="313"/>
      <c r="AC34" s="313"/>
    </row>
    <row r="35" spans="1:68" ht="14.25" customHeight="1" x14ac:dyDescent="0.25">
      <c r="A35" s="341" t="s">
        <v>63</v>
      </c>
      <c r="B35" s="328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36">
        <v>4607111036315</v>
      </c>
      <c r="E36" s="337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3"/>
      <c r="R36" s="323"/>
      <c r="S36" s="323"/>
      <c r="T36" s="324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27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9"/>
      <c r="P37" s="331" t="s">
        <v>72</v>
      </c>
      <c r="Q37" s="332"/>
      <c r="R37" s="332"/>
      <c r="S37" s="332"/>
      <c r="T37" s="332"/>
      <c r="U37" s="332"/>
      <c r="V37" s="333"/>
      <c r="W37" s="37" t="s">
        <v>69</v>
      </c>
      <c r="X37" s="320">
        <f>IFERROR(SUM(X36:X36),"0")</f>
        <v>0</v>
      </c>
      <c r="Y37" s="320">
        <f>IFERROR(SUM(Y36:Y36),"0")</f>
        <v>0</v>
      </c>
      <c r="Z37" s="320">
        <f>IFERROR(IF(Z36="",0,Z36),"0")</f>
        <v>0</v>
      </c>
      <c r="AA37" s="321"/>
      <c r="AB37" s="321"/>
      <c r="AC37" s="321"/>
    </row>
    <row r="38" spans="1:68" x14ac:dyDescent="0.2">
      <c r="A38" s="328"/>
      <c r="B38" s="328"/>
      <c r="C38" s="328"/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28"/>
      <c r="O38" s="329"/>
      <c r="P38" s="331" t="s">
        <v>72</v>
      </c>
      <c r="Q38" s="332"/>
      <c r="R38" s="332"/>
      <c r="S38" s="332"/>
      <c r="T38" s="332"/>
      <c r="U38" s="332"/>
      <c r="V38" s="333"/>
      <c r="W38" s="37" t="s">
        <v>73</v>
      </c>
      <c r="X38" s="320">
        <f>IFERROR(SUMPRODUCT(X36:X36*H36:H36),"0")</f>
        <v>0</v>
      </c>
      <c r="Y38" s="320">
        <f>IFERROR(SUMPRODUCT(Y36:Y36*H36:H36),"0")</f>
        <v>0</v>
      </c>
      <c r="Z38" s="37"/>
      <c r="AA38" s="321"/>
      <c r="AB38" s="321"/>
      <c r="AC38" s="321"/>
    </row>
    <row r="39" spans="1:68" ht="16.5" customHeight="1" x14ac:dyDescent="0.25">
      <c r="A39" s="330" t="s">
        <v>96</v>
      </c>
      <c r="B39" s="32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  <c r="Z39" s="328"/>
      <c r="AA39" s="313"/>
      <c r="AB39" s="313"/>
      <c r="AC39" s="313"/>
    </row>
    <row r="40" spans="1:68" ht="14.25" customHeight="1" x14ac:dyDescent="0.25">
      <c r="A40" s="341" t="s">
        <v>97</v>
      </c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  <c r="AA40" s="314"/>
      <c r="AB40" s="314"/>
      <c r="AC40" s="314"/>
    </row>
    <row r="41" spans="1:68" ht="27" customHeight="1" x14ac:dyDescent="0.25">
      <c r="A41" s="54" t="s">
        <v>98</v>
      </c>
      <c r="B41" s="54" t="s">
        <v>99</v>
      </c>
      <c r="C41" s="31">
        <v>4301190022</v>
      </c>
      <c r="D41" s="336">
        <v>4607111037053</v>
      </c>
      <c r="E41" s="337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8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3"/>
      <c r="R41" s="323"/>
      <c r="S41" s="323"/>
      <c r="T41" s="324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x14ac:dyDescent="0.2">
      <c r="A42" s="327"/>
      <c r="B42" s="328"/>
      <c r="C42" s="328"/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9"/>
      <c r="P42" s="331" t="s">
        <v>72</v>
      </c>
      <c r="Q42" s="332"/>
      <c r="R42" s="332"/>
      <c r="S42" s="332"/>
      <c r="T42" s="332"/>
      <c r="U42" s="332"/>
      <c r="V42" s="333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x14ac:dyDescent="0.2">
      <c r="A43" s="328"/>
      <c r="B43" s="328"/>
      <c r="C43" s="328"/>
      <c r="D43" s="328"/>
      <c r="E43" s="328"/>
      <c r="F43" s="328"/>
      <c r="G43" s="328"/>
      <c r="H43" s="328"/>
      <c r="I43" s="328"/>
      <c r="J43" s="328"/>
      <c r="K43" s="328"/>
      <c r="L43" s="328"/>
      <c r="M43" s="328"/>
      <c r="N43" s="328"/>
      <c r="O43" s="329"/>
      <c r="P43" s="331" t="s">
        <v>72</v>
      </c>
      <c r="Q43" s="332"/>
      <c r="R43" s="332"/>
      <c r="S43" s="332"/>
      <c r="T43" s="332"/>
      <c r="U43" s="332"/>
      <c r="V43" s="333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customHeight="1" x14ac:dyDescent="0.25">
      <c r="A44" s="330" t="s">
        <v>102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328"/>
      <c r="Y44" s="328"/>
      <c r="Z44" s="328"/>
      <c r="AA44" s="313"/>
      <c r="AB44" s="313"/>
      <c r="AC44" s="313"/>
    </row>
    <row r="45" spans="1:68" ht="14.25" customHeight="1" x14ac:dyDescent="0.25">
      <c r="A45" s="341" t="s">
        <v>63</v>
      </c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  <c r="AA45" s="314"/>
      <c r="AB45" s="314"/>
      <c r="AC45" s="314"/>
    </row>
    <row r="46" spans="1:68" ht="27" customHeight="1" x14ac:dyDescent="0.25">
      <c r="A46" s="54" t="s">
        <v>103</v>
      </c>
      <c r="B46" s="54" t="s">
        <v>104</v>
      </c>
      <c r="C46" s="31">
        <v>4301070989</v>
      </c>
      <c r="D46" s="336">
        <v>4607111037190</v>
      </c>
      <c r="E46" s="337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4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3"/>
      <c r="R46" s="323"/>
      <c r="S46" s="323"/>
      <c r="T46" s="324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4301071032</v>
      </c>
      <c r="D47" s="336">
        <v>4607111038999</v>
      </c>
      <c r="E47" s="337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3"/>
      <c r="R47" s="323"/>
      <c r="S47" s="323"/>
      <c r="T47" s="324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108</v>
      </c>
      <c r="B48" s="54" t="s">
        <v>109</v>
      </c>
      <c r="C48" s="31">
        <v>4301070972</v>
      </c>
      <c r="D48" s="336">
        <v>4607111037183</v>
      </c>
      <c r="E48" s="337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3"/>
      <c r="R48" s="323"/>
      <c r="S48" s="323"/>
      <c r="T48" s="324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110</v>
      </c>
      <c r="B49" s="54" t="s">
        <v>111</v>
      </c>
      <c r="C49" s="31">
        <v>4301071044</v>
      </c>
      <c r="D49" s="336">
        <v>4607111039385</v>
      </c>
      <c r="E49" s="337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3"/>
      <c r="R49" s="323"/>
      <c r="S49" s="323"/>
      <c r="T49" s="324"/>
      <c r="U49" s="34"/>
      <c r="V49" s="34"/>
      <c r="W49" s="35" t="s">
        <v>69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112</v>
      </c>
      <c r="B50" s="54" t="s">
        <v>113</v>
      </c>
      <c r="C50" s="31">
        <v>4301070970</v>
      </c>
      <c r="D50" s="336">
        <v>4607111037091</v>
      </c>
      <c r="E50" s="337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3"/>
      <c r="R50" s="323"/>
      <c r="S50" s="323"/>
      <c r="T50" s="324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4301071045</v>
      </c>
      <c r="D51" s="336">
        <v>4607111039392</v>
      </c>
      <c r="E51" s="337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4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3"/>
      <c r="R51" s="323"/>
      <c r="S51" s="323"/>
      <c r="T51" s="324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117</v>
      </c>
      <c r="B52" s="54" t="s">
        <v>118</v>
      </c>
      <c r="C52" s="31">
        <v>4301070971</v>
      </c>
      <c r="D52" s="336">
        <v>4607111036902</v>
      </c>
      <c r="E52" s="337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3"/>
      <c r="R52" s="323"/>
      <c r="S52" s="323"/>
      <c r="T52" s="324"/>
      <c r="U52" s="34"/>
      <c r="V52" s="34"/>
      <c r="W52" s="35" t="s">
        <v>69</v>
      </c>
      <c r="X52" s="318">
        <v>36</v>
      </c>
      <c r="Y52" s="319">
        <f t="shared" si="0"/>
        <v>36</v>
      </c>
      <c r="Z52" s="36">
        <f t="shared" si="1"/>
        <v>0.55800000000000005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267.48</v>
      </c>
      <c r="BN52" s="67">
        <f t="shared" si="3"/>
        <v>267.48</v>
      </c>
      <c r="BO52" s="67">
        <f t="shared" si="4"/>
        <v>0.42857142857142855</v>
      </c>
      <c r="BP52" s="67">
        <f t="shared" si="5"/>
        <v>0.42857142857142855</v>
      </c>
    </row>
    <row r="53" spans="1:68" ht="27" customHeight="1" x14ac:dyDescent="0.25">
      <c r="A53" s="54" t="s">
        <v>119</v>
      </c>
      <c r="B53" s="54" t="s">
        <v>120</v>
      </c>
      <c r="C53" s="31">
        <v>4301071031</v>
      </c>
      <c r="D53" s="336">
        <v>4607111038982</v>
      </c>
      <c r="E53" s="337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1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3"/>
      <c r="R53" s="323"/>
      <c r="S53" s="323"/>
      <c r="T53" s="324"/>
      <c r="U53" s="34"/>
      <c r="V53" s="34"/>
      <c r="W53" s="35" t="s">
        <v>69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121</v>
      </c>
      <c r="B54" s="54" t="s">
        <v>122</v>
      </c>
      <c r="C54" s="31">
        <v>4301070969</v>
      </c>
      <c r="D54" s="336">
        <v>4607111036858</v>
      </c>
      <c r="E54" s="337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3"/>
      <c r="R54" s="323"/>
      <c r="S54" s="323"/>
      <c r="T54" s="324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123</v>
      </c>
      <c r="B55" s="54" t="s">
        <v>124</v>
      </c>
      <c r="C55" s="31">
        <v>4301071046</v>
      </c>
      <c r="D55" s="336">
        <v>4607111039354</v>
      </c>
      <c r="E55" s="337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3"/>
      <c r="R55" s="323"/>
      <c r="S55" s="323"/>
      <c r="T55" s="324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125</v>
      </c>
      <c r="B56" s="54" t="s">
        <v>126</v>
      </c>
      <c r="C56" s="31">
        <v>4301070968</v>
      </c>
      <c r="D56" s="336">
        <v>4607111036889</v>
      </c>
      <c r="E56" s="337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35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3"/>
      <c r="R56" s="323"/>
      <c r="S56" s="323"/>
      <c r="T56" s="324"/>
      <c r="U56" s="34"/>
      <c r="V56" s="34"/>
      <c r="W56" s="35" t="s">
        <v>69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127</v>
      </c>
      <c r="B57" s="54" t="s">
        <v>128</v>
      </c>
      <c r="C57" s="31">
        <v>4301071047</v>
      </c>
      <c r="D57" s="336">
        <v>4607111039330</v>
      </c>
      <c r="E57" s="337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1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3"/>
      <c r="R57" s="323"/>
      <c r="S57" s="323"/>
      <c r="T57" s="324"/>
      <c r="U57" s="34"/>
      <c r="V57" s="34"/>
      <c r="W57" s="35" t="s">
        <v>69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x14ac:dyDescent="0.2">
      <c r="A58" s="327"/>
      <c r="B58" s="328"/>
      <c r="C58" s="328"/>
      <c r="D58" s="328"/>
      <c r="E58" s="328"/>
      <c r="F58" s="328"/>
      <c r="G58" s="328"/>
      <c r="H58" s="328"/>
      <c r="I58" s="328"/>
      <c r="J58" s="328"/>
      <c r="K58" s="328"/>
      <c r="L58" s="328"/>
      <c r="M58" s="328"/>
      <c r="N58" s="328"/>
      <c r="O58" s="329"/>
      <c r="P58" s="331" t="s">
        <v>72</v>
      </c>
      <c r="Q58" s="332"/>
      <c r="R58" s="332"/>
      <c r="S58" s="332"/>
      <c r="T58" s="332"/>
      <c r="U58" s="332"/>
      <c r="V58" s="333"/>
      <c r="W58" s="37" t="s">
        <v>69</v>
      </c>
      <c r="X58" s="320">
        <f>IFERROR(SUM(X46:X57),"0")</f>
        <v>36</v>
      </c>
      <c r="Y58" s="320">
        <f>IFERROR(SUM(Y46:Y57),"0")</f>
        <v>36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0.55800000000000005</v>
      </c>
      <c r="AA58" s="321"/>
      <c r="AB58" s="321"/>
      <c r="AC58" s="321"/>
    </row>
    <row r="59" spans="1:68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9"/>
      <c r="P59" s="331" t="s">
        <v>72</v>
      </c>
      <c r="Q59" s="332"/>
      <c r="R59" s="332"/>
      <c r="S59" s="332"/>
      <c r="T59" s="332"/>
      <c r="U59" s="332"/>
      <c r="V59" s="333"/>
      <c r="W59" s="37" t="s">
        <v>73</v>
      </c>
      <c r="X59" s="320">
        <f>IFERROR(SUMPRODUCT(X46:X57*H46:H57),"0")</f>
        <v>259.2</v>
      </c>
      <c r="Y59" s="320">
        <f>IFERROR(SUMPRODUCT(Y46:Y57*H46:H57),"0")</f>
        <v>259.2</v>
      </c>
      <c r="Z59" s="37"/>
      <c r="AA59" s="321"/>
      <c r="AB59" s="321"/>
      <c r="AC59" s="321"/>
    </row>
    <row r="60" spans="1:68" ht="16.5" customHeight="1" x14ac:dyDescent="0.25">
      <c r="A60" s="330" t="s">
        <v>129</v>
      </c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313"/>
      <c r="AB60" s="313"/>
      <c r="AC60" s="313"/>
    </row>
    <row r="61" spans="1:68" ht="14.25" customHeight="1" x14ac:dyDescent="0.25">
      <c r="A61" s="341" t="s">
        <v>63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328"/>
      <c r="Z61" s="328"/>
      <c r="AA61" s="314"/>
      <c r="AB61" s="314"/>
      <c r="AC61" s="314"/>
    </row>
    <row r="62" spans="1:68" ht="27" customHeight="1" x14ac:dyDescent="0.25">
      <c r="A62" s="54" t="s">
        <v>130</v>
      </c>
      <c r="B62" s="54" t="s">
        <v>131</v>
      </c>
      <c r="C62" s="31">
        <v>4301070977</v>
      </c>
      <c r="D62" s="336">
        <v>4607111037411</v>
      </c>
      <c r="E62" s="337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3"/>
      <c r="R62" s="323"/>
      <c r="S62" s="323"/>
      <c r="T62" s="324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36">
        <v>4607111036728</v>
      </c>
      <c r="E63" s="337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3"/>
      <c r="R63" s="323"/>
      <c r="S63" s="323"/>
      <c r="T63" s="324"/>
      <c r="U63" s="34"/>
      <c r="V63" s="34"/>
      <c r="W63" s="35" t="s">
        <v>69</v>
      </c>
      <c r="X63" s="318">
        <v>204</v>
      </c>
      <c r="Y63" s="319">
        <f>IFERROR(IF(X63="","",X63),"")</f>
        <v>204</v>
      </c>
      <c r="Z63" s="36">
        <f>IFERROR(IF(X63="","",X63*0.00866),"")</f>
        <v>1.7666399999999998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1063.4928</v>
      </c>
      <c r="BN63" s="67">
        <f>IFERROR(Y63*I63,"0")</f>
        <v>1063.4928</v>
      </c>
      <c r="BO63" s="67">
        <f>IFERROR(X63/J63,"0")</f>
        <v>1.4166666666666667</v>
      </c>
      <c r="BP63" s="67">
        <f>IFERROR(Y63/J63,"0")</f>
        <v>1.4166666666666667</v>
      </c>
    </row>
    <row r="64" spans="1:68" x14ac:dyDescent="0.2">
      <c r="A64" s="327"/>
      <c r="B64" s="328"/>
      <c r="C64" s="328"/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29"/>
      <c r="P64" s="331" t="s">
        <v>72</v>
      </c>
      <c r="Q64" s="332"/>
      <c r="R64" s="332"/>
      <c r="S64" s="332"/>
      <c r="T64" s="332"/>
      <c r="U64" s="332"/>
      <c r="V64" s="333"/>
      <c r="W64" s="37" t="s">
        <v>69</v>
      </c>
      <c r="X64" s="320">
        <f>IFERROR(SUM(X62:X63),"0")</f>
        <v>204</v>
      </c>
      <c r="Y64" s="320">
        <f>IFERROR(SUM(Y62:Y63),"0")</f>
        <v>204</v>
      </c>
      <c r="Z64" s="320">
        <f>IFERROR(IF(Z62="",0,Z62),"0")+IFERROR(IF(Z63="",0,Z63),"0")</f>
        <v>1.7666399999999998</v>
      </c>
      <c r="AA64" s="321"/>
      <c r="AB64" s="321"/>
      <c r="AC64" s="321"/>
    </row>
    <row r="65" spans="1:68" x14ac:dyDescent="0.2">
      <c r="A65" s="328"/>
      <c r="B65" s="328"/>
      <c r="C65" s="328"/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29"/>
      <c r="P65" s="331" t="s">
        <v>72</v>
      </c>
      <c r="Q65" s="332"/>
      <c r="R65" s="332"/>
      <c r="S65" s="332"/>
      <c r="T65" s="332"/>
      <c r="U65" s="332"/>
      <c r="V65" s="333"/>
      <c r="W65" s="37" t="s">
        <v>73</v>
      </c>
      <c r="X65" s="320">
        <f>IFERROR(SUMPRODUCT(X62:X63*H62:H63),"0")</f>
        <v>1020</v>
      </c>
      <c r="Y65" s="320">
        <f>IFERROR(SUMPRODUCT(Y62:Y63*H62:H63),"0")</f>
        <v>1020</v>
      </c>
      <c r="Z65" s="37"/>
      <c r="AA65" s="321"/>
      <c r="AB65" s="321"/>
      <c r="AC65" s="321"/>
    </row>
    <row r="66" spans="1:68" ht="16.5" customHeight="1" x14ac:dyDescent="0.25">
      <c r="A66" s="330" t="s">
        <v>138</v>
      </c>
      <c r="B66" s="328"/>
      <c r="C66" s="328"/>
      <c r="D66" s="328"/>
      <c r="E66" s="328"/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  <c r="AA66" s="313"/>
      <c r="AB66" s="313"/>
      <c r="AC66" s="313"/>
    </row>
    <row r="67" spans="1:68" ht="14.25" customHeight="1" x14ac:dyDescent="0.25">
      <c r="A67" s="341" t="s">
        <v>139</v>
      </c>
      <c r="B67" s="328"/>
      <c r="C67" s="328"/>
      <c r="D67" s="328"/>
      <c r="E67" s="328"/>
      <c r="F67" s="328"/>
      <c r="G67" s="328"/>
      <c r="H67" s="328"/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8"/>
      <c r="W67" s="328"/>
      <c r="X67" s="328"/>
      <c r="Y67" s="328"/>
      <c r="Z67" s="328"/>
      <c r="AA67" s="314"/>
      <c r="AB67" s="314"/>
      <c r="AC67" s="314"/>
    </row>
    <row r="68" spans="1:68" ht="27" customHeight="1" x14ac:dyDescent="0.25">
      <c r="A68" s="54" t="s">
        <v>140</v>
      </c>
      <c r="B68" s="54" t="s">
        <v>141</v>
      </c>
      <c r="C68" s="31">
        <v>4301135584</v>
      </c>
      <c r="D68" s="336">
        <v>4607111033659</v>
      </c>
      <c r="E68" s="337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2" t="s">
        <v>142</v>
      </c>
      <c r="Q68" s="323"/>
      <c r="R68" s="323"/>
      <c r="S68" s="323"/>
      <c r="T68" s="324"/>
      <c r="U68" s="34"/>
      <c r="V68" s="34"/>
      <c r="W68" s="35" t="s">
        <v>69</v>
      </c>
      <c r="X68" s="318">
        <v>28</v>
      </c>
      <c r="Y68" s="319">
        <f>IFERROR(IF(X68="","",X68),"")</f>
        <v>28</v>
      </c>
      <c r="Z68" s="36">
        <f>IFERROR(IF(X68="","",X68*0.01788),"")</f>
        <v>0.50063999999999997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120.50080000000001</v>
      </c>
      <c r="BN68" s="67">
        <f>IFERROR(Y68*I68,"0")</f>
        <v>120.50080000000001</v>
      </c>
      <c r="BO68" s="67">
        <f>IFERROR(X68/J68,"0")</f>
        <v>0.4</v>
      </c>
      <c r="BP68" s="67">
        <f>IFERROR(Y68/J68,"0")</f>
        <v>0.4</v>
      </c>
    </row>
    <row r="69" spans="1:68" x14ac:dyDescent="0.2">
      <c r="A69" s="327"/>
      <c r="B69" s="328"/>
      <c r="C69" s="328"/>
      <c r="D69" s="328"/>
      <c r="E69" s="328"/>
      <c r="F69" s="328"/>
      <c r="G69" s="328"/>
      <c r="H69" s="328"/>
      <c r="I69" s="328"/>
      <c r="J69" s="328"/>
      <c r="K69" s="328"/>
      <c r="L69" s="328"/>
      <c r="M69" s="328"/>
      <c r="N69" s="328"/>
      <c r="O69" s="329"/>
      <c r="P69" s="331" t="s">
        <v>72</v>
      </c>
      <c r="Q69" s="332"/>
      <c r="R69" s="332"/>
      <c r="S69" s="332"/>
      <c r="T69" s="332"/>
      <c r="U69" s="332"/>
      <c r="V69" s="333"/>
      <c r="W69" s="37" t="s">
        <v>69</v>
      </c>
      <c r="X69" s="320">
        <f>IFERROR(SUM(X68:X68),"0")</f>
        <v>28</v>
      </c>
      <c r="Y69" s="320">
        <f>IFERROR(SUM(Y68:Y68),"0")</f>
        <v>28</v>
      </c>
      <c r="Z69" s="320">
        <f>IFERROR(IF(Z68="",0,Z68),"0")</f>
        <v>0.50063999999999997</v>
      </c>
      <c r="AA69" s="321"/>
      <c r="AB69" s="321"/>
      <c r="AC69" s="321"/>
    </row>
    <row r="70" spans="1:68" x14ac:dyDescent="0.2">
      <c r="A70" s="328"/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29"/>
      <c r="P70" s="331" t="s">
        <v>72</v>
      </c>
      <c r="Q70" s="332"/>
      <c r="R70" s="332"/>
      <c r="S70" s="332"/>
      <c r="T70" s="332"/>
      <c r="U70" s="332"/>
      <c r="V70" s="333"/>
      <c r="W70" s="37" t="s">
        <v>73</v>
      </c>
      <c r="X70" s="320">
        <f>IFERROR(SUMPRODUCT(X68:X68*H68:H68),"0")</f>
        <v>100.8</v>
      </c>
      <c r="Y70" s="320">
        <f>IFERROR(SUMPRODUCT(Y68:Y68*H68:H68),"0")</f>
        <v>100.8</v>
      </c>
      <c r="Z70" s="37"/>
      <c r="AA70" s="321"/>
      <c r="AB70" s="321"/>
      <c r="AC70" s="321"/>
    </row>
    <row r="71" spans="1:68" ht="16.5" customHeight="1" x14ac:dyDescent="0.25">
      <c r="A71" s="330" t="s">
        <v>144</v>
      </c>
      <c r="B71" s="328"/>
      <c r="C71" s="328"/>
      <c r="D71" s="328"/>
      <c r="E71" s="328"/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  <c r="AA71" s="313"/>
      <c r="AB71" s="313"/>
      <c r="AC71" s="313"/>
    </row>
    <row r="72" spans="1:68" ht="14.25" customHeight="1" x14ac:dyDescent="0.25">
      <c r="A72" s="341" t="s">
        <v>145</v>
      </c>
      <c r="B72" s="328"/>
      <c r="C72" s="328"/>
      <c r="D72" s="328"/>
      <c r="E72" s="328"/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28"/>
      <c r="Z72" s="328"/>
      <c r="AA72" s="314"/>
      <c r="AB72" s="314"/>
      <c r="AC72" s="314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36">
        <v>4607111034137</v>
      </c>
      <c r="E73" s="337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32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3"/>
      <c r="R73" s="323"/>
      <c r="S73" s="323"/>
      <c r="T73" s="324"/>
      <c r="U73" s="34"/>
      <c r="V73" s="34"/>
      <c r="W73" s="35" t="s">
        <v>69</v>
      </c>
      <c r="X73" s="318">
        <v>0</v>
      </c>
      <c r="Y73" s="319">
        <f>IFERROR(IF(X73="","",X73),"")</f>
        <v>0</v>
      </c>
      <c r="Z73" s="36">
        <f>IFERROR(IF(X73="","",X73*0.01788),"")</f>
        <v>0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36">
        <v>4607111034120</v>
      </c>
      <c r="E74" s="337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3"/>
      <c r="R74" s="323"/>
      <c r="S74" s="323"/>
      <c r="T74" s="324"/>
      <c r="U74" s="34"/>
      <c r="V74" s="34"/>
      <c r="W74" s="35" t="s">
        <v>69</v>
      </c>
      <c r="X74" s="318">
        <v>0</v>
      </c>
      <c r="Y74" s="319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27"/>
      <c r="B75" s="328"/>
      <c r="C75" s="328"/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29"/>
      <c r="P75" s="331" t="s">
        <v>72</v>
      </c>
      <c r="Q75" s="332"/>
      <c r="R75" s="332"/>
      <c r="S75" s="332"/>
      <c r="T75" s="332"/>
      <c r="U75" s="332"/>
      <c r="V75" s="333"/>
      <c r="W75" s="37" t="s">
        <v>69</v>
      </c>
      <c r="X75" s="320">
        <f>IFERROR(SUM(X73:X74),"0")</f>
        <v>0</v>
      </c>
      <c r="Y75" s="320">
        <f>IFERROR(SUM(Y73:Y74),"0")</f>
        <v>0</v>
      </c>
      <c r="Z75" s="320">
        <f>IFERROR(IF(Z73="",0,Z73),"0")+IFERROR(IF(Z74="",0,Z74),"0")</f>
        <v>0</v>
      </c>
      <c r="AA75" s="321"/>
      <c r="AB75" s="321"/>
      <c r="AC75" s="321"/>
    </row>
    <row r="76" spans="1:68" x14ac:dyDescent="0.2">
      <c r="A76" s="328"/>
      <c r="B76" s="328"/>
      <c r="C76" s="328"/>
      <c r="D76" s="328"/>
      <c r="E76" s="328"/>
      <c r="F76" s="328"/>
      <c r="G76" s="328"/>
      <c r="H76" s="328"/>
      <c r="I76" s="328"/>
      <c r="J76" s="328"/>
      <c r="K76" s="328"/>
      <c r="L76" s="328"/>
      <c r="M76" s="328"/>
      <c r="N76" s="328"/>
      <c r="O76" s="329"/>
      <c r="P76" s="331" t="s">
        <v>72</v>
      </c>
      <c r="Q76" s="332"/>
      <c r="R76" s="332"/>
      <c r="S76" s="332"/>
      <c r="T76" s="332"/>
      <c r="U76" s="332"/>
      <c r="V76" s="333"/>
      <c r="W76" s="37" t="s">
        <v>73</v>
      </c>
      <c r="X76" s="320">
        <f>IFERROR(SUMPRODUCT(X73:X74*H73:H74),"0")</f>
        <v>0</v>
      </c>
      <c r="Y76" s="320">
        <f>IFERROR(SUMPRODUCT(Y73:Y74*H73:H74),"0")</f>
        <v>0</v>
      </c>
      <c r="Z76" s="37"/>
      <c r="AA76" s="321"/>
      <c r="AB76" s="321"/>
      <c r="AC76" s="321"/>
    </row>
    <row r="77" spans="1:68" ht="16.5" customHeight="1" x14ac:dyDescent="0.25">
      <c r="A77" s="330" t="s">
        <v>152</v>
      </c>
      <c r="B77" s="328"/>
      <c r="C77" s="328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328"/>
      <c r="X77" s="328"/>
      <c r="Y77" s="328"/>
      <c r="Z77" s="328"/>
      <c r="AA77" s="313"/>
      <c r="AB77" s="313"/>
      <c r="AC77" s="313"/>
    </row>
    <row r="78" spans="1:68" ht="14.25" customHeight="1" x14ac:dyDescent="0.25">
      <c r="A78" s="341" t="s">
        <v>139</v>
      </c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314"/>
      <c r="AB78" s="314"/>
      <c r="AC78" s="314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36">
        <v>4607111035141</v>
      </c>
      <c r="E79" s="337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2" t="s">
        <v>155</v>
      </c>
      <c r="Q79" s="323"/>
      <c r="R79" s="323"/>
      <c r="S79" s="323"/>
      <c r="T79" s="324"/>
      <c r="U79" s="34"/>
      <c r="V79" s="34"/>
      <c r="W79" s="35" t="s">
        <v>69</v>
      </c>
      <c r="X79" s="318">
        <v>28</v>
      </c>
      <c r="Y79" s="319">
        <f t="shared" ref="Y79:Y84" si="6">IFERROR(IF(X79="","",X79),"")</f>
        <v>28</v>
      </c>
      <c r="Z79" s="36">
        <f t="shared" ref="Z79:Z84" si="7">IFERROR(IF(X79="","",X79*0.01788),"")</f>
        <v>0.50063999999999997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120.50080000000001</v>
      </c>
      <c r="BN79" s="67">
        <f t="shared" ref="BN79:BN84" si="9">IFERROR(Y79*I79,"0")</f>
        <v>120.50080000000001</v>
      </c>
      <c r="BO79" s="67">
        <f t="shared" ref="BO79:BO84" si="10">IFERROR(X79/J79,"0")</f>
        <v>0.4</v>
      </c>
      <c r="BP79" s="67">
        <f t="shared" ref="BP79:BP84" si="11">IFERROR(Y79/J79,"0")</f>
        <v>0.4</v>
      </c>
    </row>
    <row r="80" spans="1:68" ht="27" customHeight="1" x14ac:dyDescent="0.25">
      <c r="A80" s="54" t="s">
        <v>157</v>
      </c>
      <c r="B80" s="54" t="s">
        <v>158</v>
      </c>
      <c r="C80" s="31">
        <v>4301135285</v>
      </c>
      <c r="D80" s="336">
        <v>4607111036407</v>
      </c>
      <c r="E80" s="337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36">
        <v>4607111033628</v>
      </c>
      <c r="E81" s="337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57" t="s">
        <v>162</v>
      </c>
      <c r="Q81" s="323"/>
      <c r="R81" s="323"/>
      <c r="S81" s="323"/>
      <c r="T81" s="324"/>
      <c r="U81" s="34"/>
      <c r="V81" s="34"/>
      <c r="W81" s="35" t="s">
        <v>69</v>
      </c>
      <c r="X81" s="318">
        <v>56</v>
      </c>
      <c r="Y81" s="319">
        <f t="shared" si="6"/>
        <v>56</v>
      </c>
      <c r="Z81" s="36">
        <f t="shared" si="7"/>
        <v>1.0012799999999999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241.00160000000002</v>
      </c>
      <c r="BN81" s="67">
        <f t="shared" si="9"/>
        <v>241.00160000000002</v>
      </c>
      <c r="BO81" s="67">
        <f t="shared" si="10"/>
        <v>0.8</v>
      </c>
      <c r="BP81" s="67">
        <f t="shared" si="11"/>
        <v>0.8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36">
        <v>4607111033451</v>
      </c>
      <c r="E82" s="337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3"/>
      <c r="R82" s="323"/>
      <c r="S82" s="323"/>
      <c r="T82" s="324"/>
      <c r="U82" s="34"/>
      <c r="V82" s="34"/>
      <c r="W82" s="35" t="s">
        <v>69</v>
      </c>
      <c r="X82" s="318">
        <v>56</v>
      </c>
      <c r="Y82" s="319">
        <f t="shared" si="6"/>
        <v>56</v>
      </c>
      <c r="Z82" s="36">
        <f t="shared" si="7"/>
        <v>1.0012799999999999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36">
        <v>4607111033444</v>
      </c>
      <c r="E83" s="337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2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3"/>
      <c r="R83" s="323"/>
      <c r="S83" s="323"/>
      <c r="T83" s="324"/>
      <c r="U83" s="34"/>
      <c r="V83" s="34"/>
      <c r="W83" s="35" t="s">
        <v>69</v>
      </c>
      <c r="X83" s="318">
        <v>70</v>
      </c>
      <c r="Y83" s="319">
        <f t="shared" si="6"/>
        <v>70</v>
      </c>
      <c r="Z83" s="36">
        <f t="shared" si="7"/>
        <v>1.2516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customHeight="1" x14ac:dyDescent="0.25">
      <c r="A84" s="54" t="s">
        <v>167</v>
      </c>
      <c r="B84" s="54" t="s">
        <v>168</v>
      </c>
      <c r="C84" s="31">
        <v>4301135290</v>
      </c>
      <c r="D84" s="336">
        <v>4607111035028</v>
      </c>
      <c r="E84" s="337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46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3"/>
      <c r="R84" s="323"/>
      <c r="S84" s="323"/>
      <c r="T84" s="324"/>
      <c r="U84" s="34"/>
      <c r="V84" s="34"/>
      <c r="W84" s="35" t="s">
        <v>69</v>
      </c>
      <c r="X84" s="318">
        <v>0</v>
      </c>
      <c r="Y84" s="319">
        <f t="shared" si="6"/>
        <v>0</v>
      </c>
      <c r="Z84" s="36">
        <f t="shared" si="7"/>
        <v>0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27"/>
      <c r="B85" s="328"/>
      <c r="C85" s="328"/>
      <c r="D85" s="328"/>
      <c r="E85" s="328"/>
      <c r="F85" s="328"/>
      <c r="G85" s="328"/>
      <c r="H85" s="328"/>
      <c r="I85" s="328"/>
      <c r="J85" s="328"/>
      <c r="K85" s="328"/>
      <c r="L85" s="328"/>
      <c r="M85" s="328"/>
      <c r="N85" s="328"/>
      <c r="O85" s="329"/>
      <c r="P85" s="331" t="s">
        <v>72</v>
      </c>
      <c r="Q85" s="332"/>
      <c r="R85" s="332"/>
      <c r="S85" s="332"/>
      <c r="T85" s="332"/>
      <c r="U85" s="332"/>
      <c r="V85" s="333"/>
      <c r="W85" s="37" t="s">
        <v>69</v>
      </c>
      <c r="X85" s="320">
        <f>IFERROR(SUM(X79:X84),"0")</f>
        <v>210</v>
      </c>
      <c r="Y85" s="320">
        <f>IFERROR(SUM(Y79:Y84),"0")</f>
        <v>210</v>
      </c>
      <c r="Z85" s="320">
        <f>IFERROR(IF(Z79="",0,Z79),"0")+IFERROR(IF(Z80="",0,Z80),"0")+IFERROR(IF(Z81="",0,Z81),"0")+IFERROR(IF(Z82="",0,Z82),"0")+IFERROR(IF(Z83="",0,Z83),"0")+IFERROR(IF(Z84="",0,Z84),"0")</f>
        <v>3.7547999999999995</v>
      </c>
      <c r="AA85" s="321"/>
      <c r="AB85" s="321"/>
      <c r="AC85" s="321"/>
    </row>
    <row r="86" spans="1:68" x14ac:dyDescent="0.2">
      <c r="A86" s="328"/>
      <c r="B86" s="328"/>
      <c r="C86" s="328"/>
      <c r="D86" s="328"/>
      <c r="E86" s="328"/>
      <c r="F86" s="328"/>
      <c r="G86" s="328"/>
      <c r="H86" s="328"/>
      <c r="I86" s="328"/>
      <c r="J86" s="328"/>
      <c r="K86" s="328"/>
      <c r="L86" s="328"/>
      <c r="M86" s="328"/>
      <c r="N86" s="328"/>
      <c r="O86" s="329"/>
      <c r="P86" s="331" t="s">
        <v>72</v>
      </c>
      <c r="Q86" s="332"/>
      <c r="R86" s="332"/>
      <c r="S86" s="332"/>
      <c r="T86" s="332"/>
      <c r="U86" s="332"/>
      <c r="V86" s="333"/>
      <c r="W86" s="37" t="s">
        <v>73</v>
      </c>
      <c r="X86" s="320">
        <f>IFERROR(SUMPRODUCT(X79:X84*H79:H84),"0")</f>
        <v>756</v>
      </c>
      <c r="Y86" s="320">
        <f>IFERROR(SUMPRODUCT(Y79:Y84*H79:H84),"0")</f>
        <v>756</v>
      </c>
      <c r="Z86" s="37"/>
      <c r="AA86" s="321"/>
      <c r="AB86" s="321"/>
      <c r="AC86" s="321"/>
    </row>
    <row r="87" spans="1:68" ht="16.5" customHeight="1" x14ac:dyDescent="0.25">
      <c r="A87" s="330" t="s">
        <v>169</v>
      </c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8"/>
      <c r="Y87" s="328"/>
      <c r="Z87" s="328"/>
      <c r="AA87" s="313"/>
      <c r="AB87" s="313"/>
      <c r="AC87" s="313"/>
    </row>
    <row r="88" spans="1:68" ht="14.25" customHeight="1" x14ac:dyDescent="0.25">
      <c r="A88" s="341" t="s">
        <v>97</v>
      </c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8"/>
      <c r="W88" s="328"/>
      <c r="X88" s="328"/>
      <c r="Y88" s="328"/>
      <c r="Z88" s="328"/>
      <c r="AA88" s="314"/>
      <c r="AB88" s="314"/>
      <c r="AC88" s="314"/>
    </row>
    <row r="89" spans="1:68" ht="27" customHeight="1" x14ac:dyDescent="0.25">
      <c r="A89" s="54" t="s">
        <v>170</v>
      </c>
      <c r="B89" s="54" t="s">
        <v>171</v>
      </c>
      <c r="C89" s="31">
        <v>4301190068</v>
      </c>
      <c r="D89" s="336">
        <v>4620207490365</v>
      </c>
      <c r="E89" s="337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44" t="s">
        <v>172</v>
      </c>
      <c r="Q89" s="323"/>
      <c r="R89" s="323"/>
      <c r="S89" s="323"/>
      <c r="T89" s="324"/>
      <c r="U89" s="34"/>
      <c r="V89" s="34"/>
      <c r="W89" s="35" t="s">
        <v>69</v>
      </c>
      <c r="X89" s="318">
        <v>0</v>
      </c>
      <c r="Y89" s="319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x14ac:dyDescent="0.2">
      <c r="A90" s="327"/>
      <c r="B90" s="328"/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29"/>
      <c r="P90" s="331" t="s">
        <v>72</v>
      </c>
      <c r="Q90" s="332"/>
      <c r="R90" s="332"/>
      <c r="S90" s="332"/>
      <c r="T90" s="332"/>
      <c r="U90" s="332"/>
      <c r="V90" s="333"/>
      <c r="W90" s="37" t="s">
        <v>69</v>
      </c>
      <c r="X90" s="320">
        <f>IFERROR(SUM(X89:X89),"0")</f>
        <v>0</v>
      </c>
      <c r="Y90" s="320">
        <f>IFERROR(SUM(Y89:Y89),"0")</f>
        <v>0</v>
      </c>
      <c r="Z90" s="320">
        <f>IFERROR(IF(Z89="",0,Z89),"0")</f>
        <v>0</v>
      </c>
      <c r="AA90" s="321"/>
      <c r="AB90" s="321"/>
      <c r="AC90" s="321"/>
    </row>
    <row r="91" spans="1:68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8"/>
      <c r="N91" s="328"/>
      <c r="O91" s="329"/>
      <c r="P91" s="331" t="s">
        <v>72</v>
      </c>
      <c r="Q91" s="332"/>
      <c r="R91" s="332"/>
      <c r="S91" s="332"/>
      <c r="T91" s="332"/>
      <c r="U91" s="332"/>
      <c r="V91" s="333"/>
      <c r="W91" s="37" t="s">
        <v>73</v>
      </c>
      <c r="X91" s="320">
        <f>IFERROR(SUMPRODUCT(X89:X89*H89:H89),"0")</f>
        <v>0</v>
      </c>
      <c r="Y91" s="320">
        <f>IFERROR(SUMPRODUCT(Y89:Y89*H89:H89),"0")</f>
        <v>0</v>
      </c>
      <c r="Z91" s="37"/>
      <c r="AA91" s="321"/>
      <c r="AB91" s="321"/>
      <c r="AC91" s="321"/>
    </row>
    <row r="92" spans="1:68" ht="16.5" customHeight="1" x14ac:dyDescent="0.25">
      <c r="A92" s="330" t="s">
        <v>174</v>
      </c>
      <c r="B92" s="328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8"/>
      <c r="W92" s="328"/>
      <c r="X92" s="328"/>
      <c r="Y92" s="328"/>
      <c r="Z92" s="328"/>
      <c r="AA92" s="313"/>
      <c r="AB92" s="313"/>
      <c r="AC92" s="313"/>
    </row>
    <row r="93" spans="1:68" ht="14.25" customHeight="1" x14ac:dyDescent="0.25">
      <c r="A93" s="341" t="s">
        <v>175</v>
      </c>
      <c r="B93" s="328"/>
      <c r="C93" s="328"/>
      <c r="D93" s="328"/>
      <c r="E93" s="328"/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  <c r="AA93" s="314"/>
      <c r="AB93" s="314"/>
      <c r="AC93" s="314"/>
    </row>
    <row r="94" spans="1:68" ht="27" customHeight="1" x14ac:dyDescent="0.25">
      <c r="A94" s="54" t="s">
        <v>176</v>
      </c>
      <c r="B94" s="54" t="s">
        <v>177</v>
      </c>
      <c r="C94" s="31">
        <v>4301136042</v>
      </c>
      <c r="D94" s="336">
        <v>4607025784012</v>
      </c>
      <c r="E94" s="337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36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3"/>
      <c r="R94" s="323"/>
      <c r="S94" s="323"/>
      <c r="T94" s="324"/>
      <c r="U94" s="34"/>
      <c r="V94" s="34"/>
      <c r="W94" s="35" t="s">
        <v>69</v>
      </c>
      <c r="X94" s="318">
        <v>14</v>
      </c>
      <c r="Y94" s="319">
        <f>IFERROR(IF(X94="","",X94),"")</f>
        <v>14</v>
      </c>
      <c r="Z94" s="36">
        <f>IFERROR(IF(X94="","",X94*0.00936),"")</f>
        <v>0.13103999999999999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34.876800000000003</v>
      </c>
      <c r="BN94" s="67">
        <f>IFERROR(Y94*I94,"0")</f>
        <v>34.876800000000003</v>
      </c>
      <c r="BO94" s="67">
        <f>IFERROR(X94/J94,"0")</f>
        <v>0.1111111111111111</v>
      </c>
      <c r="BP94" s="67">
        <f>IFERROR(Y94/J94,"0")</f>
        <v>0.1111111111111111</v>
      </c>
    </row>
    <row r="95" spans="1:68" ht="27" customHeight="1" x14ac:dyDescent="0.25">
      <c r="A95" s="54" t="s">
        <v>179</v>
      </c>
      <c r="B95" s="54" t="s">
        <v>180</v>
      </c>
      <c r="C95" s="31">
        <v>4301136040</v>
      </c>
      <c r="D95" s="336">
        <v>4607025784319</v>
      </c>
      <c r="E95" s="337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37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3"/>
      <c r="R95" s="323"/>
      <c r="S95" s="323"/>
      <c r="T95" s="324"/>
      <c r="U95" s="34"/>
      <c r="V95" s="34"/>
      <c r="W95" s="35" t="s">
        <v>69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182</v>
      </c>
      <c r="B96" s="54" t="s">
        <v>183</v>
      </c>
      <c r="C96" s="31">
        <v>4301136039</v>
      </c>
      <c r="D96" s="336">
        <v>4607111035370</v>
      </c>
      <c r="E96" s="337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3"/>
      <c r="R96" s="323"/>
      <c r="S96" s="323"/>
      <c r="T96" s="324"/>
      <c r="U96" s="34"/>
      <c r="V96" s="34"/>
      <c r="W96" s="35" t="s">
        <v>69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27"/>
      <c r="B97" s="328"/>
      <c r="C97" s="328"/>
      <c r="D97" s="328"/>
      <c r="E97" s="328"/>
      <c r="F97" s="328"/>
      <c r="G97" s="328"/>
      <c r="H97" s="328"/>
      <c r="I97" s="328"/>
      <c r="J97" s="328"/>
      <c r="K97" s="328"/>
      <c r="L97" s="328"/>
      <c r="M97" s="328"/>
      <c r="N97" s="328"/>
      <c r="O97" s="329"/>
      <c r="P97" s="331" t="s">
        <v>72</v>
      </c>
      <c r="Q97" s="332"/>
      <c r="R97" s="332"/>
      <c r="S97" s="332"/>
      <c r="T97" s="332"/>
      <c r="U97" s="332"/>
      <c r="V97" s="333"/>
      <c r="W97" s="37" t="s">
        <v>69</v>
      </c>
      <c r="X97" s="320">
        <f>IFERROR(SUM(X94:X96),"0")</f>
        <v>14</v>
      </c>
      <c r="Y97" s="320">
        <f>IFERROR(SUM(Y94:Y96),"0")</f>
        <v>14</v>
      </c>
      <c r="Z97" s="320">
        <f>IFERROR(IF(Z94="",0,Z94),"0")+IFERROR(IF(Z95="",0,Z95),"0")+IFERROR(IF(Z96="",0,Z96),"0")</f>
        <v>0.13103999999999999</v>
      </c>
      <c r="AA97" s="321"/>
      <c r="AB97" s="321"/>
      <c r="AC97" s="321"/>
    </row>
    <row r="98" spans="1:68" x14ac:dyDescent="0.2">
      <c r="A98" s="328"/>
      <c r="B98" s="328"/>
      <c r="C98" s="328"/>
      <c r="D98" s="328"/>
      <c r="E98" s="328"/>
      <c r="F98" s="328"/>
      <c r="G98" s="328"/>
      <c r="H98" s="328"/>
      <c r="I98" s="328"/>
      <c r="J98" s="328"/>
      <c r="K98" s="328"/>
      <c r="L98" s="328"/>
      <c r="M98" s="328"/>
      <c r="N98" s="328"/>
      <c r="O98" s="329"/>
      <c r="P98" s="331" t="s">
        <v>72</v>
      </c>
      <c r="Q98" s="332"/>
      <c r="R98" s="332"/>
      <c r="S98" s="332"/>
      <c r="T98" s="332"/>
      <c r="U98" s="332"/>
      <c r="V98" s="333"/>
      <c r="W98" s="37" t="s">
        <v>73</v>
      </c>
      <c r="X98" s="320">
        <f>IFERROR(SUMPRODUCT(X94:X96*H94:H96),"0")</f>
        <v>30.240000000000002</v>
      </c>
      <c r="Y98" s="320">
        <f>IFERROR(SUMPRODUCT(Y94:Y96*H94:H96),"0")</f>
        <v>30.240000000000002</v>
      </c>
      <c r="Z98" s="37"/>
      <c r="AA98" s="321"/>
      <c r="AB98" s="321"/>
      <c r="AC98" s="321"/>
    </row>
    <row r="99" spans="1:68" ht="16.5" customHeight="1" x14ac:dyDescent="0.25">
      <c r="A99" s="330" t="s">
        <v>185</v>
      </c>
      <c r="B99" s="328"/>
      <c r="C99" s="328"/>
      <c r="D99" s="328"/>
      <c r="E99" s="328"/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  <c r="AA99" s="313"/>
      <c r="AB99" s="313"/>
      <c r="AC99" s="313"/>
    </row>
    <row r="100" spans="1:68" ht="14.25" customHeight="1" x14ac:dyDescent="0.25">
      <c r="A100" s="341" t="s">
        <v>63</v>
      </c>
      <c r="B100" s="328"/>
      <c r="C100" s="328"/>
      <c r="D100" s="328"/>
      <c r="E100" s="328"/>
      <c r="F100" s="328"/>
      <c r="G100" s="328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8"/>
      <c r="W100" s="328"/>
      <c r="X100" s="328"/>
      <c r="Y100" s="328"/>
      <c r="Z100" s="328"/>
      <c r="AA100" s="314"/>
      <c r="AB100" s="314"/>
      <c r="AC100" s="314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36">
        <v>4607111039262</v>
      </c>
      <c r="E101" s="337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3"/>
      <c r="R101" s="323"/>
      <c r="S101" s="323"/>
      <c r="T101" s="324"/>
      <c r="U101" s="34"/>
      <c r="V101" s="34"/>
      <c r="W101" s="35" t="s">
        <v>69</v>
      </c>
      <c r="X101" s="318">
        <v>0</v>
      </c>
      <c r="Y101" s="319">
        <f>IFERROR(IF(X101="","",X101),"")</f>
        <v>0</v>
      </c>
      <c r="Z101" s="36">
        <f>IFERROR(IF(X101="","",X101*0.0155),"")</f>
        <v>0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188</v>
      </c>
      <c r="B102" s="54" t="s">
        <v>189</v>
      </c>
      <c r="C102" s="31">
        <v>4301070976</v>
      </c>
      <c r="D102" s="336">
        <v>4607111034144</v>
      </c>
      <c r="E102" s="337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9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3"/>
      <c r="R102" s="323"/>
      <c r="S102" s="323"/>
      <c r="T102" s="324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36">
        <v>4607111039248</v>
      </c>
      <c r="E103" s="337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38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3"/>
      <c r="R103" s="323"/>
      <c r="S103" s="323"/>
      <c r="T103" s="324"/>
      <c r="U103" s="34"/>
      <c r="V103" s="34"/>
      <c r="W103" s="35" t="s">
        <v>69</v>
      </c>
      <c r="X103" s="318">
        <v>0</v>
      </c>
      <c r="Y103" s="319">
        <f>IFERROR(IF(X103="","",X103),"")</f>
        <v>0</v>
      </c>
      <c r="Z103" s="36">
        <f>IFERROR(IF(X103="","",X103*0.0155),"")</f>
        <v>0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customHeight="1" x14ac:dyDescent="0.25">
      <c r="A104" s="54" t="s">
        <v>192</v>
      </c>
      <c r="B104" s="54" t="s">
        <v>193</v>
      </c>
      <c r="C104" s="31">
        <v>4301071049</v>
      </c>
      <c r="D104" s="336">
        <v>4607111039293</v>
      </c>
      <c r="E104" s="337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23"/>
      <c r="R104" s="323"/>
      <c r="S104" s="323"/>
      <c r="T104" s="324"/>
      <c r="U104" s="34"/>
      <c r="V104" s="34"/>
      <c r="W104" s="35" t="s">
        <v>69</v>
      </c>
      <c r="X104" s="318">
        <v>0</v>
      </c>
      <c r="Y104" s="319">
        <f>IFERROR(IF(X104="","",X104),"")</f>
        <v>0</v>
      </c>
      <c r="Z104" s="36">
        <f>IFERROR(IF(X104="","",X104*0.0155),"")</f>
        <v>0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36">
        <v>4607111039279</v>
      </c>
      <c r="E105" s="337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9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23"/>
      <c r="R105" s="323"/>
      <c r="S105" s="323"/>
      <c r="T105" s="324"/>
      <c r="U105" s="34"/>
      <c r="V105" s="34"/>
      <c r="W105" s="35" t="s">
        <v>69</v>
      </c>
      <c r="X105" s="318">
        <v>24</v>
      </c>
      <c r="Y105" s="319">
        <f>IFERROR(IF(X105="","",X105),"")</f>
        <v>24</v>
      </c>
      <c r="Z105" s="36">
        <f>IFERROR(IF(X105="","",X105*0.0155),"")</f>
        <v>0.372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175.2</v>
      </c>
      <c r="BN105" s="67">
        <f>IFERROR(Y105*I105,"0")</f>
        <v>175.2</v>
      </c>
      <c r="BO105" s="67">
        <f>IFERROR(X105/J105,"0")</f>
        <v>0.2857142857142857</v>
      </c>
      <c r="BP105" s="67">
        <f>IFERROR(Y105/J105,"0")</f>
        <v>0.2857142857142857</v>
      </c>
    </row>
    <row r="106" spans="1:68" x14ac:dyDescent="0.2">
      <c r="A106" s="327"/>
      <c r="B106" s="328"/>
      <c r="C106" s="328"/>
      <c r="D106" s="328"/>
      <c r="E106" s="328"/>
      <c r="F106" s="328"/>
      <c r="G106" s="328"/>
      <c r="H106" s="328"/>
      <c r="I106" s="328"/>
      <c r="J106" s="328"/>
      <c r="K106" s="328"/>
      <c r="L106" s="328"/>
      <c r="M106" s="328"/>
      <c r="N106" s="328"/>
      <c r="O106" s="329"/>
      <c r="P106" s="331" t="s">
        <v>72</v>
      </c>
      <c r="Q106" s="332"/>
      <c r="R106" s="332"/>
      <c r="S106" s="332"/>
      <c r="T106" s="332"/>
      <c r="U106" s="332"/>
      <c r="V106" s="333"/>
      <c r="W106" s="37" t="s">
        <v>69</v>
      </c>
      <c r="X106" s="320">
        <f>IFERROR(SUM(X101:X105),"0")</f>
        <v>24</v>
      </c>
      <c r="Y106" s="320">
        <f>IFERROR(SUM(Y101:Y105),"0")</f>
        <v>24</v>
      </c>
      <c r="Z106" s="320">
        <f>IFERROR(IF(Z101="",0,Z101),"0")+IFERROR(IF(Z102="",0,Z102),"0")+IFERROR(IF(Z103="",0,Z103),"0")+IFERROR(IF(Z104="",0,Z104),"0")+IFERROR(IF(Z105="",0,Z105),"0")</f>
        <v>0.372</v>
      </c>
      <c r="AA106" s="321"/>
      <c r="AB106" s="321"/>
      <c r="AC106" s="321"/>
    </row>
    <row r="107" spans="1:68" x14ac:dyDescent="0.2">
      <c r="A107" s="328"/>
      <c r="B107" s="328"/>
      <c r="C107" s="328"/>
      <c r="D107" s="328"/>
      <c r="E107" s="328"/>
      <c r="F107" s="328"/>
      <c r="G107" s="328"/>
      <c r="H107" s="328"/>
      <c r="I107" s="328"/>
      <c r="J107" s="328"/>
      <c r="K107" s="328"/>
      <c r="L107" s="328"/>
      <c r="M107" s="328"/>
      <c r="N107" s="328"/>
      <c r="O107" s="329"/>
      <c r="P107" s="331" t="s">
        <v>72</v>
      </c>
      <c r="Q107" s="332"/>
      <c r="R107" s="332"/>
      <c r="S107" s="332"/>
      <c r="T107" s="332"/>
      <c r="U107" s="332"/>
      <c r="V107" s="333"/>
      <c r="W107" s="37" t="s">
        <v>73</v>
      </c>
      <c r="X107" s="320">
        <f>IFERROR(SUMPRODUCT(X101:X105*H101:H105),"0")</f>
        <v>168</v>
      </c>
      <c r="Y107" s="320">
        <f>IFERROR(SUMPRODUCT(Y101:Y105*H101:H105),"0")</f>
        <v>168</v>
      </c>
      <c r="Z107" s="37"/>
      <c r="AA107" s="321"/>
      <c r="AB107" s="321"/>
      <c r="AC107" s="321"/>
    </row>
    <row r="108" spans="1:68" ht="16.5" customHeight="1" x14ac:dyDescent="0.25">
      <c r="A108" s="330" t="s">
        <v>196</v>
      </c>
      <c r="B108" s="328"/>
      <c r="C108" s="328"/>
      <c r="D108" s="328"/>
      <c r="E108" s="328"/>
      <c r="F108" s="328"/>
      <c r="G108" s="328"/>
      <c r="H108" s="328"/>
      <c r="I108" s="328"/>
      <c r="J108" s="328"/>
      <c r="K108" s="328"/>
      <c r="L108" s="328"/>
      <c r="M108" s="328"/>
      <c r="N108" s="328"/>
      <c r="O108" s="328"/>
      <c r="P108" s="328"/>
      <c r="Q108" s="328"/>
      <c r="R108" s="328"/>
      <c r="S108" s="328"/>
      <c r="T108" s="328"/>
      <c r="U108" s="328"/>
      <c r="V108" s="328"/>
      <c r="W108" s="328"/>
      <c r="X108" s="328"/>
      <c r="Y108" s="328"/>
      <c r="Z108" s="328"/>
      <c r="AA108" s="313"/>
      <c r="AB108" s="313"/>
      <c r="AC108" s="313"/>
    </row>
    <row r="109" spans="1:68" ht="14.25" customHeight="1" x14ac:dyDescent="0.25">
      <c r="A109" s="341" t="s">
        <v>139</v>
      </c>
      <c r="B109" s="328"/>
      <c r="C109" s="328"/>
      <c r="D109" s="328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Z109" s="328"/>
      <c r="AA109" s="314"/>
      <c r="AB109" s="314"/>
      <c r="AC109" s="314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36">
        <v>4607111034014</v>
      </c>
      <c r="E110" s="337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23"/>
      <c r="R110" s="323"/>
      <c r="S110" s="323"/>
      <c r="T110" s="324"/>
      <c r="U110" s="34"/>
      <c r="V110" s="34"/>
      <c r="W110" s="35" t="s">
        <v>69</v>
      </c>
      <c r="X110" s="318">
        <v>0</v>
      </c>
      <c r="Y110" s="319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36">
        <v>4607111033994</v>
      </c>
      <c r="E111" s="337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23"/>
      <c r="R111" s="323"/>
      <c r="S111" s="323"/>
      <c r="T111" s="324"/>
      <c r="U111" s="34"/>
      <c r="V111" s="34"/>
      <c r="W111" s="35" t="s">
        <v>69</v>
      </c>
      <c r="X111" s="318">
        <v>0</v>
      </c>
      <c r="Y111" s="319">
        <f>IFERROR(IF(X111="","",X111),"")</f>
        <v>0</v>
      </c>
      <c r="Z111" s="36">
        <f>IFERROR(IF(X111="","",X111*0.01788),"")</f>
        <v>0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27"/>
      <c r="B112" s="328"/>
      <c r="C112" s="328"/>
      <c r="D112" s="328"/>
      <c r="E112" s="328"/>
      <c r="F112" s="328"/>
      <c r="G112" s="328"/>
      <c r="H112" s="328"/>
      <c r="I112" s="328"/>
      <c r="J112" s="328"/>
      <c r="K112" s="328"/>
      <c r="L112" s="328"/>
      <c r="M112" s="328"/>
      <c r="N112" s="328"/>
      <c r="O112" s="329"/>
      <c r="P112" s="331" t="s">
        <v>72</v>
      </c>
      <c r="Q112" s="332"/>
      <c r="R112" s="332"/>
      <c r="S112" s="332"/>
      <c r="T112" s="332"/>
      <c r="U112" s="332"/>
      <c r="V112" s="333"/>
      <c r="W112" s="37" t="s">
        <v>69</v>
      </c>
      <c r="X112" s="320">
        <f>IFERROR(SUM(X110:X111),"0")</f>
        <v>0</v>
      </c>
      <c r="Y112" s="320">
        <f>IFERROR(SUM(Y110:Y111),"0")</f>
        <v>0</v>
      </c>
      <c r="Z112" s="320">
        <f>IFERROR(IF(Z110="",0,Z110),"0")+IFERROR(IF(Z111="",0,Z111),"0")</f>
        <v>0</v>
      </c>
      <c r="AA112" s="321"/>
      <c r="AB112" s="321"/>
      <c r="AC112" s="321"/>
    </row>
    <row r="113" spans="1:68" x14ac:dyDescent="0.2">
      <c r="A113" s="328"/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8"/>
      <c r="M113" s="328"/>
      <c r="N113" s="328"/>
      <c r="O113" s="329"/>
      <c r="P113" s="331" t="s">
        <v>72</v>
      </c>
      <c r="Q113" s="332"/>
      <c r="R113" s="332"/>
      <c r="S113" s="332"/>
      <c r="T113" s="332"/>
      <c r="U113" s="332"/>
      <c r="V113" s="333"/>
      <c r="W113" s="37" t="s">
        <v>73</v>
      </c>
      <c r="X113" s="320">
        <f>IFERROR(SUMPRODUCT(X110:X111*H110:H111),"0")</f>
        <v>0</v>
      </c>
      <c r="Y113" s="320">
        <f>IFERROR(SUMPRODUCT(Y110:Y111*H110:H111),"0")</f>
        <v>0</v>
      </c>
      <c r="Z113" s="37"/>
      <c r="AA113" s="321"/>
      <c r="AB113" s="321"/>
      <c r="AC113" s="321"/>
    </row>
    <row r="114" spans="1:68" ht="16.5" customHeight="1" x14ac:dyDescent="0.25">
      <c r="A114" s="330" t="s">
        <v>202</v>
      </c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8"/>
      <c r="M114" s="328"/>
      <c r="N114" s="328"/>
      <c r="O114" s="328"/>
      <c r="P114" s="328"/>
      <c r="Q114" s="328"/>
      <c r="R114" s="328"/>
      <c r="S114" s="328"/>
      <c r="T114" s="328"/>
      <c r="U114" s="328"/>
      <c r="V114" s="328"/>
      <c r="W114" s="328"/>
      <c r="X114" s="328"/>
      <c r="Y114" s="328"/>
      <c r="Z114" s="328"/>
      <c r="AA114" s="313"/>
      <c r="AB114" s="313"/>
      <c r="AC114" s="313"/>
    </row>
    <row r="115" spans="1:68" ht="14.25" customHeight="1" x14ac:dyDescent="0.25">
      <c r="A115" s="341" t="s">
        <v>139</v>
      </c>
      <c r="B115" s="328"/>
      <c r="C115" s="328"/>
      <c r="D115" s="328"/>
      <c r="E115" s="328"/>
      <c r="F115" s="328"/>
      <c r="G115" s="328"/>
      <c r="H115" s="328"/>
      <c r="I115" s="328"/>
      <c r="J115" s="328"/>
      <c r="K115" s="328"/>
      <c r="L115" s="328"/>
      <c r="M115" s="328"/>
      <c r="N115" s="328"/>
      <c r="O115" s="328"/>
      <c r="P115" s="328"/>
      <c r="Q115" s="328"/>
      <c r="R115" s="328"/>
      <c r="S115" s="328"/>
      <c r="T115" s="328"/>
      <c r="U115" s="328"/>
      <c r="V115" s="328"/>
      <c r="W115" s="328"/>
      <c r="X115" s="328"/>
      <c r="Y115" s="328"/>
      <c r="Z115" s="328"/>
      <c r="AA115" s="314"/>
      <c r="AB115" s="314"/>
      <c r="AC115" s="314"/>
    </row>
    <row r="116" spans="1:68" ht="27" customHeight="1" x14ac:dyDescent="0.25">
      <c r="A116" s="54" t="s">
        <v>203</v>
      </c>
      <c r="B116" s="54" t="s">
        <v>204</v>
      </c>
      <c r="C116" s="31">
        <v>4301135311</v>
      </c>
      <c r="D116" s="336">
        <v>4607111039095</v>
      </c>
      <c r="E116" s="337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3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23"/>
      <c r="R116" s="323"/>
      <c r="S116" s="323"/>
      <c r="T116" s="324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206</v>
      </c>
      <c r="B117" s="54" t="s">
        <v>207</v>
      </c>
      <c r="C117" s="31">
        <v>4301135300</v>
      </c>
      <c r="D117" s="336">
        <v>4607111039101</v>
      </c>
      <c r="E117" s="337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23"/>
      <c r="R117" s="323"/>
      <c r="S117" s="323"/>
      <c r="T117" s="324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36">
        <v>4607111034199</v>
      </c>
      <c r="E118" s="337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0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23"/>
      <c r="R118" s="323"/>
      <c r="S118" s="323"/>
      <c r="T118" s="324"/>
      <c r="U118" s="34"/>
      <c r="V118" s="34"/>
      <c r="W118" s="35" t="s">
        <v>69</v>
      </c>
      <c r="X118" s="318">
        <v>154</v>
      </c>
      <c r="Y118" s="319">
        <f>IFERROR(IF(X118="","",X118),"")</f>
        <v>154</v>
      </c>
      <c r="Z118" s="36">
        <f>IFERROR(IF(X118="","",X118*0.01788),"")</f>
        <v>2.75352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570.35439999999994</v>
      </c>
      <c r="BN118" s="67">
        <f>IFERROR(Y118*I118,"0")</f>
        <v>570.35439999999994</v>
      </c>
      <c r="BO118" s="67">
        <f>IFERROR(X118/J118,"0")</f>
        <v>2.2000000000000002</v>
      </c>
      <c r="BP118" s="67">
        <f>IFERROR(Y118/J118,"0")</f>
        <v>2.2000000000000002</v>
      </c>
    </row>
    <row r="119" spans="1:68" x14ac:dyDescent="0.2">
      <c r="A119" s="327"/>
      <c r="B119" s="328"/>
      <c r="C119" s="328"/>
      <c r="D119" s="328"/>
      <c r="E119" s="328"/>
      <c r="F119" s="328"/>
      <c r="G119" s="328"/>
      <c r="H119" s="328"/>
      <c r="I119" s="328"/>
      <c r="J119" s="328"/>
      <c r="K119" s="328"/>
      <c r="L119" s="328"/>
      <c r="M119" s="328"/>
      <c r="N119" s="328"/>
      <c r="O119" s="329"/>
      <c r="P119" s="331" t="s">
        <v>72</v>
      </c>
      <c r="Q119" s="332"/>
      <c r="R119" s="332"/>
      <c r="S119" s="332"/>
      <c r="T119" s="332"/>
      <c r="U119" s="332"/>
      <c r="V119" s="333"/>
      <c r="W119" s="37" t="s">
        <v>69</v>
      </c>
      <c r="X119" s="320">
        <f>IFERROR(SUM(X116:X118),"0")</f>
        <v>154</v>
      </c>
      <c r="Y119" s="320">
        <f>IFERROR(SUM(Y116:Y118),"0")</f>
        <v>154</v>
      </c>
      <c r="Z119" s="320">
        <f>IFERROR(IF(Z116="",0,Z116),"0")+IFERROR(IF(Z117="",0,Z117),"0")+IFERROR(IF(Z118="",0,Z118),"0")</f>
        <v>2.75352</v>
      </c>
      <c r="AA119" s="321"/>
      <c r="AB119" s="321"/>
      <c r="AC119" s="321"/>
    </row>
    <row r="120" spans="1:68" x14ac:dyDescent="0.2">
      <c r="A120" s="328"/>
      <c r="B120" s="328"/>
      <c r="C120" s="328"/>
      <c r="D120" s="328"/>
      <c r="E120" s="328"/>
      <c r="F120" s="328"/>
      <c r="G120" s="328"/>
      <c r="H120" s="328"/>
      <c r="I120" s="328"/>
      <c r="J120" s="328"/>
      <c r="K120" s="328"/>
      <c r="L120" s="328"/>
      <c r="M120" s="328"/>
      <c r="N120" s="328"/>
      <c r="O120" s="329"/>
      <c r="P120" s="331" t="s">
        <v>72</v>
      </c>
      <c r="Q120" s="332"/>
      <c r="R120" s="332"/>
      <c r="S120" s="332"/>
      <c r="T120" s="332"/>
      <c r="U120" s="332"/>
      <c r="V120" s="333"/>
      <c r="W120" s="37" t="s">
        <v>73</v>
      </c>
      <c r="X120" s="320">
        <f>IFERROR(SUMPRODUCT(X116:X118*H116:H118),"0")</f>
        <v>462</v>
      </c>
      <c r="Y120" s="320">
        <f>IFERROR(SUMPRODUCT(Y116:Y118*H116:H118),"0")</f>
        <v>462</v>
      </c>
      <c r="Z120" s="37"/>
      <c r="AA120" s="321"/>
      <c r="AB120" s="321"/>
      <c r="AC120" s="321"/>
    </row>
    <row r="121" spans="1:68" ht="16.5" customHeight="1" x14ac:dyDescent="0.25">
      <c r="A121" s="330" t="s">
        <v>211</v>
      </c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8"/>
      <c r="M121" s="328"/>
      <c r="N121" s="328"/>
      <c r="O121" s="328"/>
      <c r="P121" s="328"/>
      <c r="Q121" s="328"/>
      <c r="R121" s="328"/>
      <c r="S121" s="328"/>
      <c r="T121" s="328"/>
      <c r="U121" s="328"/>
      <c r="V121" s="328"/>
      <c r="W121" s="328"/>
      <c r="X121" s="328"/>
      <c r="Y121" s="328"/>
      <c r="Z121" s="328"/>
      <c r="AA121" s="313"/>
      <c r="AB121" s="313"/>
      <c r="AC121" s="313"/>
    </row>
    <row r="122" spans="1:68" ht="14.25" customHeight="1" x14ac:dyDescent="0.25">
      <c r="A122" s="341" t="s">
        <v>139</v>
      </c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8"/>
      <c r="M122" s="328"/>
      <c r="N122" s="328"/>
      <c r="O122" s="328"/>
      <c r="P122" s="328"/>
      <c r="Q122" s="328"/>
      <c r="R122" s="328"/>
      <c r="S122" s="328"/>
      <c r="T122" s="328"/>
      <c r="U122" s="328"/>
      <c r="V122" s="328"/>
      <c r="W122" s="328"/>
      <c r="X122" s="328"/>
      <c r="Y122" s="328"/>
      <c r="Z122" s="328"/>
      <c r="AA122" s="314"/>
      <c r="AB122" s="314"/>
      <c r="AC122" s="314"/>
    </row>
    <row r="123" spans="1:68" ht="27" customHeight="1" x14ac:dyDescent="0.25">
      <c r="A123" s="54" t="s">
        <v>212</v>
      </c>
      <c r="B123" s="54" t="s">
        <v>213</v>
      </c>
      <c r="C123" s="31">
        <v>4301135275</v>
      </c>
      <c r="D123" s="336">
        <v>4607111034380</v>
      </c>
      <c r="E123" s="337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3"/>
      <c r="R123" s="323"/>
      <c r="S123" s="323"/>
      <c r="T123" s="324"/>
      <c r="U123" s="34"/>
      <c r="V123" s="34"/>
      <c r="W123" s="35" t="s">
        <v>69</v>
      </c>
      <c r="X123" s="318">
        <v>28</v>
      </c>
      <c r="Y123" s="319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215</v>
      </c>
      <c r="B124" s="54" t="s">
        <v>216</v>
      </c>
      <c r="C124" s="31">
        <v>4301135277</v>
      </c>
      <c r="D124" s="336">
        <v>4607111034397</v>
      </c>
      <c r="E124" s="337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3"/>
      <c r="R124" s="323"/>
      <c r="S124" s="323"/>
      <c r="T124" s="324"/>
      <c r="U124" s="34"/>
      <c r="V124" s="34"/>
      <c r="W124" s="35" t="s">
        <v>69</v>
      </c>
      <c r="X124" s="318">
        <v>28</v>
      </c>
      <c r="Y124" s="31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27"/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9"/>
      <c r="P125" s="331" t="s">
        <v>72</v>
      </c>
      <c r="Q125" s="332"/>
      <c r="R125" s="332"/>
      <c r="S125" s="332"/>
      <c r="T125" s="332"/>
      <c r="U125" s="332"/>
      <c r="V125" s="333"/>
      <c r="W125" s="37" t="s">
        <v>69</v>
      </c>
      <c r="X125" s="320">
        <f>IFERROR(SUM(X123:X124),"0")</f>
        <v>56</v>
      </c>
      <c r="Y125" s="320">
        <f>IFERROR(SUM(Y123:Y124),"0")</f>
        <v>56</v>
      </c>
      <c r="Z125" s="320">
        <f>IFERROR(IF(Z123="",0,Z123),"0")+IFERROR(IF(Z124="",0,Z124),"0")</f>
        <v>1.0012799999999999</v>
      </c>
      <c r="AA125" s="321"/>
      <c r="AB125" s="321"/>
      <c r="AC125" s="321"/>
    </row>
    <row r="126" spans="1:68" x14ac:dyDescent="0.2">
      <c r="A126" s="328"/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9"/>
      <c r="P126" s="331" t="s">
        <v>72</v>
      </c>
      <c r="Q126" s="332"/>
      <c r="R126" s="332"/>
      <c r="S126" s="332"/>
      <c r="T126" s="332"/>
      <c r="U126" s="332"/>
      <c r="V126" s="333"/>
      <c r="W126" s="37" t="s">
        <v>73</v>
      </c>
      <c r="X126" s="320">
        <f>IFERROR(SUMPRODUCT(X123:X124*H123:H124),"0")</f>
        <v>168</v>
      </c>
      <c r="Y126" s="320">
        <f>IFERROR(SUMPRODUCT(Y123:Y124*H123:H124),"0")</f>
        <v>168</v>
      </c>
      <c r="Z126" s="37"/>
      <c r="AA126" s="321"/>
      <c r="AB126" s="321"/>
      <c r="AC126" s="321"/>
    </row>
    <row r="127" spans="1:68" ht="16.5" customHeight="1" x14ac:dyDescent="0.25">
      <c r="A127" s="330" t="s">
        <v>217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328"/>
      <c r="Y127" s="328"/>
      <c r="Z127" s="328"/>
      <c r="AA127" s="313"/>
      <c r="AB127" s="313"/>
      <c r="AC127" s="313"/>
    </row>
    <row r="128" spans="1:68" ht="14.25" customHeight="1" x14ac:dyDescent="0.25">
      <c r="A128" s="341" t="s">
        <v>139</v>
      </c>
      <c r="B128" s="328"/>
      <c r="C128" s="328"/>
      <c r="D128" s="328"/>
      <c r="E128" s="328"/>
      <c r="F128" s="328"/>
      <c r="G128" s="328"/>
      <c r="H128" s="328"/>
      <c r="I128" s="328"/>
      <c r="J128" s="328"/>
      <c r="K128" s="328"/>
      <c r="L128" s="328"/>
      <c r="M128" s="328"/>
      <c r="N128" s="328"/>
      <c r="O128" s="328"/>
      <c r="P128" s="328"/>
      <c r="Q128" s="328"/>
      <c r="R128" s="328"/>
      <c r="S128" s="328"/>
      <c r="T128" s="328"/>
      <c r="U128" s="328"/>
      <c r="V128" s="328"/>
      <c r="W128" s="328"/>
      <c r="X128" s="328"/>
      <c r="Y128" s="328"/>
      <c r="Z128" s="328"/>
      <c r="AA128" s="314"/>
      <c r="AB128" s="314"/>
      <c r="AC128" s="314"/>
    </row>
    <row r="129" spans="1:68" ht="27" customHeight="1" x14ac:dyDescent="0.25">
      <c r="A129" s="54" t="s">
        <v>218</v>
      </c>
      <c r="B129" s="54" t="s">
        <v>219</v>
      </c>
      <c r="C129" s="31">
        <v>4301135570</v>
      </c>
      <c r="D129" s="336">
        <v>4607111035806</v>
      </c>
      <c r="E129" s="337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96" t="s">
        <v>220</v>
      </c>
      <c r="Q129" s="323"/>
      <c r="R129" s="323"/>
      <c r="S129" s="323"/>
      <c r="T129" s="324"/>
      <c r="U129" s="34"/>
      <c r="V129" s="34"/>
      <c r="W129" s="35" t="s">
        <v>69</v>
      </c>
      <c r="X129" s="318">
        <v>0</v>
      </c>
      <c r="Y129" s="319">
        <f>IFERROR(IF(X129="","",X129),"")</f>
        <v>0</v>
      </c>
      <c r="Z129" s="36">
        <f>IFERROR(IF(X129="","",X129*0.01788),"")</f>
        <v>0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27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8"/>
      <c r="M130" s="328"/>
      <c r="N130" s="328"/>
      <c r="O130" s="329"/>
      <c r="P130" s="331" t="s">
        <v>72</v>
      </c>
      <c r="Q130" s="332"/>
      <c r="R130" s="332"/>
      <c r="S130" s="332"/>
      <c r="T130" s="332"/>
      <c r="U130" s="332"/>
      <c r="V130" s="333"/>
      <c r="W130" s="37" t="s">
        <v>69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x14ac:dyDescent="0.2">
      <c r="A131" s="328"/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29"/>
      <c r="P131" s="331" t="s">
        <v>72</v>
      </c>
      <c r="Q131" s="332"/>
      <c r="R131" s="332"/>
      <c r="S131" s="332"/>
      <c r="T131" s="332"/>
      <c r="U131" s="332"/>
      <c r="V131" s="333"/>
      <c r="W131" s="37" t="s">
        <v>73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customHeight="1" x14ac:dyDescent="0.25">
      <c r="A132" s="330" t="s">
        <v>222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328"/>
      <c r="Z132" s="328"/>
      <c r="AA132" s="313"/>
      <c r="AB132" s="313"/>
      <c r="AC132" s="313"/>
    </row>
    <row r="133" spans="1:68" ht="14.25" customHeight="1" x14ac:dyDescent="0.25">
      <c r="A133" s="341" t="s">
        <v>139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328"/>
      <c r="Z133" s="328"/>
      <c r="AA133" s="314"/>
      <c r="AB133" s="314"/>
      <c r="AC133" s="314"/>
    </row>
    <row r="134" spans="1:68" ht="16.5" customHeight="1" x14ac:dyDescent="0.25">
      <c r="A134" s="54" t="s">
        <v>223</v>
      </c>
      <c r="B134" s="54" t="s">
        <v>224</v>
      </c>
      <c r="C134" s="31">
        <v>4301135596</v>
      </c>
      <c r="D134" s="336">
        <v>4607111039613</v>
      </c>
      <c r="E134" s="337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22" t="s">
        <v>225</v>
      </c>
      <c r="Q134" s="323"/>
      <c r="R134" s="323"/>
      <c r="S134" s="323"/>
      <c r="T134" s="324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IFERROR(IF(X134="","",X134*0.00936),"")</f>
        <v>0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27"/>
      <c r="B135" s="328"/>
      <c r="C135" s="328"/>
      <c r="D135" s="328"/>
      <c r="E135" s="328"/>
      <c r="F135" s="328"/>
      <c r="G135" s="328"/>
      <c r="H135" s="328"/>
      <c r="I135" s="328"/>
      <c r="J135" s="328"/>
      <c r="K135" s="328"/>
      <c r="L135" s="328"/>
      <c r="M135" s="328"/>
      <c r="N135" s="328"/>
      <c r="O135" s="329"/>
      <c r="P135" s="331" t="s">
        <v>72</v>
      </c>
      <c r="Q135" s="332"/>
      <c r="R135" s="332"/>
      <c r="S135" s="332"/>
      <c r="T135" s="332"/>
      <c r="U135" s="332"/>
      <c r="V135" s="333"/>
      <c r="W135" s="37" t="s">
        <v>69</v>
      </c>
      <c r="X135" s="320">
        <f>IFERROR(SUM(X134:X134),"0")</f>
        <v>0</v>
      </c>
      <c r="Y135" s="320">
        <f>IFERROR(SUM(Y134:Y134),"0")</f>
        <v>0</v>
      </c>
      <c r="Z135" s="320">
        <f>IFERROR(IF(Z134="",0,Z134),"0")</f>
        <v>0</v>
      </c>
      <c r="AA135" s="321"/>
      <c r="AB135" s="321"/>
      <c r="AC135" s="321"/>
    </row>
    <row r="136" spans="1:68" x14ac:dyDescent="0.2">
      <c r="A136" s="328"/>
      <c r="B136" s="328"/>
      <c r="C136" s="328"/>
      <c r="D136" s="328"/>
      <c r="E136" s="328"/>
      <c r="F136" s="328"/>
      <c r="G136" s="328"/>
      <c r="H136" s="328"/>
      <c r="I136" s="328"/>
      <c r="J136" s="328"/>
      <c r="K136" s="328"/>
      <c r="L136" s="328"/>
      <c r="M136" s="328"/>
      <c r="N136" s="328"/>
      <c r="O136" s="329"/>
      <c r="P136" s="331" t="s">
        <v>72</v>
      </c>
      <c r="Q136" s="332"/>
      <c r="R136" s="332"/>
      <c r="S136" s="332"/>
      <c r="T136" s="332"/>
      <c r="U136" s="332"/>
      <c r="V136" s="333"/>
      <c r="W136" s="37" t="s">
        <v>73</v>
      </c>
      <c r="X136" s="320">
        <f>IFERROR(SUMPRODUCT(X134:X134*H134:H134),"0")</f>
        <v>0</v>
      </c>
      <c r="Y136" s="320">
        <f>IFERROR(SUMPRODUCT(Y134:Y134*H134:H134),"0")</f>
        <v>0</v>
      </c>
      <c r="Z136" s="37"/>
      <c r="AA136" s="321"/>
      <c r="AB136" s="321"/>
      <c r="AC136" s="321"/>
    </row>
    <row r="137" spans="1:68" ht="16.5" customHeight="1" x14ac:dyDescent="0.25">
      <c r="A137" s="330" t="s">
        <v>226</v>
      </c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8"/>
      <c r="M137" s="328"/>
      <c r="N137" s="328"/>
      <c r="O137" s="328"/>
      <c r="P137" s="328"/>
      <c r="Q137" s="328"/>
      <c r="R137" s="328"/>
      <c r="S137" s="328"/>
      <c r="T137" s="328"/>
      <c r="U137" s="328"/>
      <c r="V137" s="328"/>
      <c r="W137" s="328"/>
      <c r="X137" s="328"/>
      <c r="Y137" s="328"/>
      <c r="Z137" s="328"/>
      <c r="AA137" s="313"/>
      <c r="AB137" s="313"/>
      <c r="AC137" s="313"/>
    </row>
    <row r="138" spans="1:68" ht="14.25" customHeight="1" x14ac:dyDescent="0.25">
      <c r="A138" s="341" t="s">
        <v>227</v>
      </c>
      <c r="B138" s="328"/>
      <c r="C138" s="328"/>
      <c r="D138" s="328"/>
      <c r="E138" s="328"/>
      <c r="F138" s="328"/>
      <c r="G138" s="328"/>
      <c r="H138" s="328"/>
      <c r="I138" s="328"/>
      <c r="J138" s="328"/>
      <c r="K138" s="328"/>
      <c r="L138" s="328"/>
      <c r="M138" s="328"/>
      <c r="N138" s="328"/>
      <c r="O138" s="328"/>
      <c r="P138" s="328"/>
      <c r="Q138" s="328"/>
      <c r="R138" s="328"/>
      <c r="S138" s="328"/>
      <c r="T138" s="328"/>
      <c r="U138" s="328"/>
      <c r="V138" s="328"/>
      <c r="W138" s="328"/>
      <c r="X138" s="328"/>
      <c r="Y138" s="328"/>
      <c r="Z138" s="328"/>
      <c r="AA138" s="314"/>
      <c r="AB138" s="314"/>
      <c r="AC138" s="314"/>
    </row>
    <row r="139" spans="1:68" ht="27" customHeight="1" x14ac:dyDescent="0.25">
      <c r="A139" s="54" t="s">
        <v>228</v>
      </c>
      <c r="B139" s="54" t="s">
        <v>229</v>
      </c>
      <c r="C139" s="31">
        <v>4301071054</v>
      </c>
      <c r="D139" s="336">
        <v>4607111035639</v>
      </c>
      <c r="E139" s="337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48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23"/>
      <c r="R139" s="323"/>
      <c r="S139" s="323"/>
      <c r="T139" s="324"/>
      <c r="U139" s="34"/>
      <c r="V139" s="34"/>
      <c r="W139" s="35" t="s">
        <v>69</v>
      </c>
      <c r="X139" s="318">
        <v>12</v>
      </c>
      <c r="Y139" s="319">
        <f>IFERROR(IF(X139="","",X139),"")</f>
        <v>12</v>
      </c>
      <c r="Z139" s="36">
        <f>IFERROR(IF(X139="","",X139*0.01157),"")</f>
        <v>0.13884000000000002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25.44</v>
      </c>
      <c r="BN139" s="67">
        <f>IFERROR(Y139*I139,"0")</f>
        <v>25.44</v>
      </c>
      <c r="BO139" s="67">
        <f>IFERROR(X139/J139,"0")</f>
        <v>0.16666666666666666</v>
      </c>
      <c r="BP139" s="67">
        <f>IFERROR(Y139/J139,"0")</f>
        <v>0.16666666666666666</v>
      </c>
    </row>
    <row r="140" spans="1:68" ht="27" customHeight="1" x14ac:dyDescent="0.25">
      <c r="A140" s="54" t="s">
        <v>232</v>
      </c>
      <c r="B140" s="54" t="s">
        <v>233</v>
      </c>
      <c r="C140" s="31">
        <v>4301135540</v>
      </c>
      <c r="D140" s="336">
        <v>4607111035646</v>
      </c>
      <c r="E140" s="337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23"/>
      <c r="R140" s="323"/>
      <c r="S140" s="323"/>
      <c r="T140" s="324"/>
      <c r="U140" s="34"/>
      <c r="V140" s="34"/>
      <c r="W140" s="35" t="s">
        <v>69</v>
      </c>
      <c r="X140" s="318">
        <v>6</v>
      </c>
      <c r="Y140" s="319">
        <f>IFERROR(IF(X140="","",X140),"")</f>
        <v>6</v>
      </c>
      <c r="Z140" s="36">
        <f>IFERROR(IF(X140="","",X140*0.01157),"")</f>
        <v>6.9420000000000009E-2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12.72</v>
      </c>
      <c r="BN140" s="67">
        <f>IFERROR(Y140*I140,"0")</f>
        <v>12.72</v>
      </c>
      <c r="BO140" s="67">
        <f>IFERROR(X140/J140,"0")</f>
        <v>8.3333333333333329E-2</v>
      </c>
      <c r="BP140" s="67">
        <f>IFERROR(Y140/J140,"0")</f>
        <v>8.3333333333333329E-2</v>
      </c>
    </row>
    <row r="141" spans="1:68" x14ac:dyDescent="0.2">
      <c r="A141" s="327"/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29"/>
      <c r="P141" s="331" t="s">
        <v>72</v>
      </c>
      <c r="Q141" s="332"/>
      <c r="R141" s="332"/>
      <c r="S141" s="332"/>
      <c r="T141" s="332"/>
      <c r="U141" s="332"/>
      <c r="V141" s="333"/>
      <c r="W141" s="37" t="s">
        <v>69</v>
      </c>
      <c r="X141" s="320">
        <f>IFERROR(SUM(X139:X140),"0")</f>
        <v>18</v>
      </c>
      <c r="Y141" s="320">
        <f>IFERROR(SUM(Y139:Y140),"0")</f>
        <v>18</v>
      </c>
      <c r="Z141" s="320">
        <f>IFERROR(IF(Z139="",0,Z139),"0")+IFERROR(IF(Z140="",0,Z140),"0")</f>
        <v>0.20826000000000003</v>
      </c>
      <c r="AA141" s="321"/>
      <c r="AB141" s="321"/>
      <c r="AC141" s="321"/>
    </row>
    <row r="142" spans="1:68" x14ac:dyDescent="0.2">
      <c r="A142" s="328"/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8"/>
      <c r="N142" s="328"/>
      <c r="O142" s="329"/>
      <c r="P142" s="331" t="s">
        <v>72</v>
      </c>
      <c r="Q142" s="332"/>
      <c r="R142" s="332"/>
      <c r="S142" s="332"/>
      <c r="T142" s="332"/>
      <c r="U142" s="332"/>
      <c r="V142" s="333"/>
      <c r="W142" s="37" t="s">
        <v>73</v>
      </c>
      <c r="X142" s="320">
        <f>IFERROR(SUMPRODUCT(X139:X140*H139:H140),"0")</f>
        <v>28.800000000000004</v>
      </c>
      <c r="Y142" s="320">
        <f>IFERROR(SUMPRODUCT(Y139:Y140*H139:H140),"0")</f>
        <v>28.800000000000004</v>
      </c>
      <c r="Z142" s="37"/>
      <c r="AA142" s="321"/>
      <c r="AB142" s="321"/>
      <c r="AC142" s="321"/>
    </row>
    <row r="143" spans="1:68" ht="16.5" customHeight="1" x14ac:dyDescent="0.25">
      <c r="A143" s="330" t="s">
        <v>234</v>
      </c>
      <c r="B143" s="328"/>
      <c r="C143" s="328"/>
      <c r="D143" s="328"/>
      <c r="E143" s="328"/>
      <c r="F143" s="328"/>
      <c r="G143" s="328"/>
      <c r="H143" s="328"/>
      <c r="I143" s="328"/>
      <c r="J143" s="328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  <c r="AA143" s="313"/>
      <c r="AB143" s="313"/>
      <c r="AC143" s="313"/>
    </row>
    <row r="144" spans="1:68" ht="14.25" customHeight="1" x14ac:dyDescent="0.25">
      <c r="A144" s="341" t="s">
        <v>139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  <c r="AA144" s="314"/>
      <c r="AB144" s="314"/>
      <c r="AC144" s="314"/>
    </row>
    <row r="145" spans="1:68" ht="27" customHeight="1" x14ac:dyDescent="0.25">
      <c r="A145" s="54" t="s">
        <v>235</v>
      </c>
      <c r="B145" s="54" t="s">
        <v>236</v>
      </c>
      <c r="C145" s="31">
        <v>4301135281</v>
      </c>
      <c r="D145" s="336">
        <v>4607111036568</v>
      </c>
      <c r="E145" s="337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6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23"/>
      <c r="R145" s="323"/>
      <c r="S145" s="323"/>
      <c r="T145" s="324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27"/>
      <c r="B146" s="328"/>
      <c r="C146" s="328"/>
      <c r="D146" s="328"/>
      <c r="E146" s="328"/>
      <c r="F146" s="328"/>
      <c r="G146" s="328"/>
      <c r="H146" s="328"/>
      <c r="I146" s="328"/>
      <c r="J146" s="328"/>
      <c r="K146" s="328"/>
      <c r="L146" s="328"/>
      <c r="M146" s="328"/>
      <c r="N146" s="328"/>
      <c r="O146" s="329"/>
      <c r="P146" s="331" t="s">
        <v>72</v>
      </c>
      <c r="Q146" s="332"/>
      <c r="R146" s="332"/>
      <c r="S146" s="332"/>
      <c r="T146" s="332"/>
      <c r="U146" s="332"/>
      <c r="V146" s="333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x14ac:dyDescent="0.2">
      <c r="A147" s="328"/>
      <c r="B147" s="328"/>
      <c r="C147" s="328"/>
      <c r="D147" s="328"/>
      <c r="E147" s="328"/>
      <c r="F147" s="328"/>
      <c r="G147" s="328"/>
      <c r="H147" s="328"/>
      <c r="I147" s="328"/>
      <c r="J147" s="328"/>
      <c r="K147" s="328"/>
      <c r="L147" s="328"/>
      <c r="M147" s="328"/>
      <c r="N147" s="328"/>
      <c r="O147" s="329"/>
      <c r="P147" s="331" t="s">
        <v>72</v>
      </c>
      <c r="Q147" s="332"/>
      <c r="R147" s="332"/>
      <c r="S147" s="332"/>
      <c r="T147" s="332"/>
      <c r="U147" s="332"/>
      <c r="V147" s="333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customHeight="1" x14ac:dyDescent="0.2">
      <c r="A148" s="389" t="s">
        <v>238</v>
      </c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  <c r="Z148" s="390"/>
      <c r="AA148" s="48"/>
      <c r="AB148" s="48"/>
      <c r="AC148" s="48"/>
    </row>
    <row r="149" spans="1:68" ht="16.5" customHeight="1" x14ac:dyDescent="0.25">
      <c r="A149" s="330" t="s">
        <v>239</v>
      </c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8"/>
      <c r="M149" s="328"/>
      <c r="N149" s="328"/>
      <c r="O149" s="328"/>
      <c r="P149" s="328"/>
      <c r="Q149" s="328"/>
      <c r="R149" s="328"/>
      <c r="S149" s="328"/>
      <c r="T149" s="328"/>
      <c r="U149" s="328"/>
      <c r="V149" s="328"/>
      <c r="W149" s="328"/>
      <c r="X149" s="328"/>
      <c r="Y149" s="328"/>
      <c r="Z149" s="328"/>
      <c r="AA149" s="313"/>
      <c r="AB149" s="313"/>
      <c r="AC149" s="313"/>
    </row>
    <row r="150" spans="1:68" ht="14.25" customHeight="1" x14ac:dyDescent="0.25">
      <c r="A150" s="341" t="s">
        <v>139</v>
      </c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8"/>
      <c r="M150" s="328"/>
      <c r="N150" s="328"/>
      <c r="O150" s="328"/>
      <c r="P150" s="328"/>
      <c r="Q150" s="328"/>
      <c r="R150" s="328"/>
      <c r="S150" s="328"/>
      <c r="T150" s="328"/>
      <c r="U150" s="328"/>
      <c r="V150" s="328"/>
      <c r="W150" s="328"/>
      <c r="X150" s="328"/>
      <c r="Y150" s="328"/>
      <c r="Z150" s="328"/>
      <c r="AA150" s="314"/>
      <c r="AB150" s="314"/>
      <c r="AC150" s="314"/>
    </row>
    <row r="151" spans="1:68" ht="27" customHeight="1" x14ac:dyDescent="0.25">
      <c r="A151" s="54" t="s">
        <v>240</v>
      </c>
      <c r="B151" s="54" t="s">
        <v>241</v>
      </c>
      <c r="C151" s="31">
        <v>4301135317</v>
      </c>
      <c r="D151" s="336">
        <v>4607111039057</v>
      </c>
      <c r="E151" s="337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531" t="s">
        <v>242</v>
      </c>
      <c r="Q151" s="323"/>
      <c r="R151" s="323"/>
      <c r="S151" s="323"/>
      <c r="T151" s="324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27"/>
      <c r="B152" s="328"/>
      <c r="C152" s="328"/>
      <c r="D152" s="328"/>
      <c r="E152" s="328"/>
      <c r="F152" s="328"/>
      <c r="G152" s="328"/>
      <c r="H152" s="328"/>
      <c r="I152" s="328"/>
      <c r="J152" s="328"/>
      <c r="K152" s="328"/>
      <c r="L152" s="328"/>
      <c r="M152" s="328"/>
      <c r="N152" s="328"/>
      <c r="O152" s="329"/>
      <c r="P152" s="331" t="s">
        <v>72</v>
      </c>
      <c r="Q152" s="332"/>
      <c r="R152" s="332"/>
      <c r="S152" s="332"/>
      <c r="T152" s="332"/>
      <c r="U152" s="332"/>
      <c r="V152" s="333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x14ac:dyDescent="0.2">
      <c r="A153" s="328"/>
      <c r="B153" s="328"/>
      <c r="C153" s="328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29"/>
      <c r="P153" s="331" t="s">
        <v>72</v>
      </c>
      <c r="Q153" s="332"/>
      <c r="R153" s="332"/>
      <c r="S153" s="332"/>
      <c r="T153" s="332"/>
      <c r="U153" s="332"/>
      <c r="V153" s="333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customHeight="1" x14ac:dyDescent="0.25">
      <c r="A154" s="330" t="s">
        <v>243</v>
      </c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8"/>
      <c r="N154" s="328"/>
      <c r="O154" s="328"/>
      <c r="P154" s="328"/>
      <c r="Q154" s="328"/>
      <c r="R154" s="328"/>
      <c r="S154" s="328"/>
      <c r="T154" s="328"/>
      <c r="U154" s="328"/>
      <c r="V154" s="328"/>
      <c r="W154" s="328"/>
      <c r="X154" s="328"/>
      <c r="Y154" s="328"/>
      <c r="Z154" s="328"/>
      <c r="AA154" s="313"/>
      <c r="AB154" s="313"/>
      <c r="AC154" s="313"/>
    </row>
    <row r="155" spans="1:68" ht="14.25" customHeight="1" x14ac:dyDescent="0.25">
      <c r="A155" s="341" t="s">
        <v>63</v>
      </c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8"/>
      <c r="N155" s="328"/>
      <c r="O155" s="328"/>
      <c r="P155" s="328"/>
      <c r="Q155" s="328"/>
      <c r="R155" s="328"/>
      <c r="S155" s="328"/>
      <c r="T155" s="328"/>
      <c r="U155" s="328"/>
      <c r="V155" s="328"/>
      <c r="W155" s="328"/>
      <c r="X155" s="328"/>
      <c r="Y155" s="328"/>
      <c r="Z155" s="328"/>
      <c r="AA155" s="314"/>
      <c r="AB155" s="314"/>
      <c r="AC155" s="314"/>
    </row>
    <row r="156" spans="1:68" ht="16.5" customHeight="1" x14ac:dyDescent="0.25">
      <c r="A156" s="54" t="s">
        <v>244</v>
      </c>
      <c r="B156" s="54" t="s">
        <v>245</v>
      </c>
      <c r="C156" s="31">
        <v>4301071062</v>
      </c>
      <c r="D156" s="336">
        <v>4607111036384</v>
      </c>
      <c r="E156" s="337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5" t="s">
        <v>246</v>
      </c>
      <c r="Q156" s="323"/>
      <c r="R156" s="323"/>
      <c r="S156" s="323"/>
      <c r="T156" s="324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customHeight="1" x14ac:dyDescent="0.25">
      <c r="A157" s="54" t="s">
        <v>248</v>
      </c>
      <c r="B157" s="54" t="s">
        <v>249</v>
      </c>
      <c r="C157" s="31">
        <v>4301071056</v>
      </c>
      <c r="D157" s="336">
        <v>4640242180250</v>
      </c>
      <c r="E157" s="337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3" t="s">
        <v>250</v>
      </c>
      <c r="Q157" s="323"/>
      <c r="R157" s="323"/>
      <c r="S157" s="323"/>
      <c r="T157" s="324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36">
        <v>4607111036216</v>
      </c>
      <c r="E158" s="337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37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23"/>
      <c r="R158" s="323"/>
      <c r="S158" s="323"/>
      <c r="T158" s="324"/>
      <c r="U158" s="34"/>
      <c r="V158" s="34"/>
      <c r="W158" s="35" t="s">
        <v>69</v>
      </c>
      <c r="X158" s="318">
        <v>36</v>
      </c>
      <c r="Y158" s="319">
        <f>IFERROR(IF(X158="","",X158),"")</f>
        <v>36</v>
      </c>
      <c r="Z158" s="36">
        <f>IFERROR(IF(X158="","",X158*0.00866),"")</f>
        <v>0.31175999999999998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187.67519999999999</v>
      </c>
      <c r="BN158" s="67">
        <f>IFERROR(Y158*I158,"0")</f>
        <v>187.67519999999999</v>
      </c>
      <c r="BO158" s="67">
        <f>IFERROR(X158/J158,"0")</f>
        <v>0.25</v>
      </c>
      <c r="BP158" s="67">
        <f>IFERROR(Y158/J158,"0")</f>
        <v>0.25</v>
      </c>
    </row>
    <row r="159" spans="1:68" ht="27" customHeight="1" x14ac:dyDescent="0.25">
      <c r="A159" s="54" t="s">
        <v>255</v>
      </c>
      <c r="B159" s="54" t="s">
        <v>256</v>
      </c>
      <c r="C159" s="31">
        <v>4301071061</v>
      </c>
      <c r="D159" s="336">
        <v>4607111036278</v>
      </c>
      <c r="E159" s="337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5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23"/>
      <c r="R159" s="323"/>
      <c r="S159" s="323"/>
      <c r="T159" s="324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27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8"/>
      <c r="M160" s="328"/>
      <c r="N160" s="328"/>
      <c r="O160" s="329"/>
      <c r="P160" s="331" t="s">
        <v>72</v>
      </c>
      <c r="Q160" s="332"/>
      <c r="R160" s="332"/>
      <c r="S160" s="332"/>
      <c r="T160" s="332"/>
      <c r="U160" s="332"/>
      <c r="V160" s="333"/>
      <c r="W160" s="37" t="s">
        <v>69</v>
      </c>
      <c r="X160" s="320">
        <f>IFERROR(SUM(X156:X159),"0")</f>
        <v>36</v>
      </c>
      <c r="Y160" s="320">
        <f>IFERROR(SUM(Y156:Y159),"0")</f>
        <v>36</v>
      </c>
      <c r="Z160" s="320">
        <f>IFERROR(IF(Z156="",0,Z156),"0")+IFERROR(IF(Z157="",0,Z157),"0")+IFERROR(IF(Z158="",0,Z158),"0")+IFERROR(IF(Z159="",0,Z159),"0")</f>
        <v>0.31175999999999998</v>
      </c>
      <c r="AA160" s="321"/>
      <c r="AB160" s="321"/>
      <c r="AC160" s="321"/>
    </row>
    <row r="161" spans="1:68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8"/>
      <c r="N161" s="328"/>
      <c r="O161" s="329"/>
      <c r="P161" s="331" t="s">
        <v>72</v>
      </c>
      <c r="Q161" s="332"/>
      <c r="R161" s="332"/>
      <c r="S161" s="332"/>
      <c r="T161" s="332"/>
      <c r="U161" s="332"/>
      <c r="V161" s="333"/>
      <c r="W161" s="37" t="s">
        <v>73</v>
      </c>
      <c r="X161" s="320">
        <f>IFERROR(SUMPRODUCT(X156:X159*H156:H159),"0")</f>
        <v>180</v>
      </c>
      <c r="Y161" s="320">
        <f>IFERROR(SUMPRODUCT(Y156:Y159*H156:H159),"0")</f>
        <v>180</v>
      </c>
      <c r="Z161" s="37"/>
      <c r="AA161" s="321"/>
      <c r="AB161" s="321"/>
      <c r="AC161" s="321"/>
    </row>
    <row r="162" spans="1:68" ht="14.25" customHeight="1" x14ac:dyDescent="0.25">
      <c r="A162" s="341" t="s">
        <v>258</v>
      </c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  <c r="U162" s="328"/>
      <c r="V162" s="328"/>
      <c r="W162" s="328"/>
      <c r="X162" s="328"/>
      <c r="Y162" s="328"/>
      <c r="Z162" s="328"/>
      <c r="AA162" s="314"/>
      <c r="AB162" s="314"/>
      <c r="AC162" s="314"/>
    </row>
    <row r="163" spans="1:68" ht="27" customHeight="1" x14ac:dyDescent="0.25">
      <c r="A163" s="54" t="s">
        <v>259</v>
      </c>
      <c r="B163" s="54" t="s">
        <v>260</v>
      </c>
      <c r="C163" s="31">
        <v>4301080153</v>
      </c>
      <c r="D163" s="336">
        <v>4607111036827</v>
      </c>
      <c r="E163" s="337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3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23"/>
      <c r="R163" s="323"/>
      <c r="S163" s="323"/>
      <c r="T163" s="324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262</v>
      </c>
      <c r="B164" s="54" t="s">
        <v>263</v>
      </c>
      <c r="C164" s="31">
        <v>4301080154</v>
      </c>
      <c r="D164" s="336">
        <v>4607111036834</v>
      </c>
      <c r="E164" s="337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23"/>
      <c r="R164" s="323"/>
      <c r="S164" s="323"/>
      <c r="T164" s="324"/>
      <c r="U164" s="34"/>
      <c r="V164" s="34"/>
      <c r="W164" s="35" t="s">
        <v>69</v>
      </c>
      <c r="X164" s="318">
        <v>24</v>
      </c>
      <c r="Y164" s="319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126.072</v>
      </c>
      <c r="BN164" s="67">
        <f>IFERROR(Y164*I164,"0")</f>
        <v>126.072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327"/>
      <c r="B165" s="328"/>
      <c r="C165" s="328"/>
      <c r="D165" s="328"/>
      <c r="E165" s="328"/>
      <c r="F165" s="328"/>
      <c r="G165" s="328"/>
      <c r="H165" s="328"/>
      <c r="I165" s="328"/>
      <c r="J165" s="328"/>
      <c r="K165" s="328"/>
      <c r="L165" s="328"/>
      <c r="M165" s="328"/>
      <c r="N165" s="328"/>
      <c r="O165" s="329"/>
      <c r="P165" s="331" t="s">
        <v>72</v>
      </c>
      <c r="Q165" s="332"/>
      <c r="R165" s="332"/>
      <c r="S165" s="332"/>
      <c r="T165" s="332"/>
      <c r="U165" s="332"/>
      <c r="V165" s="333"/>
      <c r="W165" s="37" t="s">
        <v>69</v>
      </c>
      <c r="X165" s="320">
        <f>IFERROR(SUM(X163:X164),"0")</f>
        <v>24</v>
      </c>
      <c r="Y165" s="320">
        <f>IFERROR(SUM(Y163:Y164),"0")</f>
        <v>24</v>
      </c>
      <c r="Z165" s="320">
        <f>IFERROR(IF(Z163="",0,Z163),"0")+IFERROR(IF(Z164="",0,Z164),"0")</f>
        <v>0.20783999999999997</v>
      </c>
      <c r="AA165" s="321"/>
      <c r="AB165" s="321"/>
      <c r="AC165" s="321"/>
    </row>
    <row r="166" spans="1:68" x14ac:dyDescent="0.2">
      <c r="A166" s="328"/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9"/>
      <c r="P166" s="331" t="s">
        <v>72</v>
      </c>
      <c r="Q166" s="332"/>
      <c r="R166" s="332"/>
      <c r="S166" s="332"/>
      <c r="T166" s="332"/>
      <c r="U166" s="332"/>
      <c r="V166" s="333"/>
      <c r="W166" s="37" t="s">
        <v>73</v>
      </c>
      <c r="X166" s="320">
        <f>IFERROR(SUMPRODUCT(X163:X164*H163:H164),"0")</f>
        <v>120</v>
      </c>
      <c r="Y166" s="320">
        <f>IFERROR(SUMPRODUCT(Y163:Y164*H163:H164),"0")</f>
        <v>120</v>
      </c>
      <c r="Z166" s="37"/>
      <c r="AA166" s="321"/>
      <c r="AB166" s="321"/>
      <c r="AC166" s="321"/>
    </row>
    <row r="167" spans="1:68" ht="27.75" customHeight="1" x14ac:dyDescent="0.2">
      <c r="A167" s="389" t="s">
        <v>264</v>
      </c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  <c r="S167" s="390"/>
      <c r="T167" s="390"/>
      <c r="U167" s="390"/>
      <c r="V167" s="390"/>
      <c r="W167" s="390"/>
      <c r="X167" s="390"/>
      <c r="Y167" s="390"/>
      <c r="Z167" s="390"/>
      <c r="AA167" s="48"/>
      <c r="AB167" s="48"/>
      <c r="AC167" s="48"/>
    </row>
    <row r="168" spans="1:68" ht="16.5" customHeight="1" x14ac:dyDescent="0.25">
      <c r="A168" s="330" t="s">
        <v>265</v>
      </c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8"/>
      <c r="M168" s="328"/>
      <c r="N168" s="328"/>
      <c r="O168" s="328"/>
      <c r="P168" s="328"/>
      <c r="Q168" s="328"/>
      <c r="R168" s="328"/>
      <c r="S168" s="328"/>
      <c r="T168" s="328"/>
      <c r="U168" s="328"/>
      <c r="V168" s="328"/>
      <c r="W168" s="328"/>
      <c r="X168" s="328"/>
      <c r="Y168" s="328"/>
      <c r="Z168" s="328"/>
      <c r="AA168" s="313"/>
      <c r="AB168" s="313"/>
      <c r="AC168" s="313"/>
    </row>
    <row r="169" spans="1:68" ht="14.25" customHeight="1" x14ac:dyDescent="0.25">
      <c r="A169" s="341" t="s">
        <v>76</v>
      </c>
      <c r="B169" s="328"/>
      <c r="C169" s="328"/>
      <c r="D169" s="328"/>
      <c r="E169" s="328"/>
      <c r="F169" s="328"/>
      <c r="G169" s="328"/>
      <c r="H169" s="328"/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328"/>
      <c r="Z169" s="328"/>
      <c r="AA169" s="314"/>
      <c r="AB169" s="314"/>
      <c r="AC169" s="314"/>
    </row>
    <row r="170" spans="1:68" ht="27" customHeight="1" x14ac:dyDescent="0.25">
      <c r="A170" s="54" t="s">
        <v>266</v>
      </c>
      <c r="B170" s="54" t="s">
        <v>267</v>
      </c>
      <c r="C170" s="31">
        <v>4301132097</v>
      </c>
      <c r="D170" s="336">
        <v>4607111035721</v>
      </c>
      <c r="E170" s="337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36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23"/>
      <c r="R170" s="323"/>
      <c r="S170" s="323"/>
      <c r="T170" s="324"/>
      <c r="U170" s="34"/>
      <c r="V170" s="34"/>
      <c r="W170" s="35" t="s">
        <v>69</v>
      </c>
      <c r="X170" s="318">
        <v>112</v>
      </c>
      <c r="Y170" s="319">
        <f>IFERROR(IF(X170="","",X170),"")</f>
        <v>112</v>
      </c>
      <c r="Z170" s="36">
        <f>IFERROR(IF(X170="","",X170*0.01788),"")</f>
        <v>2.0025599999999999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379.45600000000002</v>
      </c>
      <c r="BN170" s="67">
        <f>IFERROR(Y170*I170,"0")</f>
        <v>379.45600000000002</v>
      </c>
      <c r="BO170" s="67">
        <f>IFERROR(X170/J170,"0")</f>
        <v>1.6</v>
      </c>
      <c r="BP170" s="67">
        <f>IFERROR(Y170/J170,"0")</f>
        <v>1.6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36">
        <v>4607111035691</v>
      </c>
      <c r="E171" s="337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37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23"/>
      <c r="R171" s="323"/>
      <c r="S171" s="323"/>
      <c r="T171" s="324"/>
      <c r="U171" s="34"/>
      <c r="V171" s="34"/>
      <c r="W171" s="35" t="s">
        <v>69</v>
      </c>
      <c r="X171" s="318">
        <v>70</v>
      </c>
      <c r="Y171" s="319">
        <f>IFERROR(IF(X171="","",X171),"")</f>
        <v>70</v>
      </c>
      <c r="Z171" s="36">
        <f>IFERROR(IF(X171="","",X171*0.01788),"")</f>
        <v>1.2516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237.16</v>
      </c>
      <c r="BN171" s="67">
        <f>IFERROR(Y171*I171,"0")</f>
        <v>237.16</v>
      </c>
      <c r="BO171" s="67">
        <f>IFERROR(X171/J171,"0")</f>
        <v>1</v>
      </c>
      <c r="BP171" s="67">
        <f>IFERROR(Y171/J171,"0")</f>
        <v>1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36">
        <v>4607111038487</v>
      </c>
      <c r="E172" s="337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34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23"/>
      <c r="R172" s="323"/>
      <c r="S172" s="323"/>
      <c r="T172" s="324"/>
      <c r="U172" s="34"/>
      <c r="V172" s="34"/>
      <c r="W172" s="35" t="s">
        <v>69</v>
      </c>
      <c r="X172" s="318">
        <v>28</v>
      </c>
      <c r="Y172" s="319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104.608</v>
      </c>
      <c r="BN172" s="67">
        <f>IFERROR(Y172*I172,"0")</f>
        <v>104.608</v>
      </c>
      <c r="BO172" s="67">
        <f>IFERROR(X172/J172,"0")</f>
        <v>0.4</v>
      </c>
      <c r="BP172" s="67">
        <f>IFERROR(Y172/J172,"0")</f>
        <v>0.4</v>
      </c>
    </row>
    <row r="173" spans="1:68" x14ac:dyDescent="0.2">
      <c r="A173" s="327"/>
      <c r="B173" s="328"/>
      <c r="C173" s="328"/>
      <c r="D173" s="328"/>
      <c r="E173" s="328"/>
      <c r="F173" s="328"/>
      <c r="G173" s="328"/>
      <c r="H173" s="328"/>
      <c r="I173" s="328"/>
      <c r="J173" s="328"/>
      <c r="K173" s="328"/>
      <c r="L173" s="328"/>
      <c r="M173" s="328"/>
      <c r="N173" s="328"/>
      <c r="O173" s="329"/>
      <c r="P173" s="331" t="s">
        <v>72</v>
      </c>
      <c r="Q173" s="332"/>
      <c r="R173" s="332"/>
      <c r="S173" s="332"/>
      <c r="T173" s="332"/>
      <c r="U173" s="332"/>
      <c r="V173" s="333"/>
      <c r="W173" s="37" t="s">
        <v>69</v>
      </c>
      <c r="X173" s="320">
        <f>IFERROR(SUM(X170:X172),"0")</f>
        <v>210</v>
      </c>
      <c r="Y173" s="320">
        <f>IFERROR(SUM(Y170:Y172),"0")</f>
        <v>210</v>
      </c>
      <c r="Z173" s="320">
        <f>IFERROR(IF(Z170="",0,Z170),"0")+IFERROR(IF(Z171="",0,Z171),"0")+IFERROR(IF(Z172="",0,Z172),"0")</f>
        <v>3.7547999999999995</v>
      </c>
      <c r="AA173" s="321"/>
      <c r="AB173" s="321"/>
      <c r="AC173" s="321"/>
    </row>
    <row r="174" spans="1:68" x14ac:dyDescent="0.2">
      <c r="A174" s="328"/>
      <c r="B174" s="328"/>
      <c r="C174" s="328"/>
      <c r="D174" s="328"/>
      <c r="E174" s="328"/>
      <c r="F174" s="328"/>
      <c r="G174" s="328"/>
      <c r="H174" s="328"/>
      <c r="I174" s="328"/>
      <c r="J174" s="328"/>
      <c r="K174" s="328"/>
      <c r="L174" s="328"/>
      <c r="M174" s="328"/>
      <c r="N174" s="328"/>
      <c r="O174" s="329"/>
      <c r="P174" s="331" t="s">
        <v>72</v>
      </c>
      <c r="Q174" s="332"/>
      <c r="R174" s="332"/>
      <c r="S174" s="332"/>
      <c r="T174" s="332"/>
      <c r="U174" s="332"/>
      <c r="V174" s="333"/>
      <c r="W174" s="37" t="s">
        <v>73</v>
      </c>
      <c r="X174" s="320">
        <f>IFERROR(SUMPRODUCT(X170:X172*H170:H172),"0")</f>
        <v>630</v>
      </c>
      <c r="Y174" s="320">
        <f>IFERROR(SUMPRODUCT(Y170:Y172*H170:H172),"0")</f>
        <v>630</v>
      </c>
      <c r="Z174" s="37"/>
      <c r="AA174" s="321"/>
      <c r="AB174" s="321"/>
      <c r="AC174" s="321"/>
    </row>
    <row r="175" spans="1:68" ht="14.25" customHeight="1" x14ac:dyDescent="0.25">
      <c r="A175" s="341" t="s">
        <v>275</v>
      </c>
      <c r="B175" s="328"/>
      <c r="C175" s="328"/>
      <c r="D175" s="328"/>
      <c r="E175" s="328"/>
      <c r="F175" s="328"/>
      <c r="G175" s="328"/>
      <c r="H175" s="328"/>
      <c r="I175" s="328"/>
      <c r="J175" s="328"/>
      <c r="K175" s="328"/>
      <c r="L175" s="328"/>
      <c r="M175" s="328"/>
      <c r="N175" s="328"/>
      <c r="O175" s="328"/>
      <c r="P175" s="328"/>
      <c r="Q175" s="328"/>
      <c r="R175" s="328"/>
      <c r="S175" s="328"/>
      <c r="T175" s="328"/>
      <c r="U175" s="328"/>
      <c r="V175" s="328"/>
      <c r="W175" s="328"/>
      <c r="X175" s="328"/>
      <c r="Y175" s="328"/>
      <c r="Z175" s="328"/>
      <c r="AA175" s="314"/>
      <c r="AB175" s="314"/>
      <c r="AC175" s="314"/>
    </row>
    <row r="176" spans="1:68" ht="27" customHeight="1" x14ac:dyDescent="0.25">
      <c r="A176" s="54" t="s">
        <v>276</v>
      </c>
      <c r="B176" s="54" t="s">
        <v>277</v>
      </c>
      <c r="C176" s="31">
        <v>4301051855</v>
      </c>
      <c r="D176" s="336">
        <v>4680115885875</v>
      </c>
      <c r="E176" s="337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485" t="s">
        <v>280</v>
      </c>
      <c r="Q176" s="323"/>
      <c r="R176" s="323"/>
      <c r="S176" s="323"/>
      <c r="T176" s="324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7"/>
      <c r="B177" s="328"/>
      <c r="C177" s="328"/>
      <c r="D177" s="328"/>
      <c r="E177" s="328"/>
      <c r="F177" s="328"/>
      <c r="G177" s="328"/>
      <c r="H177" s="328"/>
      <c r="I177" s="328"/>
      <c r="J177" s="328"/>
      <c r="K177" s="328"/>
      <c r="L177" s="328"/>
      <c r="M177" s="328"/>
      <c r="N177" s="328"/>
      <c r="O177" s="329"/>
      <c r="P177" s="331" t="s">
        <v>72</v>
      </c>
      <c r="Q177" s="332"/>
      <c r="R177" s="332"/>
      <c r="S177" s="332"/>
      <c r="T177" s="332"/>
      <c r="U177" s="332"/>
      <c r="V177" s="333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28"/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9"/>
      <c r="P178" s="331" t="s">
        <v>72</v>
      </c>
      <c r="Q178" s="332"/>
      <c r="R178" s="332"/>
      <c r="S178" s="332"/>
      <c r="T178" s="332"/>
      <c r="U178" s="332"/>
      <c r="V178" s="333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89" t="s">
        <v>283</v>
      </c>
      <c r="B179" s="390"/>
      <c r="C179" s="390"/>
      <c r="D179" s="390"/>
      <c r="E179" s="390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  <c r="X179" s="390"/>
      <c r="Y179" s="390"/>
      <c r="Z179" s="390"/>
      <c r="AA179" s="48"/>
      <c r="AB179" s="48"/>
      <c r="AC179" s="48"/>
    </row>
    <row r="180" spans="1:68" ht="16.5" customHeight="1" x14ac:dyDescent="0.25">
      <c r="A180" s="330" t="s">
        <v>284</v>
      </c>
      <c r="B180" s="328"/>
      <c r="C180" s="328"/>
      <c r="D180" s="328"/>
      <c r="E180" s="328"/>
      <c r="F180" s="328"/>
      <c r="G180" s="328"/>
      <c r="H180" s="328"/>
      <c r="I180" s="328"/>
      <c r="J180" s="328"/>
      <c r="K180" s="328"/>
      <c r="L180" s="328"/>
      <c r="M180" s="328"/>
      <c r="N180" s="328"/>
      <c r="O180" s="328"/>
      <c r="P180" s="328"/>
      <c r="Q180" s="328"/>
      <c r="R180" s="328"/>
      <c r="S180" s="328"/>
      <c r="T180" s="328"/>
      <c r="U180" s="328"/>
      <c r="V180" s="328"/>
      <c r="W180" s="328"/>
      <c r="X180" s="328"/>
      <c r="Y180" s="328"/>
      <c r="Z180" s="328"/>
      <c r="AA180" s="313"/>
      <c r="AB180" s="313"/>
      <c r="AC180" s="313"/>
    </row>
    <row r="181" spans="1:68" ht="14.25" customHeight="1" x14ac:dyDescent="0.25">
      <c r="A181" s="341" t="s">
        <v>139</v>
      </c>
      <c r="B181" s="328"/>
      <c r="C181" s="328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28"/>
      <c r="P181" s="328"/>
      <c r="Q181" s="328"/>
      <c r="R181" s="328"/>
      <c r="S181" s="328"/>
      <c r="T181" s="328"/>
      <c r="U181" s="328"/>
      <c r="V181" s="328"/>
      <c r="W181" s="328"/>
      <c r="X181" s="328"/>
      <c r="Y181" s="328"/>
      <c r="Z181" s="328"/>
      <c r="AA181" s="314"/>
      <c r="AB181" s="314"/>
      <c r="AC181" s="314"/>
    </row>
    <row r="182" spans="1:68" ht="27" customHeight="1" x14ac:dyDescent="0.25">
      <c r="A182" s="54" t="s">
        <v>285</v>
      </c>
      <c r="B182" s="54" t="s">
        <v>286</v>
      </c>
      <c r="C182" s="31">
        <v>4301135707</v>
      </c>
      <c r="D182" s="336">
        <v>4620207490198</v>
      </c>
      <c r="E182" s="337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288</v>
      </c>
      <c r="B183" s="54" t="s">
        <v>289</v>
      </c>
      <c r="C183" s="31">
        <v>4301135719</v>
      </c>
      <c r="D183" s="336">
        <v>4620207490235</v>
      </c>
      <c r="E183" s="337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291</v>
      </c>
      <c r="B184" s="54" t="s">
        <v>292</v>
      </c>
      <c r="C184" s="31">
        <v>4301135697</v>
      </c>
      <c r="D184" s="336">
        <v>4620207490259</v>
      </c>
      <c r="E184" s="337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7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293</v>
      </c>
      <c r="B185" s="54" t="s">
        <v>294</v>
      </c>
      <c r="C185" s="31">
        <v>4301135681</v>
      </c>
      <c r="D185" s="336">
        <v>4620207490143</v>
      </c>
      <c r="E185" s="337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">
        <v>295</v>
      </c>
      <c r="Q185" s="323"/>
      <c r="R185" s="323"/>
      <c r="S185" s="323"/>
      <c r="T185" s="324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27"/>
      <c r="B186" s="328"/>
      <c r="C186" s="328"/>
      <c r="D186" s="328"/>
      <c r="E186" s="328"/>
      <c r="F186" s="328"/>
      <c r="G186" s="328"/>
      <c r="H186" s="328"/>
      <c r="I186" s="328"/>
      <c r="J186" s="328"/>
      <c r="K186" s="328"/>
      <c r="L186" s="328"/>
      <c r="M186" s="328"/>
      <c r="N186" s="328"/>
      <c r="O186" s="329"/>
      <c r="P186" s="331" t="s">
        <v>72</v>
      </c>
      <c r="Q186" s="332"/>
      <c r="R186" s="332"/>
      <c r="S186" s="332"/>
      <c r="T186" s="332"/>
      <c r="U186" s="332"/>
      <c r="V186" s="333"/>
      <c r="W186" s="37" t="s">
        <v>69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x14ac:dyDescent="0.2">
      <c r="A187" s="328"/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9"/>
      <c r="P187" s="331" t="s">
        <v>72</v>
      </c>
      <c r="Q187" s="332"/>
      <c r="R187" s="332"/>
      <c r="S187" s="332"/>
      <c r="T187" s="332"/>
      <c r="U187" s="332"/>
      <c r="V187" s="333"/>
      <c r="W187" s="37" t="s">
        <v>73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customHeight="1" x14ac:dyDescent="0.25">
      <c r="A188" s="330" t="s">
        <v>297</v>
      </c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8"/>
      <c r="M188" s="328"/>
      <c r="N188" s="328"/>
      <c r="O188" s="328"/>
      <c r="P188" s="328"/>
      <c r="Q188" s="328"/>
      <c r="R188" s="328"/>
      <c r="S188" s="328"/>
      <c r="T188" s="328"/>
      <c r="U188" s="328"/>
      <c r="V188" s="328"/>
      <c r="W188" s="328"/>
      <c r="X188" s="328"/>
      <c r="Y188" s="328"/>
      <c r="Z188" s="328"/>
      <c r="AA188" s="313"/>
      <c r="AB188" s="313"/>
      <c r="AC188" s="313"/>
    </row>
    <row r="189" spans="1:68" ht="14.25" customHeight="1" x14ac:dyDescent="0.25">
      <c r="A189" s="341" t="s">
        <v>63</v>
      </c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8"/>
      <c r="M189" s="328"/>
      <c r="N189" s="328"/>
      <c r="O189" s="328"/>
      <c r="P189" s="328"/>
      <c r="Q189" s="328"/>
      <c r="R189" s="328"/>
      <c r="S189" s="328"/>
      <c r="T189" s="328"/>
      <c r="U189" s="328"/>
      <c r="V189" s="328"/>
      <c r="W189" s="328"/>
      <c r="X189" s="328"/>
      <c r="Y189" s="328"/>
      <c r="Z189" s="328"/>
      <c r="AA189" s="314"/>
      <c r="AB189" s="314"/>
      <c r="AC189" s="314"/>
    </row>
    <row r="190" spans="1:68" ht="16.5" customHeight="1" x14ac:dyDescent="0.25">
      <c r="A190" s="54" t="s">
        <v>298</v>
      </c>
      <c r="B190" s="54" t="s">
        <v>299</v>
      </c>
      <c r="C190" s="31">
        <v>4301070948</v>
      </c>
      <c r="D190" s="336">
        <v>4607111037022</v>
      </c>
      <c r="E190" s="337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4"/>
      <c r="V190" s="34"/>
      <c r="W190" s="35" t="s">
        <v>69</v>
      </c>
      <c r="X190" s="318">
        <v>24</v>
      </c>
      <c r="Y190" s="319">
        <f>IFERROR(IF(X190="","",X190),"")</f>
        <v>24</v>
      </c>
      <c r="Z190" s="36">
        <f>IFERROR(IF(X190="","",X190*0.0155),"")</f>
        <v>0.372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140.88</v>
      </c>
      <c r="BN190" s="67">
        <f>IFERROR(Y190*I190,"0")</f>
        <v>140.88</v>
      </c>
      <c r="BO190" s="67">
        <f>IFERROR(X190/J190,"0")</f>
        <v>0.2857142857142857</v>
      </c>
      <c r="BP190" s="67">
        <f>IFERROR(Y190/J190,"0")</f>
        <v>0.2857142857142857</v>
      </c>
    </row>
    <row r="191" spans="1:68" ht="27" customHeight="1" x14ac:dyDescent="0.25">
      <c r="A191" s="54" t="s">
        <v>301</v>
      </c>
      <c r="B191" s="54" t="s">
        <v>302</v>
      </c>
      <c r="C191" s="31">
        <v>4301070990</v>
      </c>
      <c r="D191" s="336">
        <v>4607111038494</v>
      </c>
      <c r="E191" s="337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304</v>
      </c>
      <c r="B192" s="54" t="s">
        <v>305</v>
      </c>
      <c r="C192" s="31">
        <v>4301070966</v>
      </c>
      <c r="D192" s="336">
        <v>4607111038135</v>
      </c>
      <c r="E192" s="337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27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8"/>
      <c r="M193" s="328"/>
      <c r="N193" s="328"/>
      <c r="O193" s="329"/>
      <c r="P193" s="331" t="s">
        <v>72</v>
      </c>
      <c r="Q193" s="332"/>
      <c r="R193" s="332"/>
      <c r="S193" s="332"/>
      <c r="T193" s="332"/>
      <c r="U193" s="332"/>
      <c r="V193" s="333"/>
      <c r="W193" s="37" t="s">
        <v>69</v>
      </c>
      <c r="X193" s="320">
        <f>IFERROR(SUM(X190:X192),"0")</f>
        <v>24</v>
      </c>
      <c r="Y193" s="320">
        <f>IFERROR(SUM(Y190:Y192),"0")</f>
        <v>24</v>
      </c>
      <c r="Z193" s="320">
        <f>IFERROR(IF(Z190="",0,Z190),"0")+IFERROR(IF(Z191="",0,Z191),"0")+IFERROR(IF(Z192="",0,Z192),"0")</f>
        <v>0.372</v>
      </c>
      <c r="AA193" s="321"/>
      <c r="AB193" s="321"/>
      <c r="AC193" s="321"/>
    </row>
    <row r="194" spans="1:68" x14ac:dyDescent="0.2">
      <c r="A194" s="328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8"/>
      <c r="M194" s="328"/>
      <c r="N194" s="328"/>
      <c r="O194" s="329"/>
      <c r="P194" s="331" t="s">
        <v>72</v>
      </c>
      <c r="Q194" s="332"/>
      <c r="R194" s="332"/>
      <c r="S194" s="332"/>
      <c r="T194" s="332"/>
      <c r="U194" s="332"/>
      <c r="V194" s="333"/>
      <c r="W194" s="37" t="s">
        <v>73</v>
      </c>
      <c r="X194" s="320">
        <f>IFERROR(SUMPRODUCT(X190:X192*H190:H192),"0")</f>
        <v>134.39999999999998</v>
      </c>
      <c r="Y194" s="320">
        <f>IFERROR(SUMPRODUCT(Y190:Y192*H190:H192),"0")</f>
        <v>134.39999999999998</v>
      </c>
      <c r="Z194" s="37"/>
      <c r="AA194" s="321"/>
      <c r="AB194" s="321"/>
      <c r="AC194" s="321"/>
    </row>
    <row r="195" spans="1:68" ht="16.5" customHeight="1" x14ac:dyDescent="0.25">
      <c r="A195" s="330" t="s">
        <v>307</v>
      </c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328"/>
      <c r="Z195" s="328"/>
      <c r="AA195" s="313"/>
      <c r="AB195" s="313"/>
      <c r="AC195" s="313"/>
    </row>
    <row r="196" spans="1:68" ht="14.25" customHeight="1" x14ac:dyDescent="0.25">
      <c r="A196" s="341" t="s">
        <v>63</v>
      </c>
      <c r="B196" s="328"/>
      <c r="C196" s="328"/>
      <c r="D196" s="328"/>
      <c r="E196" s="328"/>
      <c r="F196" s="328"/>
      <c r="G196" s="328"/>
      <c r="H196" s="328"/>
      <c r="I196" s="328"/>
      <c r="J196" s="328"/>
      <c r="K196" s="328"/>
      <c r="L196" s="328"/>
      <c r="M196" s="328"/>
      <c r="N196" s="328"/>
      <c r="O196" s="328"/>
      <c r="P196" s="328"/>
      <c r="Q196" s="328"/>
      <c r="R196" s="328"/>
      <c r="S196" s="328"/>
      <c r="T196" s="328"/>
      <c r="U196" s="328"/>
      <c r="V196" s="328"/>
      <c r="W196" s="328"/>
      <c r="X196" s="328"/>
      <c r="Y196" s="328"/>
      <c r="Z196" s="328"/>
      <c r="AA196" s="314"/>
      <c r="AB196" s="314"/>
      <c r="AC196" s="314"/>
    </row>
    <row r="197" spans="1:68" ht="27" customHeight="1" x14ac:dyDescent="0.25">
      <c r="A197" s="54" t="s">
        <v>308</v>
      </c>
      <c r="B197" s="54" t="s">
        <v>309</v>
      </c>
      <c r="C197" s="31">
        <v>4301070996</v>
      </c>
      <c r="D197" s="336">
        <v>4607111038654</v>
      </c>
      <c r="E197" s="337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311</v>
      </c>
      <c r="B198" s="54" t="s">
        <v>312</v>
      </c>
      <c r="C198" s="31">
        <v>4301070997</v>
      </c>
      <c r="D198" s="336">
        <v>4607111038586</v>
      </c>
      <c r="E198" s="337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4"/>
      <c r="V198" s="34"/>
      <c r="W198" s="35" t="s">
        <v>69</v>
      </c>
      <c r="X198" s="318">
        <v>24</v>
      </c>
      <c r="Y198" s="319">
        <f t="shared" si="12"/>
        <v>24</v>
      </c>
      <c r="Z198" s="36">
        <f t="shared" si="13"/>
        <v>0.372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139.92000000000002</v>
      </c>
      <c r="BN198" s="67">
        <f t="shared" si="15"/>
        <v>139.92000000000002</v>
      </c>
      <c r="BO198" s="67">
        <f t="shared" si="16"/>
        <v>0.2857142857142857</v>
      </c>
      <c r="BP198" s="67">
        <f t="shared" si="17"/>
        <v>0.2857142857142857</v>
      </c>
    </row>
    <row r="199" spans="1:68" ht="27" customHeight="1" x14ac:dyDescent="0.25">
      <c r="A199" s="54" t="s">
        <v>313</v>
      </c>
      <c r="B199" s="54" t="s">
        <v>314</v>
      </c>
      <c r="C199" s="31">
        <v>4301070962</v>
      </c>
      <c r="D199" s="336">
        <v>4607111038609</v>
      </c>
      <c r="E199" s="337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1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4301070963</v>
      </c>
      <c r="D200" s="336">
        <v>4607111038630</v>
      </c>
      <c r="E200" s="337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52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4"/>
      <c r="V200" s="34"/>
      <c r="W200" s="35" t="s">
        <v>69</v>
      </c>
      <c r="X200" s="318">
        <v>12</v>
      </c>
      <c r="Y200" s="319">
        <f t="shared" si="12"/>
        <v>12</v>
      </c>
      <c r="Z200" s="36">
        <f t="shared" si="13"/>
        <v>0.186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70.44</v>
      </c>
      <c r="BN200" s="67">
        <f t="shared" si="15"/>
        <v>70.44</v>
      </c>
      <c r="BO200" s="67">
        <f t="shared" si="16"/>
        <v>0.14285714285714285</v>
      </c>
      <c r="BP200" s="67">
        <f t="shared" si="17"/>
        <v>0.14285714285714285</v>
      </c>
    </row>
    <row r="201" spans="1:68" ht="27" customHeight="1" x14ac:dyDescent="0.25">
      <c r="A201" s="54" t="s">
        <v>318</v>
      </c>
      <c r="B201" s="54" t="s">
        <v>319</v>
      </c>
      <c r="C201" s="31">
        <v>4301070959</v>
      </c>
      <c r="D201" s="336">
        <v>4607111038616</v>
      </c>
      <c r="E201" s="337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320</v>
      </c>
      <c r="B202" s="54" t="s">
        <v>321</v>
      </c>
      <c r="C202" s="31">
        <v>4301070960</v>
      </c>
      <c r="D202" s="336">
        <v>4607111038623</v>
      </c>
      <c r="E202" s="337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4"/>
      <c r="V202" s="34"/>
      <c r="W202" s="35" t="s">
        <v>69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x14ac:dyDescent="0.2">
      <c r="A203" s="327"/>
      <c r="B203" s="328"/>
      <c r="C203" s="328"/>
      <c r="D203" s="328"/>
      <c r="E203" s="328"/>
      <c r="F203" s="328"/>
      <c r="G203" s="328"/>
      <c r="H203" s="328"/>
      <c r="I203" s="328"/>
      <c r="J203" s="328"/>
      <c r="K203" s="328"/>
      <c r="L203" s="328"/>
      <c r="M203" s="328"/>
      <c r="N203" s="328"/>
      <c r="O203" s="329"/>
      <c r="P203" s="331" t="s">
        <v>72</v>
      </c>
      <c r="Q203" s="332"/>
      <c r="R203" s="332"/>
      <c r="S203" s="332"/>
      <c r="T203" s="332"/>
      <c r="U203" s="332"/>
      <c r="V203" s="333"/>
      <c r="W203" s="37" t="s">
        <v>69</v>
      </c>
      <c r="X203" s="320">
        <f>IFERROR(SUM(X197:X202),"0")</f>
        <v>36</v>
      </c>
      <c r="Y203" s="320">
        <f>IFERROR(SUM(Y197:Y202),"0")</f>
        <v>36</v>
      </c>
      <c r="Z203" s="320">
        <f>IFERROR(IF(Z197="",0,Z197),"0")+IFERROR(IF(Z198="",0,Z198),"0")+IFERROR(IF(Z199="",0,Z199),"0")+IFERROR(IF(Z200="",0,Z200),"0")+IFERROR(IF(Z201="",0,Z201),"0")+IFERROR(IF(Z202="",0,Z202),"0")</f>
        <v>0.55800000000000005</v>
      </c>
      <c r="AA203" s="321"/>
      <c r="AB203" s="321"/>
      <c r="AC203" s="321"/>
    </row>
    <row r="204" spans="1:68" x14ac:dyDescent="0.2">
      <c r="A204" s="328"/>
      <c r="B204" s="328"/>
      <c r="C204" s="328"/>
      <c r="D204" s="328"/>
      <c r="E204" s="328"/>
      <c r="F204" s="328"/>
      <c r="G204" s="328"/>
      <c r="H204" s="328"/>
      <c r="I204" s="328"/>
      <c r="J204" s="328"/>
      <c r="K204" s="328"/>
      <c r="L204" s="328"/>
      <c r="M204" s="328"/>
      <c r="N204" s="328"/>
      <c r="O204" s="329"/>
      <c r="P204" s="331" t="s">
        <v>72</v>
      </c>
      <c r="Q204" s="332"/>
      <c r="R204" s="332"/>
      <c r="S204" s="332"/>
      <c r="T204" s="332"/>
      <c r="U204" s="332"/>
      <c r="V204" s="333"/>
      <c r="W204" s="37" t="s">
        <v>73</v>
      </c>
      <c r="X204" s="320">
        <f>IFERROR(SUMPRODUCT(X197:X202*H197:H202),"0")</f>
        <v>201.59999999999997</v>
      </c>
      <c r="Y204" s="320">
        <f>IFERROR(SUMPRODUCT(Y197:Y202*H197:H202),"0")</f>
        <v>201.59999999999997</v>
      </c>
      <c r="Z204" s="37"/>
      <c r="AA204" s="321"/>
      <c r="AB204" s="321"/>
      <c r="AC204" s="321"/>
    </row>
    <row r="205" spans="1:68" ht="16.5" customHeight="1" x14ac:dyDescent="0.25">
      <c r="A205" s="330" t="s">
        <v>322</v>
      </c>
      <c r="B205" s="328"/>
      <c r="C205" s="328"/>
      <c r="D205" s="328"/>
      <c r="E205" s="328"/>
      <c r="F205" s="328"/>
      <c r="G205" s="328"/>
      <c r="H205" s="328"/>
      <c r="I205" s="328"/>
      <c r="J205" s="328"/>
      <c r="K205" s="328"/>
      <c r="L205" s="328"/>
      <c r="M205" s="328"/>
      <c r="N205" s="328"/>
      <c r="O205" s="328"/>
      <c r="P205" s="328"/>
      <c r="Q205" s="328"/>
      <c r="R205" s="328"/>
      <c r="S205" s="328"/>
      <c r="T205" s="328"/>
      <c r="U205" s="328"/>
      <c r="V205" s="328"/>
      <c r="W205" s="328"/>
      <c r="X205" s="328"/>
      <c r="Y205" s="328"/>
      <c r="Z205" s="328"/>
      <c r="AA205" s="313"/>
      <c r="AB205" s="313"/>
      <c r="AC205" s="313"/>
    </row>
    <row r="206" spans="1:68" ht="14.25" customHeight="1" x14ac:dyDescent="0.25">
      <c r="A206" s="341" t="s">
        <v>63</v>
      </c>
      <c r="B206" s="328"/>
      <c r="C206" s="328"/>
      <c r="D206" s="328"/>
      <c r="E206" s="328"/>
      <c r="F206" s="328"/>
      <c r="G206" s="328"/>
      <c r="H206" s="328"/>
      <c r="I206" s="328"/>
      <c r="J206" s="328"/>
      <c r="K206" s="328"/>
      <c r="L206" s="328"/>
      <c r="M206" s="328"/>
      <c r="N206" s="328"/>
      <c r="O206" s="328"/>
      <c r="P206" s="328"/>
      <c r="Q206" s="328"/>
      <c r="R206" s="328"/>
      <c r="S206" s="328"/>
      <c r="T206" s="328"/>
      <c r="U206" s="328"/>
      <c r="V206" s="328"/>
      <c r="W206" s="328"/>
      <c r="X206" s="328"/>
      <c r="Y206" s="328"/>
      <c r="Z206" s="328"/>
      <c r="AA206" s="314"/>
      <c r="AB206" s="314"/>
      <c r="AC206" s="314"/>
    </row>
    <row r="207" spans="1:68" ht="27" customHeight="1" x14ac:dyDescent="0.25">
      <c r="A207" s="54" t="s">
        <v>323</v>
      </c>
      <c r="B207" s="54" t="s">
        <v>324</v>
      </c>
      <c r="C207" s="31">
        <v>4301070915</v>
      </c>
      <c r="D207" s="336">
        <v>4607111035882</v>
      </c>
      <c r="E207" s="337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326</v>
      </c>
      <c r="B208" s="54" t="s">
        <v>327</v>
      </c>
      <c r="C208" s="31">
        <v>4301070921</v>
      </c>
      <c r="D208" s="336">
        <v>4607111035905</v>
      </c>
      <c r="E208" s="337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4"/>
      <c r="V208" s="34"/>
      <c r="W208" s="35" t="s">
        <v>69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328</v>
      </c>
      <c r="B209" s="54" t="s">
        <v>329</v>
      </c>
      <c r="C209" s="31">
        <v>4301070917</v>
      </c>
      <c r="D209" s="336">
        <v>4607111035912</v>
      </c>
      <c r="E209" s="337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331</v>
      </c>
      <c r="B210" s="54" t="s">
        <v>332</v>
      </c>
      <c r="C210" s="31">
        <v>4301070920</v>
      </c>
      <c r="D210" s="336">
        <v>4607111035929</v>
      </c>
      <c r="E210" s="337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4"/>
      <c r="V210" s="34"/>
      <c r="W210" s="35" t="s">
        <v>69</v>
      </c>
      <c r="X210" s="318">
        <v>24</v>
      </c>
      <c r="Y210" s="319">
        <f>IFERROR(IF(X210="","",X210),"")</f>
        <v>24</v>
      </c>
      <c r="Z210" s="36">
        <f>IFERROR(IF(X210="","",X210*0.0155),"")</f>
        <v>0.372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179.28</v>
      </c>
      <c r="BN210" s="67">
        <f>IFERROR(Y210*I210,"0")</f>
        <v>179.28</v>
      </c>
      <c r="BO210" s="67">
        <f>IFERROR(X210/J210,"0")</f>
        <v>0.2857142857142857</v>
      </c>
      <c r="BP210" s="67">
        <f>IFERROR(Y210/J210,"0")</f>
        <v>0.2857142857142857</v>
      </c>
    </row>
    <row r="211" spans="1:68" x14ac:dyDescent="0.2">
      <c r="A211" s="327"/>
      <c r="B211" s="328"/>
      <c r="C211" s="328"/>
      <c r="D211" s="328"/>
      <c r="E211" s="328"/>
      <c r="F211" s="328"/>
      <c r="G211" s="328"/>
      <c r="H211" s="328"/>
      <c r="I211" s="328"/>
      <c r="J211" s="328"/>
      <c r="K211" s="328"/>
      <c r="L211" s="328"/>
      <c r="M211" s="328"/>
      <c r="N211" s="328"/>
      <c r="O211" s="329"/>
      <c r="P211" s="331" t="s">
        <v>72</v>
      </c>
      <c r="Q211" s="332"/>
      <c r="R211" s="332"/>
      <c r="S211" s="332"/>
      <c r="T211" s="332"/>
      <c r="U211" s="332"/>
      <c r="V211" s="333"/>
      <c r="W211" s="37" t="s">
        <v>69</v>
      </c>
      <c r="X211" s="320">
        <f>IFERROR(SUM(X207:X210),"0")</f>
        <v>24</v>
      </c>
      <c r="Y211" s="320">
        <f>IFERROR(SUM(Y207:Y210),"0")</f>
        <v>24</v>
      </c>
      <c r="Z211" s="320">
        <f>IFERROR(IF(Z207="",0,Z207),"0")+IFERROR(IF(Z208="",0,Z208),"0")+IFERROR(IF(Z209="",0,Z209),"0")+IFERROR(IF(Z210="",0,Z210),"0")</f>
        <v>0.372</v>
      </c>
      <c r="AA211" s="321"/>
      <c r="AB211" s="321"/>
      <c r="AC211" s="321"/>
    </row>
    <row r="212" spans="1:68" x14ac:dyDescent="0.2">
      <c r="A212" s="328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8"/>
      <c r="M212" s="328"/>
      <c r="N212" s="328"/>
      <c r="O212" s="329"/>
      <c r="P212" s="331" t="s">
        <v>72</v>
      </c>
      <c r="Q212" s="332"/>
      <c r="R212" s="332"/>
      <c r="S212" s="332"/>
      <c r="T212" s="332"/>
      <c r="U212" s="332"/>
      <c r="V212" s="333"/>
      <c r="W212" s="37" t="s">
        <v>73</v>
      </c>
      <c r="X212" s="320">
        <f>IFERROR(SUMPRODUCT(X207:X210*H207:H210),"0")</f>
        <v>172.8</v>
      </c>
      <c r="Y212" s="320">
        <f>IFERROR(SUMPRODUCT(Y207:Y210*H207:H210),"0")</f>
        <v>172.8</v>
      </c>
      <c r="Z212" s="37"/>
      <c r="AA212" s="321"/>
      <c r="AB212" s="321"/>
      <c r="AC212" s="321"/>
    </row>
    <row r="213" spans="1:68" ht="16.5" customHeight="1" x14ac:dyDescent="0.25">
      <c r="A213" s="330" t="s">
        <v>333</v>
      </c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28"/>
      <c r="P213" s="328"/>
      <c r="Q213" s="328"/>
      <c r="R213" s="328"/>
      <c r="S213" s="328"/>
      <c r="T213" s="328"/>
      <c r="U213" s="328"/>
      <c r="V213" s="328"/>
      <c r="W213" s="328"/>
      <c r="X213" s="328"/>
      <c r="Y213" s="328"/>
      <c r="Z213" s="328"/>
      <c r="AA213" s="313"/>
      <c r="AB213" s="313"/>
      <c r="AC213" s="313"/>
    </row>
    <row r="214" spans="1:68" ht="14.25" customHeight="1" x14ac:dyDescent="0.25">
      <c r="A214" s="341" t="s">
        <v>63</v>
      </c>
      <c r="B214" s="328"/>
      <c r="C214" s="328"/>
      <c r="D214" s="328"/>
      <c r="E214" s="328"/>
      <c r="F214" s="328"/>
      <c r="G214" s="328"/>
      <c r="H214" s="328"/>
      <c r="I214" s="328"/>
      <c r="J214" s="328"/>
      <c r="K214" s="328"/>
      <c r="L214" s="328"/>
      <c r="M214" s="328"/>
      <c r="N214" s="328"/>
      <c r="O214" s="328"/>
      <c r="P214" s="328"/>
      <c r="Q214" s="328"/>
      <c r="R214" s="328"/>
      <c r="S214" s="328"/>
      <c r="T214" s="328"/>
      <c r="U214" s="328"/>
      <c r="V214" s="328"/>
      <c r="W214" s="328"/>
      <c r="X214" s="328"/>
      <c r="Y214" s="328"/>
      <c r="Z214" s="328"/>
      <c r="AA214" s="314"/>
      <c r="AB214" s="314"/>
      <c r="AC214" s="314"/>
    </row>
    <row r="215" spans="1:68" ht="16.5" customHeight="1" x14ac:dyDescent="0.25">
      <c r="A215" s="54" t="s">
        <v>334</v>
      </c>
      <c r="B215" s="54" t="s">
        <v>335</v>
      </c>
      <c r="C215" s="31">
        <v>4301070912</v>
      </c>
      <c r="D215" s="336">
        <v>4607111037213</v>
      </c>
      <c r="E215" s="337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4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27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8"/>
      <c r="M216" s="328"/>
      <c r="N216" s="328"/>
      <c r="O216" s="329"/>
      <c r="P216" s="331" t="s">
        <v>72</v>
      </c>
      <c r="Q216" s="332"/>
      <c r="R216" s="332"/>
      <c r="S216" s="332"/>
      <c r="T216" s="332"/>
      <c r="U216" s="332"/>
      <c r="V216" s="333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8"/>
      <c r="M217" s="328"/>
      <c r="N217" s="328"/>
      <c r="O217" s="329"/>
      <c r="P217" s="331" t="s">
        <v>72</v>
      </c>
      <c r="Q217" s="332"/>
      <c r="R217" s="332"/>
      <c r="S217" s="332"/>
      <c r="T217" s="332"/>
      <c r="U217" s="332"/>
      <c r="V217" s="333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30" t="s">
        <v>337</v>
      </c>
      <c r="B218" s="328"/>
      <c r="C218" s="328"/>
      <c r="D218" s="328"/>
      <c r="E218" s="328"/>
      <c r="F218" s="328"/>
      <c r="G218" s="328"/>
      <c r="H218" s="328"/>
      <c r="I218" s="328"/>
      <c r="J218" s="328"/>
      <c r="K218" s="328"/>
      <c r="L218" s="328"/>
      <c r="M218" s="328"/>
      <c r="N218" s="328"/>
      <c r="O218" s="328"/>
      <c r="P218" s="328"/>
      <c r="Q218" s="328"/>
      <c r="R218" s="328"/>
      <c r="S218" s="328"/>
      <c r="T218" s="328"/>
      <c r="U218" s="328"/>
      <c r="V218" s="328"/>
      <c r="W218" s="328"/>
      <c r="X218" s="328"/>
      <c r="Y218" s="328"/>
      <c r="Z218" s="328"/>
      <c r="AA218" s="313"/>
      <c r="AB218" s="313"/>
      <c r="AC218" s="313"/>
    </row>
    <row r="219" spans="1:68" ht="14.25" customHeight="1" x14ac:dyDescent="0.25">
      <c r="A219" s="341" t="s">
        <v>275</v>
      </c>
      <c r="B219" s="328"/>
      <c r="C219" s="328"/>
      <c r="D219" s="328"/>
      <c r="E219" s="328"/>
      <c r="F219" s="328"/>
      <c r="G219" s="328"/>
      <c r="H219" s="328"/>
      <c r="I219" s="328"/>
      <c r="J219" s="328"/>
      <c r="K219" s="328"/>
      <c r="L219" s="328"/>
      <c r="M219" s="328"/>
      <c r="N219" s="328"/>
      <c r="O219" s="328"/>
      <c r="P219" s="328"/>
      <c r="Q219" s="328"/>
      <c r="R219" s="328"/>
      <c r="S219" s="328"/>
      <c r="T219" s="328"/>
      <c r="U219" s="328"/>
      <c r="V219" s="328"/>
      <c r="W219" s="328"/>
      <c r="X219" s="328"/>
      <c r="Y219" s="328"/>
      <c r="Z219" s="328"/>
      <c r="AA219" s="314"/>
      <c r="AB219" s="314"/>
      <c r="AC219" s="314"/>
    </row>
    <row r="220" spans="1:68" ht="27" customHeight="1" x14ac:dyDescent="0.25">
      <c r="A220" s="54" t="s">
        <v>338</v>
      </c>
      <c r="B220" s="54" t="s">
        <v>339</v>
      </c>
      <c r="C220" s="31">
        <v>4301051320</v>
      </c>
      <c r="D220" s="336">
        <v>4680115881334</v>
      </c>
      <c r="E220" s="337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34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27"/>
      <c r="B221" s="328"/>
      <c r="C221" s="328"/>
      <c r="D221" s="328"/>
      <c r="E221" s="328"/>
      <c r="F221" s="328"/>
      <c r="G221" s="328"/>
      <c r="H221" s="328"/>
      <c r="I221" s="328"/>
      <c r="J221" s="328"/>
      <c r="K221" s="328"/>
      <c r="L221" s="328"/>
      <c r="M221" s="328"/>
      <c r="N221" s="328"/>
      <c r="O221" s="329"/>
      <c r="P221" s="331" t="s">
        <v>72</v>
      </c>
      <c r="Q221" s="332"/>
      <c r="R221" s="332"/>
      <c r="S221" s="332"/>
      <c r="T221" s="332"/>
      <c r="U221" s="332"/>
      <c r="V221" s="333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28"/>
      <c r="B222" s="328"/>
      <c r="C222" s="328"/>
      <c r="D222" s="328"/>
      <c r="E222" s="328"/>
      <c r="F222" s="328"/>
      <c r="G222" s="328"/>
      <c r="H222" s="328"/>
      <c r="I222" s="328"/>
      <c r="J222" s="328"/>
      <c r="K222" s="328"/>
      <c r="L222" s="328"/>
      <c r="M222" s="328"/>
      <c r="N222" s="328"/>
      <c r="O222" s="329"/>
      <c r="P222" s="331" t="s">
        <v>72</v>
      </c>
      <c r="Q222" s="332"/>
      <c r="R222" s="332"/>
      <c r="S222" s="332"/>
      <c r="T222" s="332"/>
      <c r="U222" s="332"/>
      <c r="V222" s="333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30" t="s">
        <v>341</v>
      </c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8"/>
      <c r="M223" s="328"/>
      <c r="N223" s="328"/>
      <c r="O223" s="328"/>
      <c r="P223" s="328"/>
      <c r="Q223" s="328"/>
      <c r="R223" s="328"/>
      <c r="S223" s="328"/>
      <c r="T223" s="328"/>
      <c r="U223" s="328"/>
      <c r="V223" s="328"/>
      <c r="W223" s="328"/>
      <c r="X223" s="328"/>
      <c r="Y223" s="328"/>
      <c r="Z223" s="328"/>
      <c r="AA223" s="313"/>
      <c r="AB223" s="313"/>
      <c r="AC223" s="313"/>
    </row>
    <row r="224" spans="1:68" ht="14.25" customHeight="1" x14ac:dyDescent="0.25">
      <c r="A224" s="341" t="s">
        <v>63</v>
      </c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  <c r="U224" s="328"/>
      <c r="V224" s="328"/>
      <c r="W224" s="328"/>
      <c r="X224" s="328"/>
      <c r="Y224" s="328"/>
      <c r="Z224" s="328"/>
      <c r="AA224" s="314"/>
      <c r="AB224" s="314"/>
      <c r="AC224" s="314"/>
    </row>
    <row r="225" spans="1:68" ht="16.5" customHeight="1" x14ac:dyDescent="0.25">
      <c r="A225" s="54" t="s">
        <v>342</v>
      </c>
      <c r="B225" s="54" t="s">
        <v>343</v>
      </c>
      <c r="C225" s="31">
        <v>4301071063</v>
      </c>
      <c r="D225" s="336">
        <v>4607111039019</v>
      </c>
      <c r="E225" s="337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345</v>
      </c>
      <c r="B226" s="54" t="s">
        <v>346</v>
      </c>
      <c r="C226" s="31">
        <v>4301071000</v>
      </c>
      <c r="D226" s="336">
        <v>4607111038708</v>
      </c>
      <c r="E226" s="337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27"/>
      <c r="B227" s="328"/>
      <c r="C227" s="328"/>
      <c r="D227" s="328"/>
      <c r="E227" s="328"/>
      <c r="F227" s="328"/>
      <c r="G227" s="328"/>
      <c r="H227" s="328"/>
      <c r="I227" s="328"/>
      <c r="J227" s="328"/>
      <c r="K227" s="328"/>
      <c r="L227" s="328"/>
      <c r="M227" s="328"/>
      <c r="N227" s="328"/>
      <c r="O227" s="329"/>
      <c r="P227" s="331" t="s">
        <v>72</v>
      </c>
      <c r="Q227" s="332"/>
      <c r="R227" s="332"/>
      <c r="S227" s="332"/>
      <c r="T227" s="332"/>
      <c r="U227" s="332"/>
      <c r="V227" s="333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28"/>
      <c r="B228" s="328"/>
      <c r="C228" s="328"/>
      <c r="D228" s="328"/>
      <c r="E228" s="328"/>
      <c r="F228" s="328"/>
      <c r="G228" s="328"/>
      <c r="H228" s="328"/>
      <c r="I228" s="328"/>
      <c r="J228" s="328"/>
      <c r="K228" s="328"/>
      <c r="L228" s="328"/>
      <c r="M228" s="328"/>
      <c r="N228" s="328"/>
      <c r="O228" s="329"/>
      <c r="P228" s="331" t="s">
        <v>72</v>
      </c>
      <c r="Q228" s="332"/>
      <c r="R228" s="332"/>
      <c r="S228" s="332"/>
      <c r="T228" s="332"/>
      <c r="U228" s="332"/>
      <c r="V228" s="333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89" t="s">
        <v>347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90"/>
      <c r="AA229" s="48"/>
      <c r="AB229" s="48"/>
      <c r="AC229" s="48"/>
    </row>
    <row r="230" spans="1:68" ht="16.5" customHeight="1" x14ac:dyDescent="0.25">
      <c r="A230" s="330" t="s">
        <v>348</v>
      </c>
      <c r="B230" s="328"/>
      <c r="C230" s="328"/>
      <c r="D230" s="328"/>
      <c r="E230" s="328"/>
      <c r="F230" s="328"/>
      <c r="G230" s="328"/>
      <c r="H230" s="328"/>
      <c r="I230" s="328"/>
      <c r="J230" s="328"/>
      <c r="K230" s="328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28"/>
      <c r="Z230" s="328"/>
      <c r="AA230" s="313"/>
      <c r="AB230" s="313"/>
      <c r="AC230" s="313"/>
    </row>
    <row r="231" spans="1:68" ht="14.25" customHeight="1" x14ac:dyDescent="0.25">
      <c r="A231" s="341" t="s">
        <v>63</v>
      </c>
      <c r="B231" s="328"/>
      <c r="C231" s="328"/>
      <c r="D231" s="328"/>
      <c r="E231" s="328"/>
      <c r="F231" s="328"/>
      <c r="G231" s="328"/>
      <c r="H231" s="328"/>
      <c r="I231" s="328"/>
      <c r="J231" s="328"/>
      <c r="K231" s="328"/>
      <c r="L231" s="328"/>
      <c r="M231" s="328"/>
      <c r="N231" s="328"/>
      <c r="O231" s="328"/>
      <c r="P231" s="328"/>
      <c r="Q231" s="328"/>
      <c r="R231" s="328"/>
      <c r="S231" s="328"/>
      <c r="T231" s="328"/>
      <c r="U231" s="328"/>
      <c r="V231" s="328"/>
      <c r="W231" s="328"/>
      <c r="X231" s="328"/>
      <c r="Y231" s="328"/>
      <c r="Z231" s="328"/>
      <c r="AA231" s="314"/>
      <c r="AB231" s="314"/>
      <c r="AC231" s="314"/>
    </row>
    <row r="232" spans="1:68" ht="27" customHeight="1" x14ac:dyDescent="0.25">
      <c r="A232" s="54" t="s">
        <v>349</v>
      </c>
      <c r="B232" s="54" t="s">
        <v>350</v>
      </c>
      <c r="C232" s="31">
        <v>4301071036</v>
      </c>
      <c r="D232" s="336">
        <v>4607111036162</v>
      </c>
      <c r="E232" s="337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5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27"/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8"/>
      <c r="M233" s="328"/>
      <c r="N233" s="328"/>
      <c r="O233" s="329"/>
      <c r="P233" s="331" t="s">
        <v>72</v>
      </c>
      <c r="Q233" s="332"/>
      <c r="R233" s="332"/>
      <c r="S233" s="332"/>
      <c r="T233" s="332"/>
      <c r="U233" s="332"/>
      <c r="V233" s="333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28"/>
      <c r="B234" s="328"/>
      <c r="C234" s="328"/>
      <c r="D234" s="328"/>
      <c r="E234" s="328"/>
      <c r="F234" s="328"/>
      <c r="G234" s="328"/>
      <c r="H234" s="328"/>
      <c r="I234" s="328"/>
      <c r="J234" s="328"/>
      <c r="K234" s="328"/>
      <c r="L234" s="328"/>
      <c r="M234" s="328"/>
      <c r="N234" s="328"/>
      <c r="O234" s="329"/>
      <c r="P234" s="331" t="s">
        <v>72</v>
      </c>
      <c r="Q234" s="332"/>
      <c r="R234" s="332"/>
      <c r="S234" s="332"/>
      <c r="T234" s="332"/>
      <c r="U234" s="332"/>
      <c r="V234" s="333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89" t="s">
        <v>352</v>
      </c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390"/>
      <c r="O235" s="390"/>
      <c r="P235" s="390"/>
      <c r="Q235" s="390"/>
      <c r="R235" s="390"/>
      <c r="S235" s="390"/>
      <c r="T235" s="390"/>
      <c r="U235" s="390"/>
      <c r="V235" s="390"/>
      <c r="W235" s="390"/>
      <c r="X235" s="390"/>
      <c r="Y235" s="390"/>
      <c r="Z235" s="390"/>
      <c r="AA235" s="48"/>
      <c r="AB235" s="48"/>
      <c r="AC235" s="48"/>
    </row>
    <row r="236" spans="1:68" ht="16.5" customHeight="1" x14ac:dyDescent="0.25">
      <c r="A236" s="330" t="s">
        <v>353</v>
      </c>
      <c r="B236" s="328"/>
      <c r="C236" s="328"/>
      <c r="D236" s="328"/>
      <c r="E236" s="328"/>
      <c r="F236" s="328"/>
      <c r="G236" s="328"/>
      <c r="H236" s="328"/>
      <c r="I236" s="328"/>
      <c r="J236" s="328"/>
      <c r="K236" s="328"/>
      <c r="L236" s="328"/>
      <c r="M236" s="328"/>
      <c r="N236" s="328"/>
      <c r="O236" s="328"/>
      <c r="P236" s="328"/>
      <c r="Q236" s="328"/>
      <c r="R236" s="328"/>
      <c r="S236" s="328"/>
      <c r="T236" s="328"/>
      <c r="U236" s="328"/>
      <c r="V236" s="328"/>
      <c r="W236" s="328"/>
      <c r="X236" s="328"/>
      <c r="Y236" s="328"/>
      <c r="Z236" s="328"/>
      <c r="AA236" s="313"/>
      <c r="AB236" s="313"/>
      <c r="AC236" s="313"/>
    </row>
    <row r="237" spans="1:68" ht="14.25" customHeight="1" x14ac:dyDescent="0.25">
      <c r="A237" s="341" t="s">
        <v>63</v>
      </c>
      <c r="B237" s="328"/>
      <c r="C237" s="328"/>
      <c r="D237" s="328"/>
      <c r="E237" s="328"/>
      <c r="F237" s="328"/>
      <c r="G237" s="328"/>
      <c r="H237" s="328"/>
      <c r="I237" s="328"/>
      <c r="J237" s="328"/>
      <c r="K237" s="328"/>
      <c r="L237" s="328"/>
      <c r="M237" s="328"/>
      <c r="N237" s="328"/>
      <c r="O237" s="328"/>
      <c r="P237" s="328"/>
      <c r="Q237" s="328"/>
      <c r="R237" s="328"/>
      <c r="S237" s="328"/>
      <c r="T237" s="328"/>
      <c r="U237" s="328"/>
      <c r="V237" s="328"/>
      <c r="W237" s="328"/>
      <c r="X237" s="328"/>
      <c r="Y237" s="328"/>
      <c r="Z237" s="328"/>
      <c r="AA237" s="314"/>
      <c r="AB237" s="314"/>
      <c r="AC237" s="314"/>
    </row>
    <row r="238" spans="1:68" ht="27" customHeight="1" x14ac:dyDescent="0.25">
      <c r="A238" s="54" t="s">
        <v>354</v>
      </c>
      <c r="B238" s="54" t="s">
        <v>355</v>
      </c>
      <c r="C238" s="31">
        <v>4301071029</v>
      </c>
      <c r="D238" s="336">
        <v>4607111035899</v>
      </c>
      <c r="E238" s="337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356</v>
      </c>
      <c r="B239" s="54" t="s">
        <v>357</v>
      </c>
      <c r="C239" s="31">
        <v>4301070991</v>
      </c>
      <c r="D239" s="336">
        <v>4607111038180</v>
      </c>
      <c r="E239" s="337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27"/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8"/>
      <c r="N240" s="328"/>
      <c r="O240" s="329"/>
      <c r="P240" s="331" t="s">
        <v>72</v>
      </c>
      <c r="Q240" s="332"/>
      <c r="R240" s="332"/>
      <c r="S240" s="332"/>
      <c r="T240" s="332"/>
      <c r="U240" s="332"/>
      <c r="V240" s="333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x14ac:dyDescent="0.2">
      <c r="A241" s="328"/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9"/>
      <c r="P241" s="331" t="s">
        <v>72</v>
      </c>
      <c r="Q241" s="332"/>
      <c r="R241" s="332"/>
      <c r="S241" s="332"/>
      <c r="T241" s="332"/>
      <c r="U241" s="332"/>
      <c r="V241" s="333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customHeight="1" x14ac:dyDescent="0.25">
      <c r="A242" s="330" t="s">
        <v>359</v>
      </c>
      <c r="B242" s="328"/>
      <c r="C242" s="328"/>
      <c r="D242" s="328"/>
      <c r="E242" s="328"/>
      <c r="F242" s="328"/>
      <c r="G242" s="328"/>
      <c r="H242" s="328"/>
      <c r="I242" s="328"/>
      <c r="J242" s="328"/>
      <c r="K242" s="328"/>
      <c r="L242" s="328"/>
      <c r="M242" s="328"/>
      <c r="N242" s="328"/>
      <c r="O242" s="328"/>
      <c r="P242" s="328"/>
      <c r="Q242" s="328"/>
      <c r="R242" s="328"/>
      <c r="S242" s="328"/>
      <c r="T242" s="328"/>
      <c r="U242" s="328"/>
      <c r="V242" s="328"/>
      <c r="W242" s="328"/>
      <c r="X242" s="328"/>
      <c r="Y242" s="328"/>
      <c r="Z242" s="328"/>
      <c r="AA242" s="313"/>
      <c r="AB242" s="313"/>
      <c r="AC242" s="313"/>
    </row>
    <row r="243" spans="1:68" ht="14.25" customHeight="1" x14ac:dyDescent="0.25">
      <c r="A243" s="341" t="s">
        <v>63</v>
      </c>
      <c r="B243" s="328"/>
      <c r="C243" s="328"/>
      <c r="D243" s="328"/>
      <c r="E243" s="328"/>
      <c r="F243" s="328"/>
      <c r="G243" s="328"/>
      <c r="H243" s="328"/>
      <c r="I243" s="328"/>
      <c r="J243" s="328"/>
      <c r="K243" s="328"/>
      <c r="L243" s="328"/>
      <c r="M243" s="328"/>
      <c r="N243" s="328"/>
      <c r="O243" s="328"/>
      <c r="P243" s="328"/>
      <c r="Q243" s="328"/>
      <c r="R243" s="328"/>
      <c r="S243" s="328"/>
      <c r="T243" s="328"/>
      <c r="U243" s="328"/>
      <c r="V243" s="328"/>
      <c r="W243" s="328"/>
      <c r="X243" s="328"/>
      <c r="Y243" s="328"/>
      <c r="Z243" s="328"/>
      <c r="AA243" s="314"/>
      <c r="AB243" s="314"/>
      <c r="AC243" s="314"/>
    </row>
    <row r="244" spans="1:68" ht="27" customHeight="1" x14ac:dyDescent="0.25">
      <c r="A244" s="54" t="s">
        <v>360</v>
      </c>
      <c r="B244" s="54" t="s">
        <v>361</v>
      </c>
      <c r="C244" s="31">
        <v>4301070870</v>
      </c>
      <c r="D244" s="336">
        <v>4607111036711</v>
      </c>
      <c r="E244" s="337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27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9"/>
      <c r="P245" s="331" t="s">
        <v>72</v>
      </c>
      <c r="Q245" s="332"/>
      <c r="R245" s="332"/>
      <c r="S245" s="332"/>
      <c r="T245" s="332"/>
      <c r="U245" s="332"/>
      <c r="V245" s="333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28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29"/>
      <c r="P246" s="331" t="s">
        <v>72</v>
      </c>
      <c r="Q246" s="332"/>
      <c r="R246" s="332"/>
      <c r="S246" s="332"/>
      <c r="T246" s="332"/>
      <c r="U246" s="332"/>
      <c r="V246" s="333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89" t="s">
        <v>362</v>
      </c>
      <c r="B247" s="390"/>
      <c r="C247" s="390"/>
      <c r="D247" s="390"/>
      <c r="E247" s="390"/>
      <c r="F247" s="390"/>
      <c r="G247" s="390"/>
      <c r="H247" s="390"/>
      <c r="I247" s="390"/>
      <c r="J247" s="390"/>
      <c r="K247" s="390"/>
      <c r="L247" s="390"/>
      <c r="M247" s="390"/>
      <c r="N247" s="390"/>
      <c r="O247" s="390"/>
      <c r="P247" s="390"/>
      <c r="Q247" s="390"/>
      <c r="R247" s="390"/>
      <c r="S247" s="390"/>
      <c r="T247" s="390"/>
      <c r="U247" s="390"/>
      <c r="V247" s="390"/>
      <c r="W247" s="390"/>
      <c r="X247" s="390"/>
      <c r="Y247" s="390"/>
      <c r="Z247" s="390"/>
      <c r="AA247" s="48"/>
      <c r="AB247" s="48"/>
      <c r="AC247" s="48"/>
    </row>
    <row r="248" spans="1:68" ht="16.5" customHeight="1" x14ac:dyDescent="0.25">
      <c r="A248" s="330" t="s">
        <v>363</v>
      </c>
      <c r="B248" s="328"/>
      <c r="C248" s="328"/>
      <c r="D248" s="328"/>
      <c r="E248" s="328"/>
      <c r="F248" s="328"/>
      <c r="G248" s="328"/>
      <c r="H248" s="328"/>
      <c r="I248" s="328"/>
      <c r="J248" s="328"/>
      <c r="K248" s="328"/>
      <c r="L248" s="328"/>
      <c r="M248" s="328"/>
      <c r="N248" s="328"/>
      <c r="O248" s="328"/>
      <c r="P248" s="328"/>
      <c r="Q248" s="328"/>
      <c r="R248" s="328"/>
      <c r="S248" s="328"/>
      <c r="T248" s="328"/>
      <c r="U248" s="328"/>
      <c r="V248" s="328"/>
      <c r="W248" s="328"/>
      <c r="X248" s="328"/>
      <c r="Y248" s="328"/>
      <c r="Z248" s="328"/>
      <c r="AA248" s="313"/>
      <c r="AB248" s="313"/>
      <c r="AC248" s="313"/>
    </row>
    <row r="249" spans="1:68" ht="14.25" customHeight="1" x14ac:dyDescent="0.25">
      <c r="A249" s="341" t="s">
        <v>364</v>
      </c>
      <c r="B249" s="328"/>
      <c r="C249" s="328"/>
      <c r="D249" s="328"/>
      <c r="E249" s="328"/>
      <c r="F249" s="328"/>
      <c r="G249" s="328"/>
      <c r="H249" s="328"/>
      <c r="I249" s="328"/>
      <c r="J249" s="328"/>
      <c r="K249" s="328"/>
      <c r="L249" s="328"/>
      <c r="M249" s="328"/>
      <c r="N249" s="328"/>
      <c r="O249" s="328"/>
      <c r="P249" s="328"/>
      <c r="Q249" s="328"/>
      <c r="R249" s="328"/>
      <c r="S249" s="328"/>
      <c r="T249" s="328"/>
      <c r="U249" s="328"/>
      <c r="V249" s="328"/>
      <c r="W249" s="328"/>
      <c r="X249" s="328"/>
      <c r="Y249" s="328"/>
      <c r="Z249" s="328"/>
      <c r="AA249" s="314"/>
      <c r="AB249" s="314"/>
      <c r="AC249" s="314"/>
    </row>
    <row r="250" spans="1:68" ht="27" customHeight="1" x14ac:dyDescent="0.25">
      <c r="A250" s="54" t="s">
        <v>365</v>
      </c>
      <c r="B250" s="54" t="s">
        <v>366</v>
      </c>
      <c r="C250" s="31">
        <v>4301133004</v>
      </c>
      <c r="D250" s="336">
        <v>4607111039774</v>
      </c>
      <c r="E250" s="337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398" t="s">
        <v>367</v>
      </c>
      <c r="Q250" s="323"/>
      <c r="R250" s="323"/>
      <c r="S250" s="323"/>
      <c r="T250" s="324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27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9"/>
      <c r="P251" s="331" t="s">
        <v>72</v>
      </c>
      <c r="Q251" s="332"/>
      <c r="R251" s="332"/>
      <c r="S251" s="332"/>
      <c r="T251" s="332"/>
      <c r="U251" s="332"/>
      <c r="V251" s="333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28"/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8"/>
      <c r="M252" s="328"/>
      <c r="N252" s="328"/>
      <c r="O252" s="329"/>
      <c r="P252" s="331" t="s">
        <v>72</v>
      </c>
      <c r="Q252" s="332"/>
      <c r="R252" s="332"/>
      <c r="S252" s="332"/>
      <c r="T252" s="332"/>
      <c r="U252" s="332"/>
      <c r="V252" s="333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41" t="s">
        <v>139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328"/>
      <c r="Z253" s="328"/>
      <c r="AA253" s="314"/>
      <c r="AB253" s="314"/>
      <c r="AC253" s="314"/>
    </row>
    <row r="254" spans="1:68" ht="37.5" customHeight="1" x14ac:dyDescent="0.25">
      <c r="A254" s="54" t="s">
        <v>369</v>
      </c>
      <c r="B254" s="54" t="s">
        <v>370</v>
      </c>
      <c r="C254" s="31">
        <v>4301135400</v>
      </c>
      <c r="D254" s="336">
        <v>4607111039361</v>
      </c>
      <c r="E254" s="337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7"/>
      <c r="B255" s="328"/>
      <c r="C255" s="328"/>
      <c r="D255" s="328"/>
      <c r="E255" s="328"/>
      <c r="F255" s="328"/>
      <c r="G255" s="328"/>
      <c r="H255" s="328"/>
      <c r="I255" s="328"/>
      <c r="J255" s="328"/>
      <c r="K255" s="328"/>
      <c r="L255" s="328"/>
      <c r="M255" s="328"/>
      <c r="N255" s="328"/>
      <c r="O255" s="329"/>
      <c r="P255" s="331" t="s">
        <v>72</v>
      </c>
      <c r="Q255" s="332"/>
      <c r="R255" s="332"/>
      <c r="S255" s="332"/>
      <c r="T255" s="332"/>
      <c r="U255" s="332"/>
      <c r="V255" s="333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28"/>
      <c r="B256" s="328"/>
      <c r="C256" s="328"/>
      <c r="D256" s="328"/>
      <c r="E256" s="328"/>
      <c r="F256" s="328"/>
      <c r="G256" s="328"/>
      <c r="H256" s="328"/>
      <c r="I256" s="328"/>
      <c r="J256" s="328"/>
      <c r="K256" s="328"/>
      <c r="L256" s="328"/>
      <c r="M256" s="328"/>
      <c r="N256" s="328"/>
      <c r="O256" s="329"/>
      <c r="P256" s="331" t="s">
        <v>72</v>
      </c>
      <c r="Q256" s="332"/>
      <c r="R256" s="332"/>
      <c r="S256" s="332"/>
      <c r="T256" s="332"/>
      <c r="U256" s="332"/>
      <c r="V256" s="333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89" t="s">
        <v>239</v>
      </c>
      <c r="B257" s="390"/>
      <c r="C257" s="390"/>
      <c r="D257" s="390"/>
      <c r="E257" s="390"/>
      <c r="F257" s="390"/>
      <c r="G257" s="390"/>
      <c r="H257" s="390"/>
      <c r="I257" s="390"/>
      <c r="J257" s="390"/>
      <c r="K257" s="390"/>
      <c r="L257" s="390"/>
      <c r="M257" s="390"/>
      <c r="N257" s="390"/>
      <c r="O257" s="390"/>
      <c r="P257" s="390"/>
      <c r="Q257" s="390"/>
      <c r="R257" s="390"/>
      <c r="S257" s="390"/>
      <c r="T257" s="390"/>
      <c r="U257" s="390"/>
      <c r="V257" s="390"/>
      <c r="W257" s="390"/>
      <c r="X257" s="390"/>
      <c r="Y257" s="390"/>
      <c r="Z257" s="390"/>
      <c r="AA257" s="48"/>
      <c r="AB257" s="48"/>
      <c r="AC257" s="48"/>
    </row>
    <row r="258" spans="1:68" ht="16.5" customHeight="1" x14ac:dyDescent="0.25">
      <c r="A258" s="330" t="s">
        <v>239</v>
      </c>
      <c r="B258" s="328"/>
      <c r="C258" s="328"/>
      <c r="D258" s="328"/>
      <c r="E258" s="328"/>
      <c r="F258" s="328"/>
      <c r="G258" s="328"/>
      <c r="H258" s="328"/>
      <c r="I258" s="328"/>
      <c r="J258" s="328"/>
      <c r="K258" s="328"/>
      <c r="L258" s="328"/>
      <c r="M258" s="328"/>
      <c r="N258" s="328"/>
      <c r="O258" s="328"/>
      <c r="P258" s="328"/>
      <c r="Q258" s="328"/>
      <c r="R258" s="328"/>
      <c r="S258" s="328"/>
      <c r="T258" s="328"/>
      <c r="U258" s="328"/>
      <c r="V258" s="328"/>
      <c r="W258" s="328"/>
      <c r="X258" s="328"/>
      <c r="Y258" s="328"/>
      <c r="Z258" s="328"/>
      <c r="AA258" s="313"/>
      <c r="AB258" s="313"/>
      <c r="AC258" s="313"/>
    </row>
    <row r="259" spans="1:68" ht="14.25" customHeight="1" x14ac:dyDescent="0.25">
      <c r="A259" s="341" t="s">
        <v>63</v>
      </c>
      <c r="B259" s="328"/>
      <c r="C259" s="328"/>
      <c r="D259" s="328"/>
      <c r="E259" s="328"/>
      <c r="F259" s="328"/>
      <c r="G259" s="328"/>
      <c r="H259" s="328"/>
      <c r="I259" s="328"/>
      <c r="J259" s="328"/>
      <c r="K259" s="328"/>
      <c r="L259" s="328"/>
      <c r="M259" s="328"/>
      <c r="N259" s="328"/>
      <c r="O259" s="328"/>
      <c r="P259" s="328"/>
      <c r="Q259" s="328"/>
      <c r="R259" s="328"/>
      <c r="S259" s="328"/>
      <c r="T259" s="328"/>
      <c r="U259" s="328"/>
      <c r="V259" s="328"/>
      <c r="W259" s="328"/>
      <c r="X259" s="328"/>
      <c r="Y259" s="328"/>
      <c r="Z259" s="328"/>
      <c r="AA259" s="314"/>
      <c r="AB259" s="314"/>
      <c r="AC259" s="314"/>
    </row>
    <row r="260" spans="1:68" ht="27" customHeight="1" x14ac:dyDescent="0.25">
      <c r="A260" s="54" t="s">
        <v>371</v>
      </c>
      <c r="B260" s="54" t="s">
        <v>372</v>
      </c>
      <c r="C260" s="31">
        <v>4301071014</v>
      </c>
      <c r="D260" s="336">
        <v>4640242181264</v>
      </c>
      <c r="E260" s="337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45" t="s">
        <v>373</v>
      </c>
      <c r="Q260" s="323"/>
      <c r="R260" s="323"/>
      <c r="S260" s="323"/>
      <c r="T260" s="324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375</v>
      </c>
      <c r="B261" s="54" t="s">
        <v>376</v>
      </c>
      <c r="C261" s="31">
        <v>4301071021</v>
      </c>
      <c r="D261" s="336">
        <v>4640242181325</v>
      </c>
      <c r="E261" s="337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54" t="s">
        <v>377</v>
      </c>
      <c r="Q261" s="323"/>
      <c r="R261" s="323"/>
      <c r="S261" s="323"/>
      <c r="T261" s="324"/>
      <c r="U261" s="34"/>
      <c r="V261" s="34"/>
      <c r="W261" s="35" t="s">
        <v>69</v>
      </c>
      <c r="X261" s="318">
        <v>12</v>
      </c>
      <c r="Y261" s="319">
        <f>IFERROR(IF(X261="","",X261),"")</f>
        <v>12</v>
      </c>
      <c r="Z261" s="36">
        <f>IFERROR(IF(X261="","",X261*0.0155),"")</f>
        <v>0.186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87.36</v>
      </c>
      <c r="BN261" s="67">
        <f>IFERROR(Y261*I261,"0")</f>
        <v>87.36</v>
      </c>
      <c r="BO261" s="67">
        <f>IFERROR(X261/J261,"0")</f>
        <v>0.14285714285714285</v>
      </c>
      <c r="BP261" s="67">
        <f>IFERROR(Y261/J261,"0")</f>
        <v>0.14285714285714285</v>
      </c>
    </row>
    <row r="262" spans="1:68" ht="27" customHeight="1" x14ac:dyDescent="0.25">
      <c r="A262" s="54" t="s">
        <v>378</v>
      </c>
      <c r="B262" s="54" t="s">
        <v>379</v>
      </c>
      <c r="C262" s="31">
        <v>4301070993</v>
      </c>
      <c r="D262" s="336">
        <v>4640242180670</v>
      </c>
      <c r="E262" s="337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513" t="s">
        <v>380</v>
      </c>
      <c r="Q262" s="323"/>
      <c r="R262" s="323"/>
      <c r="S262" s="323"/>
      <c r="T262" s="324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27"/>
      <c r="B263" s="328"/>
      <c r="C263" s="328"/>
      <c r="D263" s="328"/>
      <c r="E263" s="328"/>
      <c r="F263" s="328"/>
      <c r="G263" s="328"/>
      <c r="H263" s="328"/>
      <c r="I263" s="328"/>
      <c r="J263" s="328"/>
      <c r="K263" s="328"/>
      <c r="L263" s="328"/>
      <c r="M263" s="328"/>
      <c r="N263" s="328"/>
      <c r="O263" s="329"/>
      <c r="P263" s="331" t="s">
        <v>72</v>
      </c>
      <c r="Q263" s="332"/>
      <c r="R263" s="332"/>
      <c r="S263" s="332"/>
      <c r="T263" s="332"/>
      <c r="U263" s="332"/>
      <c r="V263" s="333"/>
      <c r="W263" s="37" t="s">
        <v>69</v>
      </c>
      <c r="X263" s="320">
        <f>IFERROR(SUM(X260:X262),"0")</f>
        <v>12</v>
      </c>
      <c r="Y263" s="320">
        <f>IFERROR(SUM(Y260:Y262),"0")</f>
        <v>12</v>
      </c>
      <c r="Z263" s="320">
        <f>IFERROR(IF(Z260="",0,Z260),"0")+IFERROR(IF(Z261="",0,Z261),"0")+IFERROR(IF(Z262="",0,Z262),"0")</f>
        <v>0.186</v>
      </c>
      <c r="AA263" s="321"/>
      <c r="AB263" s="321"/>
      <c r="AC263" s="321"/>
    </row>
    <row r="264" spans="1:68" x14ac:dyDescent="0.2">
      <c r="A264" s="328"/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9"/>
      <c r="P264" s="331" t="s">
        <v>72</v>
      </c>
      <c r="Q264" s="332"/>
      <c r="R264" s="332"/>
      <c r="S264" s="332"/>
      <c r="T264" s="332"/>
      <c r="U264" s="332"/>
      <c r="V264" s="333"/>
      <c r="W264" s="37" t="s">
        <v>73</v>
      </c>
      <c r="X264" s="320">
        <f>IFERROR(SUMPRODUCT(X260:X262*H260:H262),"0")</f>
        <v>84</v>
      </c>
      <c r="Y264" s="320">
        <f>IFERROR(SUMPRODUCT(Y260:Y262*H260:H262),"0")</f>
        <v>84</v>
      </c>
      <c r="Z264" s="37"/>
      <c r="AA264" s="321"/>
      <c r="AB264" s="321"/>
      <c r="AC264" s="321"/>
    </row>
    <row r="265" spans="1:68" ht="14.25" customHeight="1" x14ac:dyDescent="0.25">
      <c r="A265" s="341" t="s">
        <v>145</v>
      </c>
      <c r="B265" s="328"/>
      <c r="C265" s="328"/>
      <c r="D265" s="328"/>
      <c r="E265" s="328"/>
      <c r="F265" s="328"/>
      <c r="G265" s="328"/>
      <c r="H265" s="328"/>
      <c r="I265" s="328"/>
      <c r="J265" s="328"/>
      <c r="K265" s="328"/>
      <c r="L265" s="328"/>
      <c r="M265" s="328"/>
      <c r="N265" s="328"/>
      <c r="O265" s="328"/>
      <c r="P265" s="328"/>
      <c r="Q265" s="328"/>
      <c r="R265" s="328"/>
      <c r="S265" s="328"/>
      <c r="T265" s="328"/>
      <c r="U265" s="328"/>
      <c r="V265" s="328"/>
      <c r="W265" s="328"/>
      <c r="X265" s="328"/>
      <c r="Y265" s="328"/>
      <c r="Z265" s="328"/>
      <c r="AA265" s="314"/>
      <c r="AB265" s="314"/>
      <c r="AC265" s="314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36">
        <v>4640242180427</v>
      </c>
      <c r="E266" s="337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375" t="s">
        <v>384</v>
      </c>
      <c r="Q266" s="323"/>
      <c r="R266" s="323"/>
      <c r="S266" s="323"/>
      <c r="T266" s="324"/>
      <c r="U266" s="34"/>
      <c r="V266" s="34"/>
      <c r="W266" s="35" t="s">
        <v>69</v>
      </c>
      <c r="X266" s="318">
        <v>36</v>
      </c>
      <c r="Y266" s="319">
        <f>IFERROR(IF(X266="","",X266),"")</f>
        <v>36</v>
      </c>
      <c r="Z266" s="36">
        <f>IFERROR(IF(X266="","",X266*0.00502),"")</f>
        <v>0.18071999999999999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68.94</v>
      </c>
      <c r="BN266" s="67">
        <f>IFERROR(Y266*I266,"0")</f>
        <v>68.94</v>
      </c>
      <c r="BO266" s="67">
        <f>IFERROR(X266/J266,"0")</f>
        <v>0.15384615384615385</v>
      </c>
      <c r="BP266" s="67">
        <f>IFERROR(Y266/J266,"0")</f>
        <v>0.15384615384615385</v>
      </c>
    </row>
    <row r="267" spans="1:68" x14ac:dyDescent="0.2">
      <c r="A267" s="327"/>
      <c r="B267" s="328"/>
      <c r="C267" s="328"/>
      <c r="D267" s="328"/>
      <c r="E267" s="328"/>
      <c r="F267" s="328"/>
      <c r="G267" s="328"/>
      <c r="H267" s="328"/>
      <c r="I267" s="328"/>
      <c r="J267" s="328"/>
      <c r="K267" s="328"/>
      <c r="L267" s="328"/>
      <c r="M267" s="328"/>
      <c r="N267" s="328"/>
      <c r="O267" s="329"/>
      <c r="P267" s="331" t="s">
        <v>72</v>
      </c>
      <c r="Q267" s="332"/>
      <c r="R267" s="332"/>
      <c r="S267" s="332"/>
      <c r="T267" s="332"/>
      <c r="U267" s="332"/>
      <c r="V267" s="333"/>
      <c r="W267" s="37" t="s">
        <v>69</v>
      </c>
      <c r="X267" s="320">
        <f>IFERROR(SUM(X266:X266),"0")</f>
        <v>36</v>
      </c>
      <c r="Y267" s="320">
        <f>IFERROR(SUM(Y266:Y266),"0")</f>
        <v>36</v>
      </c>
      <c r="Z267" s="320">
        <f>IFERROR(IF(Z266="",0,Z266),"0")</f>
        <v>0.18071999999999999</v>
      </c>
      <c r="AA267" s="321"/>
      <c r="AB267" s="321"/>
      <c r="AC267" s="321"/>
    </row>
    <row r="268" spans="1:68" x14ac:dyDescent="0.2">
      <c r="A268" s="328"/>
      <c r="B268" s="328"/>
      <c r="C268" s="328"/>
      <c r="D268" s="328"/>
      <c r="E268" s="328"/>
      <c r="F268" s="328"/>
      <c r="G268" s="328"/>
      <c r="H268" s="328"/>
      <c r="I268" s="328"/>
      <c r="J268" s="328"/>
      <c r="K268" s="328"/>
      <c r="L268" s="328"/>
      <c r="M268" s="328"/>
      <c r="N268" s="328"/>
      <c r="O268" s="329"/>
      <c r="P268" s="331" t="s">
        <v>72</v>
      </c>
      <c r="Q268" s="332"/>
      <c r="R268" s="332"/>
      <c r="S268" s="332"/>
      <c r="T268" s="332"/>
      <c r="U268" s="332"/>
      <c r="V268" s="333"/>
      <c r="W268" s="37" t="s">
        <v>73</v>
      </c>
      <c r="X268" s="320">
        <f>IFERROR(SUMPRODUCT(X266:X266*H266:H266),"0")</f>
        <v>64.8</v>
      </c>
      <c r="Y268" s="320">
        <f>IFERROR(SUMPRODUCT(Y266:Y266*H266:H266),"0")</f>
        <v>64.8</v>
      </c>
      <c r="Z268" s="37"/>
      <c r="AA268" s="321"/>
      <c r="AB268" s="321"/>
      <c r="AC268" s="321"/>
    </row>
    <row r="269" spans="1:68" ht="14.25" customHeight="1" x14ac:dyDescent="0.25">
      <c r="A269" s="341" t="s">
        <v>76</v>
      </c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328"/>
      <c r="Z269" s="328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36">
        <v>4640242180397</v>
      </c>
      <c r="E270" s="337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91" t="s">
        <v>388</v>
      </c>
      <c r="Q270" s="323"/>
      <c r="R270" s="323"/>
      <c r="S270" s="323"/>
      <c r="T270" s="324"/>
      <c r="U270" s="34"/>
      <c r="V270" s="34"/>
      <c r="W270" s="35" t="s">
        <v>69</v>
      </c>
      <c r="X270" s="318">
        <v>0</v>
      </c>
      <c r="Y270" s="319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customHeight="1" x14ac:dyDescent="0.25">
      <c r="A271" s="54" t="s">
        <v>390</v>
      </c>
      <c r="B271" s="54" t="s">
        <v>391</v>
      </c>
      <c r="C271" s="31">
        <v>4301132104</v>
      </c>
      <c r="D271" s="336">
        <v>4640242181219</v>
      </c>
      <c r="E271" s="337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68" t="s">
        <v>392</v>
      </c>
      <c r="Q271" s="323"/>
      <c r="R271" s="323"/>
      <c r="S271" s="323"/>
      <c r="T271" s="324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27"/>
      <c r="B272" s="328"/>
      <c r="C272" s="328"/>
      <c r="D272" s="328"/>
      <c r="E272" s="328"/>
      <c r="F272" s="328"/>
      <c r="G272" s="328"/>
      <c r="H272" s="328"/>
      <c r="I272" s="328"/>
      <c r="J272" s="328"/>
      <c r="K272" s="328"/>
      <c r="L272" s="328"/>
      <c r="M272" s="328"/>
      <c r="N272" s="328"/>
      <c r="O272" s="329"/>
      <c r="P272" s="331" t="s">
        <v>72</v>
      </c>
      <c r="Q272" s="332"/>
      <c r="R272" s="332"/>
      <c r="S272" s="332"/>
      <c r="T272" s="332"/>
      <c r="U272" s="332"/>
      <c r="V272" s="333"/>
      <c r="W272" s="37" t="s">
        <v>69</v>
      </c>
      <c r="X272" s="320">
        <f>IFERROR(SUM(X270:X271),"0")</f>
        <v>0</v>
      </c>
      <c r="Y272" s="320">
        <f>IFERROR(SUM(Y270:Y271),"0")</f>
        <v>0</v>
      </c>
      <c r="Z272" s="320">
        <f>IFERROR(IF(Z270="",0,Z270),"0")+IFERROR(IF(Z271="",0,Z271),"0")</f>
        <v>0</v>
      </c>
      <c r="AA272" s="321"/>
      <c r="AB272" s="321"/>
      <c r="AC272" s="321"/>
    </row>
    <row r="273" spans="1:68" x14ac:dyDescent="0.2">
      <c r="A273" s="328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8"/>
      <c r="N273" s="328"/>
      <c r="O273" s="329"/>
      <c r="P273" s="331" t="s">
        <v>72</v>
      </c>
      <c r="Q273" s="332"/>
      <c r="R273" s="332"/>
      <c r="S273" s="332"/>
      <c r="T273" s="332"/>
      <c r="U273" s="332"/>
      <c r="V273" s="333"/>
      <c r="W273" s="37" t="s">
        <v>73</v>
      </c>
      <c r="X273" s="320">
        <f>IFERROR(SUMPRODUCT(X270:X271*H270:H271),"0")</f>
        <v>0</v>
      </c>
      <c r="Y273" s="320">
        <f>IFERROR(SUMPRODUCT(Y270:Y271*H270:H271),"0")</f>
        <v>0</v>
      </c>
      <c r="Z273" s="37"/>
      <c r="AA273" s="321"/>
      <c r="AB273" s="321"/>
      <c r="AC273" s="321"/>
    </row>
    <row r="274" spans="1:68" ht="14.25" customHeight="1" x14ac:dyDescent="0.25">
      <c r="A274" s="341" t="s">
        <v>175</v>
      </c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8"/>
      <c r="N274" s="328"/>
      <c r="O274" s="328"/>
      <c r="P274" s="328"/>
      <c r="Q274" s="328"/>
      <c r="R274" s="328"/>
      <c r="S274" s="328"/>
      <c r="T274" s="328"/>
      <c r="U274" s="328"/>
      <c r="V274" s="328"/>
      <c r="W274" s="328"/>
      <c r="X274" s="328"/>
      <c r="Y274" s="328"/>
      <c r="Z274" s="328"/>
      <c r="AA274" s="314"/>
      <c r="AB274" s="314"/>
      <c r="AC274" s="314"/>
    </row>
    <row r="275" spans="1:68" ht="27" customHeight="1" x14ac:dyDescent="0.25">
      <c r="A275" s="54" t="s">
        <v>393</v>
      </c>
      <c r="B275" s="54" t="s">
        <v>394</v>
      </c>
      <c r="C275" s="31">
        <v>4301136028</v>
      </c>
      <c r="D275" s="336">
        <v>4640242180304</v>
      </c>
      <c r="E275" s="337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353" t="s">
        <v>395</v>
      </c>
      <c r="Q275" s="323"/>
      <c r="R275" s="323"/>
      <c r="S275" s="323"/>
      <c r="T275" s="324"/>
      <c r="U275" s="34"/>
      <c r="V275" s="34"/>
      <c r="W275" s="35" t="s">
        <v>69</v>
      </c>
      <c r="X275" s="318">
        <v>98</v>
      </c>
      <c r="Y275" s="319">
        <f>IFERROR(IF(X275="","",X275),"")</f>
        <v>98</v>
      </c>
      <c r="Z275" s="36">
        <f>IFERROR(IF(X275="","",X275*0.00936),"")</f>
        <v>0.91727999999999998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283.27879999999999</v>
      </c>
      <c r="BN275" s="67">
        <f>IFERROR(Y275*I275,"0")</f>
        <v>283.27879999999999</v>
      </c>
      <c r="BO275" s="67">
        <f>IFERROR(X275/J275,"0")</f>
        <v>0.77777777777777779</v>
      </c>
      <c r="BP275" s="67">
        <f>IFERROR(Y275/J275,"0")</f>
        <v>0.77777777777777779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36">
        <v>4640242180236</v>
      </c>
      <c r="E276" s="337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89" t="s">
        <v>399</v>
      </c>
      <c r="Q276" s="323"/>
      <c r="R276" s="323"/>
      <c r="S276" s="323"/>
      <c r="T276" s="324"/>
      <c r="U276" s="34"/>
      <c r="V276" s="34"/>
      <c r="W276" s="35" t="s">
        <v>69</v>
      </c>
      <c r="X276" s="318">
        <v>36</v>
      </c>
      <c r="Y276" s="319">
        <f>IFERROR(IF(X276="","",X276),"")</f>
        <v>36</v>
      </c>
      <c r="Z276" s="36">
        <f>IFERROR(IF(X276="","",X276*0.0155),"")</f>
        <v>0.55800000000000005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188.46</v>
      </c>
      <c r="BN276" s="67">
        <f>IFERROR(Y276*I276,"0")</f>
        <v>188.46</v>
      </c>
      <c r="BO276" s="67">
        <f>IFERROR(X276/J276,"0")</f>
        <v>0.42857142857142855</v>
      </c>
      <c r="BP276" s="67">
        <f>IFERROR(Y276/J276,"0")</f>
        <v>0.42857142857142855</v>
      </c>
    </row>
    <row r="277" spans="1:68" ht="27" customHeight="1" x14ac:dyDescent="0.25">
      <c r="A277" s="54" t="s">
        <v>400</v>
      </c>
      <c r="B277" s="54" t="s">
        <v>401</v>
      </c>
      <c r="C277" s="31">
        <v>4301136029</v>
      </c>
      <c r="D277" s="336">
        <v>4640242180410</v>
      </c>
      <c r="E277" s="337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27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8"/>
      <c r="M278" s="328"/>
      <c r="N278" s="328"/>
      <c r="O278" s="329"/>
      <c r="P278" s="331" t="s">
        <v>72</v>
      </c>
      <c r="Q278" s="332"/>
      <c r="R278" s="332"/>
      <c r="S278" s="332"/>
      <c r="T278" s="332"/>
      <c r="U278" s="332"/>
      <c r="V278" s="333"/>
      <c r="W278" s="37" t="s">
        <v>69</v>
      </c>
      <c r="X278" s="320">
        <f>IFERROR(SUM(X275:X277),"0")</f>
        <v>134</v>
      </c>
      <c r="Y278" s="320">
        <f>IFERROR(SUM(Y275:Y277),"0")</f>
        <v>134</v>
      </c>
      <c r="Z278" s="320">
        <f>IFERROR(IF(Z275="",0,Z275),"0")+IFERROR(IF(Z276="",0,Z276),"0")+IFERROR(IF(Z277="",0,Z277),"0")</f>
        <v>1.4752800000000001</v>
      </c>
      <c r="AA278" s="321"/>
      <c r="AB278" s="321"/>
      <c r="AC278" s="321"/>
    </row>
    <row r="279" spans="1:68" x14ac:dyDescent="0.2">
      <c r="A279" s="328"/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8"/>
      <c r="N279" s="328"/>
      <c r="O279" s="329"/>
      <c r="P279" s="331" t="s">
        <v>72</v>
      </c>
      <c r="Q279" s="332"/>
      <c r="R279" s="332"/>
      <c r="S279" s="332"/>
      <c r="T279" s="332"/>
      <c r="U279" s="332"/>
      <c r="V279" s="333"/>
      <c r="W279" s="37" t="s">
        <v>73</v>
      </c>
      <c r="X279" s="320">
        <f>IFERROR(SUMPRODUCT(X275:X277*H275:H277),"0")</f>
        <v>444.6</v>
      </c>
      <c r="Y279" s="320">
        <f>IFERROR(SUMPRODUCT(Y275:Y277*H275:H277),"0")</f>
        <v>444.6</v>
      </c>
      <c r="Z279" s="37"/>
      <c r="AA279" s="321"/>
      <c r="AB279" s="321"/>
      <c r="AC279" s="321"/>
    </row>
    <row r="280" spans="1:68" ht="14.25" customHeight="1" x14ac:dyDescent="0.25">
      <c r="A280" s="341" t="s">
        <v>139</v>
      </c>
      <c r="B280" s="328"/>
      <c r="C280" s="328"/>
      <c r="D280" s="328"/>
      <c r="E280" s="328"/>
      <c r="F280" s="328"/>
      <c r="G280" s="328"/>
      <c r="H280" s="328"/>
      <c r="I280" s="328"/>
      <c r="J280" s="328"/>
      <c r="K280" s="328"/>
      <c r="L280" s="328"/>
      <c r="M280" s="328"/>
      <c r="N280" s="328"/>
      <c r="O280" s="328"/>
      <c r="P280" s="328"/>
      <c r="Q280" s="328"/>
      <c r="R280" s="328"/>
      <c r="S280" s="328"/>
      <c r="T280" s="328"/>
      <c r="U280" s="328"/>
      <c r="V280" s="328"/>
      <c r="W280" s="328"/>
      <c r="X280" s="328"/>
      <c r="Y280" s="328"/>
      <c r="Z280" s="328"/>
      <c r="AA280" s="314"/>
      <c r="AB280" s="314"/>
      <c r="AC280" s="314"/>
    </row>
    <row r="281" spans="1:68" ht="27" customHeight="1" x14ac:dyDescent="0.25">
      <c r="A281" s="54" t="s">
        <v>402</v>
      </c>
      <c r="B281" s="54" t="s">
        <v>403</v>
      </c>
      <c r="C281" s="31">
        <v>4301135504</v>
      </c>
      <c r="D281" s="336">
        <v>4640242181554</v>
      </c>
      <c r="E281" s="337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3" t="s">
        <v>404</v>
      </c>
      <c r="Q281" s="323"/>
      <c r="R281" s="323"/>
      <c r="S281" s="323"/>
      <c r="T281" s="324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36">
        <v>4640242181561</v>
      </c>
      <c r="E282" s="337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78" t="s">
        <v>408</v>
      </c>
      <c r="Q282" s="323"/>
      <c r="R282" s="323"/>
      <c r="S282" s="323"/>
      <c r="T282" s="324"/>
      <c r="U282" s="34"/>
      <c r="V282" s="34"/>
      <c r="W282" s="35" t="s">
        <v>69</v>
      </c>
      <c r="X282" s="318">
        <v>56</v>
      </c>
      <c r="Y282" s="319">
        <f t="shared" si="18"/>
        <v>56</v>
      </c>
      <c r="Z282" s="36">
        <f>IFERROR(IF(X282="","",X282*0.00936),"")</f>
        <v>0.52415999999999996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217.952</v>
      </c>
      <c r="BN282" s="67">
        <f t="shared" si="20"/>
        <v>217.952</v>
      </c>
      <c r="BO282" s="67">
        <f t="shared" si="21"/>
        <v>0.44444444444444442</v>
      </c>
      <c r="BP282" s="67">
        <f t="shared" si="22"/>
        <v>0.44444444444444442</v>
      </c>
    </row>
    <row r="283" spans="1:68" ht="37.5" customHeight="1" x14ac:dyDescent="0.25">
      <c r="A283" s="54" t="s">
        <v>410</v>
      </c>
      <c r="B283" s="54" t="s">
        <v>411</v>
      </c>
      <c r="C283" s="31">
        <v>4301135552</v>
      </c>
      <c r="D283" s="336">
        <v>4640242181431</v>
      </c>
      <c r="E283" s="337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30" t="s">
        <v>412</v>
      </c>
      <c r="Q283" s="323"/>
      <c r="R283" s="323"/>
      <c r="S283" s="323"/>
      <c r="T283" s="324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36">
        <v>4640242181424</v>
      </c>
      <c r="E284" s="337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388" t="s">
        <v>416</v>
      </c>
      <c r="Q284" s="323"/>
      <c r="R284" s="323"/>
      <c r="S284" s="323"/>
      <c r="T284" s="324"/>
      <c r="U284" s="34"/>
      <c r="V284" s="34"/>
      <c r="W284" s="35" t="s">
        <v>69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417</v>
      </c>
      <c r="B285" s="54" t="s">
        <v>418</v>
      </c>
      <c r="C285" s="31">
        <v>4301135320</v>
      </c>
      <c r="D285" s="336">
        <v>4640242181592</v>
      </c>
      <c r="E285" s="337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2" t="s">
        <v>419</v>
      </c>
      <c r="Q285" s="323"/>
      <c r="R285" s="323"/>
      <c r="S285" s="323"/>
      <c r="T285" s="324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36">
        <v>4640242181523</v>
      </c>
      <c r="E286" s="337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400" t="s">
        <v>423</v>
      </c>
      <c r="Q286" s="323"/>
      <c r="R286" s="323"/>
      <c r="S286" s="323"/>
      <c r="T286" s="324"/>
      <c r="U286" s="34"/>
      <c r="V286" s="34"/>
      <c r="W286" s="35" t="s">
        <v>69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4301135404</v>
      </c>
      <c r="D287" s="336">
        <v>4640242181516</v>
      </c>
      <c r="E287" s="337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02" t="s">
        <v>426</v>
      </c>
      <c r="Q287" s="323"/>
      <c r="R287" s="323"/>
      <c r="S287" s="323"/>
      <c r="T287" s="324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427</v>
      </c>
      <c r="B288" s="54" t="s">
        <v>428</v>
      </c>
      <c r="C288" s="31">
        <v>4301135402</v>
      </c>
      <c r="D288" s="336">
        <v>4640242181493</v>
      </c>
      <c r="E288" s="337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518" t="s">
        <v>429</v>
      </c>
      <c r="Q288" s="323"/>
      <c r="R288" s="323"/>
      <c r="S288" s="323"/>
      <c r="T288" s="324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36">
        <v>4640242181486</v>
      </c>
      <c r="E289" s="337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20" t="s">
        <v>432</v>
      </c>
      <c r="Q289" s="323"/>
      <c r="R289" s="323"/>
      <c r="S289" s="323"/>
      <c r="T289" s="324"/>
      <c r="U289" s="34"/>
      <c r="V289" s="34"/>
      <c r="W289" s="35" t="s">
        <v>69</v>
      </c>
      <c r="X289" s="318">
        <v>210</v>
      </c>
      <c r="Y289" s="319">
        <f t="shared" si="18"/>
        <v>210</v>
      </c>
      <c r="Z289" s="36">
        <f t="shared" si="23"/>
        <v>1.9656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817.31999999999994</v>
      </c>
      <c r="BN289" s="67">
        <f t="shared" si="20"/>
        <v>817.31999999999994</v>
      </c>
      <c r="BO289" s="67">
        <f t="shared" si="21"/>
        <v>1.6666666666666667</v>
      </c>
      <c r="BP289" s="67">
        <f t="shared" si="22"/>
        <v>1.6666666666666667</v>
      </c>
    </row>
    <row r="290" spans="1:68" ht="27" customHeight="1" x14ac:dyDescent="0.25">
      <c r="A290" s="54" t="s">
        <v>433</v>
      </c>
      <c r="B290" s="54" t="s">
        <v>434</v>
      </c>
      <c r="C290" s="31">
        <v>4301135403</v>
      </c>
      <c r="D290" s="336">
        <v>4640242181509</v>
      </c>
      <c r="E290" s="337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0" t="s">
        <v>435</v>
      </c>
      <c r="Q290" s="323"/>
      <c r="R290" s="323"/>
      <c r="S290" s="323"/>
      <c r="T290" s="324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436</v>
      </c>
      <c r="B291" s="54" t="s">
        <v>437</v>
      </c>
      <c r="C291" s="31">
        <v>4301135304</v>
      </c>
      <c r="D291" s="336">
        <v>4640242181240</v>
      </c>
      <c r="E291" s="337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17" t="s">
        <v>438</v>
      </c>
      <c r="Q291" s="323"/>
      <c r="R291" s="323"/>
      <c r="S291" s="323"/>
      <c r="T291" s="324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439</v>
      </c>
      <c r="B292" s="54" t="s">
        <v>440</v>
      </c>
      <c r="C292" s="31">
        <v>4301135310</v>
      </c>
      <c r="D292" s="336">
        <v>4640242181318</v>
      </c>
      <c r="E292" s="337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523" t="s">
        <v>441</v>
      </c>
      <c r="Q292" s="323"/>
      <c r="R292" s="323"/>
      <c r="S292" s="323"/>
      <c r="T292" s="324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442</v>
      </c>
      <c r="B293" s="54" t="s">
        <v>443</v>
      </c>
      <c r="C293" s="31">
        <v>4301135306</v>
      </c>
      <c r="D293" s="336">
        <v>4640242181578</v>
      </c>
      <c r="E293" s="337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519" t="s">
        <v>444</v>
      </c>
      <c r="Q293" s="323"/>
      <c r="R293" s="323"/>
      <c r="S293" s="323"/>
      <c r="T293" s="324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445</v>
      </c>
      <c r="B294" s="54" t="s">
        <v>446</v>
      </c>
      <c r="C294" s="31">
        <v>4301135305</v>
      </c>
      <c r="D294" s="336">
        <v>4640242181394</v>
      </c>
      <c r="E294" s="337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524" t="s">
        <v>447</v>
      </c>
      <c r="Q294" s="323"/>
      <c r="R294" s="323"/>
      <c r="S294" s="323"/>
      <c r="T294" s="324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448</v>
      </c>
      <c r="B295" s="54" t="s">
        <v>449</v>
      </c>
      <c r="C295" s="31">
        <v>4301135309</v>
      </c>
      <c r="D295" s="336">
        <v>4640242181332</v>
      </c>
      <c r="E295" s="337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8" t="s">
        <v>450</v>
      </c>
      <c r="Q295" s="323"/>
      <c r="R295" s="323"/>
      <c r="S295" s="323"/>
      <c r="T295" s="324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451</v>
      </c>
      <c r="B296" s="54" t="s">
        <v>452</v>
      </c>
      <c r="C296" s="31">
        <v>4301135308</v>
      </c>
      <c r="D296" s="336">
        <v>4640242181349</v>
      </c>
      <c r="E296" s="337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43" t="s">
        <v>453</v>
      </c>
      <c r="Q296" s="323"/>
      <c r="R296" s="323"/>
      <c r="S296" s="323"/>
      <c r="T296" s="324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454</v>
      </c>
      <c r="B297" s="54" t="s">
        <v>455</v>
      </c>
      <c r="C297" s="31">
        <v>4301135307</v>
      </c>
      <c r="D297" s="336">
        <v>4640242181370</v>
      </c>
      <c r="E297" s="337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516" t="s">
        <v>456</v>
      </c>
      <c r="Q297" s="323"/>
      <c r="R297" s="323"/>
      <c r="S297" s="323"/>
      <c r="T297" s="324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4301135318</v>
      </c>
      <c r="D298" s="336">
        <v>4607111037480</v>
      </c>
      <c r="E298" s="337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9" t="s">
        <v>460</v>
      </c>
      <c r="Q298" s="323"/>
      <c r="R298" s="323"/>
      <c r="S298" s="323"/>
      <c r="T298" s="324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462</v>
      </c>
      <c r="B299" s="54" t="s">
        <v>463</v>
      </c>
      <c r="C299" s="31">
        <v>4301135319</v>
      </c>
      <c r="D299" s="336">
        <v>4607111037473</v>
      </c>
      <c r="E299" s="337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50" t="s">
        <v>464</v>
      </c>
      <c r="Q299" s="323"/>
      <c r="R299" s="323"/>
      <c r="S299" s="323"/>
      <c r="T299" s="324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466</v>
      </c>
      <c r="B300" s="54" t="s">
        <v>467</v>
      </c>
      <c r="C300" s="31">
        <v>4301135198</v>
      </c>
      <c r="D300" s="336">
        <v>4640242180663</v>
      </c>
      <c r="E300" s="337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4" t="s">
        <v>468</v>
      </c>
      <c r="Q300" s="323"/>
      <c r="R300" s="323"/>
      <c r="S300" s="323"/>
      <c r="T300" s="324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470</v>
      </c>
      <c r="B301" s="54" t="s">
        <v>471</v>
      </c>
      <c r="C301" s="31">
        <v>4301135723</v>
      </c>
      <c r="D301" s="336">
        <v>4640242181783</v>
      </c>
      <c r="E301" s="337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7" t="s">
        <v>472</v>
      </c>
      <c r="Q301" s="323"/>
      <c r="R301" s="323"/>
      <c r="S301" s="323"/>
      <c r="T301" s="324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27"/>
      <c r="B302" s="328"/>
      <c r="C302" s="328"/>
      <c r="D302" s="328"/>
      <c r="E302" s="328"/>
      <c r="F302" s="328"/>
      <c r="G302" s="328"/>
      <c r="H302" s="328"/>
      <c r="I302" s="328"/>
      <c r="J302" s="328"/>
      <c r="K302" s="328"/>
      <c r="L302" s="328"/>
      <c r="M302" s="328"/>
      <c r="N302" s="328"/>
      <c r="O302" s="329"/>
      <c r="P302" s="331" t="s">
        <v>72</v>
      </c>
      <c r="Q302" s="332"/>
      <c r="R302" s="332"/>
      <c r="S302" s="332"/>
      <c r="T302" s="332"/>
      <c r="U302" s="332"/>
      <c r="V302" s="333"/>
      <c r="W302" s="37" t="s">
        <v>69</v>
      </c>
      <c r="X302" s="320">
        <f>IFERROR(SUM(X281:X301),"0")</f>
        <v>266</v>
      </c>
      <c r="Y302" s="320">
        <f>IFERROR(SUM(Y281:Y301),"0")</f>
        <v>266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2.48976</v>
      </c>
      <c r="AA302" s="321"/>
      <c r="AB302" s="321"/>
      <c r="AC302" s="321"/>
    </row>
    <row r="303" spans="1:68" x14ac:dyDescent="0.2">
      <c r="A303" s="328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8"/>
      <c r="M303" s="328"/>
      <c r="N303" s="328"/>
      <c r="O303" s="329"/>
      <c r="P303" s="331" t="s">
        <v>72</v>
      </c>
      <c r="Q303" s="332"/>
      <c r="R303" s="332"/>
      <c r="S303" s="332"/>
      <c r="T303" s="332"/>
      <c r="U303" s="332"/>
      <c r="V303" s="333"/>
      <c r="W303" s="37" t="s">
        <v>73</v>
      </c>
      <c r="X303" s="320">
        <f>IFERROR(SUMPRODUCT(X281:X301*H281:H301),"0")</f>
        <v>984.2</v>
      </c>
      <c r="Y303" s="320">
        <f>IFERROR(SUMPRODUCT(Y281:Y301*H281:H301),"0")</f>
        <v>984.2</v>
      </c>
      <c r="Z303" s="37"/>
      <c r="AA303" s="321"/>
      <c r="AB303" s="321"/>
      <c r="AC303" s="321"/>
    </row>
    <row r="304" spans="1:68" ht="15" customHeight="1" x14ac:dyDescent="0.2">
      <c r="A304" s="480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8"/>
      <c r="M304" s="328"/>
      <c r="N304" s="328"/>
      <c r="O304" s="437"/>
      <c r="P304" s="338" t="s">
        <v>474</v>
      </c>
      <c r="Q304" s="339"/>
      <c r="R304" s="339"/>
      <c r="S304" s="339"/>
      <c r="T304" s="339"/>
      <c r="U304" s="339"/>
      <c r="V304" s="340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6114.4400000000005</v>
      </c>
      <c r="Y304" s="320">
        <f>IFERROR(Y24+Y33+Y38+Y43+Y59+Y65+Y70+Y76+Y86+Y91+Y98+Y107+Y113+Y120+Y126+Y131+Y136+Y142+Y147+Y153+Y161+Y166+Y174+Y178+Y187+Y194+Y204+Y212+Y217+Y222+Y228+Y234+Y241+Y246+Y252+Y256+Y264+Y268+Y273+Y279+Y303,"0")</f>
        <v>6114.4400000000005</v>
      </c>
      <c r="Z304" s="37"/>
      <c r="AA304" s="321"/>
      <c r="AB304" s="321"/>
      <c r="AC304" s="321"/>
    </row>
    <row r="305" spans="1:36" x14ac:dyDescent="0.2">
      <c r="A305" s="328"/>
      <c r="B305" s="328"/>
      <c r="C305" s="328"/>
      <c r="D305" s="328"/>
      <c r="E305" s="328"/>
      <c r="F305" s="328"/>
      <c r="G305" s="328"/>
      <c r="H305" s="328"/>
      <c r="I305" s="328"/>
      <c r="J305" s="328"/>
      <c r="K305" s="328"/>
      <c r="L305" s="328"/>
      <c r="M305" s="328"/>
      <c r="N305" s="328"/>
      <c r="O305" s="437"/>
      <c r="P305" s="338" t="s">
        <v>475</v>
      </c>
      <c r="Q305" s="339"/>
      <c r="R305" s="339"/>
      <c r="S305" s="339"/>
      <c r="T305" s="339"/>
      <c r="U305" s="339"/>
      <c r="V305" s="340"/>
      <c r="W305" s="37" t="s">
        <v>73</v>
      </c>
      <c r="X305" s="320">
        <f>IFERROR(SUM(BM22:BM301),"0")</f>
        <v>6720.8287999999984</v>
      </c>
      <c r="Y305" s="320">
        <f>IFERROR(SUM(BN22:BN301),"0")</f>
        <v>6720.8287999999984</v>
      </c>
      <c r="Z305" s="37"/>
      <c r="AA305" s="321"/>
      <c r="AB305" s="321"/>
      <c r="AC305" s="321"/>
    </row>
    <row r="306" spans="1:36" x14ac:dyDescent="0.2">
      <c r="A306" s="328"/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437"/>
      <c r="P306" s="338" t="s">
        <v>476</v>
      </c>
      <c r="Q306" s="339"/>
      <c r="R306" s="339"/>
      <c r="S306" s="339"/>
      <c r="T306" s="339"/>
      <c r="U306" s="339"/>
      <c r="V306" s="340"/>
      <c r="W306" s="37" t="s">
        <v>477</v>
      </c>
      <c r="X306" s="38">
        <f>ROUNDUP(SUM(BO22:BO301),0)</f>
        <v>18</v>
      </c>
      <c r="Y306" s="38">
        <f>ROUNDUP(SUM(BP22:BP301),0)</f>
        <v>18</v>
      </c>
      <c r="Z306" s="37"/>
      <c r="AA306" s="321"/>
      <c r="AB306" s="321"/>
      <c r="AC306" s="321"/>
    </row>
    <row r="307" spans="1:36" x14ac:dyDescent="0.2">
      <c r="A307" s="328"/>
      <c r="B307" s="328"/>
      <c r="C307" s="328"/>
      <c r="D307" s="328"/>
      <c r="E307" s="328"/>
      <c r="F307" s="328"/>
      <c r="G307" s="328"/>
      <c r="H307" s="328"/>
      <c r="I307" s="328"/>
      <c r="J307" s="328"/>
      <c r="K307" s="328"/>
      <c r="L307" s="328"/>
      <c r="M307" s="328"/>
      <c r="N307" s="328"/>
      <c r="O307" s="437"/>
      <c r="P307" s="338" t="s">
        <v>478</v>
      </c>
      <c r="Q307" s="339"/>
      <c r="R307" s="339"/>
      <c r="S307" s="339"/>
      <c r="T307" s="339"/>
      <c r="U307" s="339"/>
      <c r="V307" s="340"/>
      <c r="W307" s="37" t="s">
        <v>73</v>
      </c>
      <c r="X307" s="320">
        <f>GrossWeightTotal+PalletQtyTotal*25</f>
        <v>7170.8287999999984</v>
      </c>
      <c r="Y307" s="320">
        <f>GrossWeightTotalR+PalletQtyTotalR*25</f>
        <v>7170.8287999999984</v>
      </c>
      <c r="Z307" s="37"/>
      <c r="AA307" s="321"/>
      <c r="AB307" s="321"/>
      <c r="AC307" s="321"/>
    </row>
    <row r="308" spans="1:36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8"/>
      <c r="M308" s="328"/>
      <c r="N308" s="328"/>
      <c r="O308" s="437"/>
      <c r="P308" s="338" t="s">
        <v>479</v>
      </c>
      <c r="Q308" s="339"/>
      <c r="R308" s="339"/>
      <c r="S308" s="339"/>
      <c r="T308" s="339"/>
      <c r="U308" s="339"/>
      <c r="V308" s="340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1616</v>
      </c>
      <c r="Y308" s="320">
        <f>IFERROR(Y23+Y32+Y37+Y42+Y58+Y64+Y69+Y75+Y85+Y90+Y97+Y106+Y112+Y119+Y125+Y130+Y135+Y141+Y146+Y152+Y160+Y165+Y173+Y177+Y186+Y193+Y203+Y211+Y216+Y221+Y227+Y233+Y240+Y245+Y251+Y255+Y263+Y267+Y272+Y278+Y302,"0")</f>
        <v>1616</v>
      </c>
      <c r="Z308" s="37"/>
      <c r="AA308" s="321"/>
      <c r="AB308" s="321"/>
      <c r="AC308" s="321"/>
    </row>
    <row r="309" spans="1:36" ht="14.25" customHeight="1" x14ac:dyDescent="0.2">
      <c r="A309" s="328"/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8"/>
      <c r="N309" s="328"/>
      <c r="O309" s="437"/>
      <c r="P309" s="338" t="s">
        <v>480</v>
      </c>
      <c r="Q309" s="339"/>
      <c r="R309" s="339"/>
      <c r="S309" s="339"/>
      <c r="T309" s="339"/>
      <c r="U309" s="339"/>
      <c r="V309" s="340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21.613039999999998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51" t="s">
        <v>74</v>
      </c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383"/>
      <c r="O311" s="383"/>
      <c r="P311" s="383"/>
      <c r="Q311" s="383"/>
      <c r="R311" s="383"/>
      <c r="S311" s="383"/>
      <c r="T311" s="383"/>
      <c r="U311" s="382"/>
      <c r="V311" s="351" t="s">
        <v>238</v>
      </c>
      <c r="W311" s="382"/>
      <c r="X311" s="315" t="s">
        <v>264</v>
      </c>
      <c r="Y311" s="351" t="s">
        <v>283</v>
      </c>
      <c r="Z311" s="383"/>
      <c r="AA311" s="383"/>
      <c r="AB311" s="383"/>
      <c r="AC311" s="383"/>
      <c r="AD311" s="383"/>
      <c r="AE311" s="382"/>
      <c r="AF311" s="315" t="s">
        <v>347</v>
      </c>
      <c r="AG311" s="351" t="s">
        <v>352</v>
      </c>
      <c r="AH311" s="382"/>
      <c r="AI311" s="315" t="s">
        <v>362</v>
      </c>
      <c r="AJ311" s="315" t="s">
        <v>239</v>
      </c>
    </row>
    <row r="312" spans="1:36" ht="14.25" customHeight="1" thickTop="1" x14ac:dyDescent="0.2">
      <c r="A312" s="426" t="s">
        <v>483</v>
      </c>
      <c r="B312" s="351" t="s">
        <v>62</v>
      </c>
      <c r="C312" s="351" t="s">
        <v>75</v>
      </c>
      <c r="D312" s="351" t="s">
        <v>92</v>
      </c>
      <c r="E312" s="351" t="s">
        <v>96</v>
      </c>
      <c r="F312" s="351" t="s">
        <v>102</v>
      </c>
      <c r="G312" s="351" t="s">
        <v>129</v>
      </c>
      <c r="H312" s="351" t="s">
        <v>138</v>
      </c>
      <c r="I312" s="351" t="s">
        <v>144</v>
      </c>
      <c r="J312" s="351" t="s">
        <v>152</v>
      </c>
      <c r="K312" s="351" t="s">
        <v>169</v>
      </c>
      <c r="L312" s="351" t="s">
        <v>174</v>
      </c>
      <c r="M312" s="351" t="s">
        <v>185</v>
      </c>
      <c r="N312" s="316"/>
      <c r="O312" s="351" t="s">
        <v>196</v>
      </c>
      <c r="P312" s="351" t="s">
        <v>202</v>
      </c>
      <c r="Q312" s="351" t="s">
        <v>211</v>
      </c>
      <c r="R312" s="351" t="s">
        <v>217</v>
      </c>
      <c r="S312" s="351" t="s">
        <v>222</v>
      </c>
      <c r="T312" s="351" t="s">
        <v>226</v>
      </c>
      <c r="U312" s="351" t="s">
        <v>234</v>
      </c>
      <c r="V312" s="351" t="s">
        <v>239</v>
      </c>
      <c r="W312" s="351" t="s">
        <v>243</v>
      </c>
      <c r="X312" s="351" t="s">
        <v>265</v>
      </c>
      <c r="Y312" s="351" t="s">
        <v>284</v>
      </c>
      <c r="Z312" s="351" t="s">
        <v>297</v>
      </c>
      <c r="AA312" s="351" t="s">
        <v>307</v>
      </c>
      <c r="AB312" s="351" t="s">
        <v>322</v>
      </c>
      <c r="AC312" s="351" t="s">
        <v>333</v>
      </c>
      <c r="AD312" s="351" t="s">
        <v>337</v>
      </c>
      <c r="AE312" s="351" t="s">
        <v>341</v>
      </c>
      <c r="AF312" s="351" t="s">
        <v>348</v>
      </c>
      <c r="AG312" s="351" t="s">
        <v>353</v>
      </c>
      <c r="AH312" s="351" t="s">
        <v>359</v>
      </c>
      <c r="AI312" s="351" t="s">
        <v>363</v>
      </c>
      <c r="AJ312" s="351" t="s">
        <v>239</v>
      </c>
    </row>
    <row r="313" spans="1:36" ht="13.5" customHeight="1" thickBot="1" x14ac:dyDescent="0.25">
      <c r="A313" s="427"/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16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52"/>
      <c r="Z313" s="352"/>
      <c r="AA313" s="352"/>
      <c r="AB313" s="352"/>
      <c r="AC313" s="352"/>
      <c r="AD313" s="352"/>
      <c r="AE313" s="352"/>
      <c r="AF313" s="352"/>
      <c r="AG313" s="352"/>
      <c r="AH313" s="352"/>
      <c r="AI313" s="352"/>
      <c r="AJ313" s="352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105</v>
      </c>
      <c r="D314" s="46">
        <f>IFERROR(X36*H36,"0")</f>
        <v>0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259.2</v>
      </c>
      <c r="G314" s="46">
        <f>IFERROR(X62*H62,"0")+IFERROR(X63*H63,"0")</f>
        <v>1020</v>
      </c>
      <c r="H314" s="46">
        <f>IFERROR(X68*H68,"0")</f>
        <v>100.8</v>
      </c>
      <c r="I314" s="46">
        <f>IFERROR(X73*H73,"0")+IFERROR(X74*H74,"0")</f>
        <v>0</v>
      </c>
      <c r="J314" s="46">
        <f>IFERROR(X79*H79,"0")+IFERROR(X80*H80,"0")+IFERROR(X81*H81,"0")+IFERROR(X82*H82,"0")+IFERROR(X83*H83,"0")+IFERROR(X84*H84,"0")</f>
        <v>756</v>
      </c>
      <c r="K314" s="46">
        <f>IFERROR(X89*H89,"0")</f>
        <v>0</v>
      </c>
      <c r="L314" s="46">
        <f>IFERROR(X94*H94,"0")+IFERROR(X95*H95,"0")+IFERROR(X96*H96,"0")</f>
        <v>30.240000000000002</v>
      </c>
      <c r="M314" s="46">
        <f>IFERROR(X101*H101,"0")+IFERROR(X102*H102,"0")+IFERROR(X103*H103,"0")+IFERROR(X104*H104,"0")+IFERROR(X105*H105,"0")</f>
        <v>168</v>
      </c>
      <c r="N314" s="316"/>
      <c r="O314" s="46">
        <f>IFERROR(X110*H110,"0")+IFERROR(X111*H111,"0")</f>
        <v>0</v>
      </c>
      <c r="P314" s="46">
        <f>IFERROR(X116*H116,"0")+IFERROR(X117*H117,"0")+IFERROR(X118*H118,"0")</f>
        <v>462</v>
      </c>
      <c r="Q314" s="46">
        <f>IFERROR(X123*H123,"0")+IFERROR(X124*H124,"0")</f>
        <v>168</v>
      </c>
      <c r="R314" s="46">
        <f>IFERROR(X129*H129,"0")</f>
        <v>0</v>
      </c>
      <c r="S314" s="46">
        <f>IFERROR(X134*H134,"0")</f>
        <v>0</v>
      </c>
      <c r="T314" s="46">
        <f>IFERROR(X139*H139,"0")+IFERROR(X140*H140,"0")</f>
        <v>28.800000000000004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300</v>
      </c>
      <c r="X314" s="46">
        <f>IFERROR(X170*H170,"0")+IFERROR(X171*H171,"0")+IFERROR(X172*H172,"0")+IFERROR(X176*H176,"0")</f>
        <v>630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134.39999999999998</v>
      </c>
      <c r="AA314" s="46">
        <f>IFERROR(X197*H197,"0")+IFERROR(X198*H198,"0")+IFERROR(X199*H199,"0")+IFERROR(X200*H200,"0")+IFERROR(X201*H201,"0")+IFERROR(X202*H202,"0")</f>
        <v>201.59999999999997</v>
      </c>
      <c r="AB314" s="46">
        <f>IFERROR(X207*H207,"0")+IFERROR(X208*H208,"0")+IFERROR(X209*H209,"0")+IFERROR(X210*H210,"0")</f>
        <v>172.8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1577.6000000000001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2340</v>
      </c>
      <c r="B317" s="60">
        <f>SUMPRODUCT(--(BB:BB="ПГП"),--(W:W="кор"),H:H,Y:Y)+SUMPRODUCT(--(BB:BB="ПГП"),--(W:W="кг"),Y:Y)</f>
        <v>3774.44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7">
    <mergeCell ref="AA312:AA313"/>
    <mergeCell ref="A181:Z181"/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F312:F313"/>
    <mergeCell ref="D95:E95"/>
    <mergeCell ref="H312:H313"/>
    <mergeCell ref="Y17:Y18"/>
    <mergeCell ref="U17:V17"/>
    <mergeCell ref="D57:E57"/>
    <mergeCell ref="Y312:Y313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V6:W9"/>
    <mergeCell ref="A112:O113"/>
    <mergeCell ref="D199:E199"/>
    <mergeCell ref="A106:O107"/>
    <mergeCell ref="P234:V234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P111:T111"/>
    <mergeCell ref="D225:E225"/>
    <mergeCell ref="D200:E200"/>
    <mergeCell ref="P48:T48"/>
    <mergeCell ref="A9:C9"/>
    <mergeCell ref="D202:E202"/>
    <mergeCell ref="A179:Z179"/>
    <mergeCell ref="P70:V70"/>
    <mergeCell ref="P32:V32"/>
    <mergeCell ref="A155:Z155"/>
    <mergeCell ref="AA17:AA18"/>
    <mergeCell ref="H10:M10"/>
    <mergeCell ref="L312:L313"/>
    <mergeCell ref="P107:V107"/>
    <mergeCell ref="AC17:AC18"/>
    <mergeCell ref="A122:Z122"/>
    <mergeCell ref="A224:Z224"/>
    <mergeCell ref="D89:E89"/>
    <mergeCell ref="A72:Z72"/>
    <mergeCell ref="P254:T254"/>
    <mergeCell ref="P147:V147"/>
    <mergeCell ref="D288:E288"/>
    <mergeCell ref="P240:V240"/>
    <mergeCell ref="P282:T282"/>
    <mergeCell ref="I312:I313"/>
    <mergeCell ref="A304:O309"/>
    <mergeCell ref="K312:K313"/>
    <mergeCell ref="D292:E292"/>
    <mergeCell ref="D294:E294"/>
    <mergeCell ref="P273:V273"/>
    <mergeCell ref="P268:V268"/>
    <mergeCell ref="A93:Z93"/>
    <mergeCell ref="P97:V97"/>
    <mergeCell ref="P201:T201"/>
    <mergeCell ref="H17:H18"/>
    <mergeCell ref="P261:T261"/>
    <mergeCell ref="D198:E198"/>
    <mergeCell ref="D296:E296"/>
    <mergeCell ref="P241:V241"/>
    <mergeCell ref="A66:Z66"/>
    <mergeCell ref="D298:E298"/>
    <mergeCell ref="A221:O222"/>
    <mergeCell ref="P156:T156"/>
    <mergeCell ref="P252:V252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P183:T183"/>
    <mergeCell ref="D164:E164"/>
    <mergeCell ref="P62:T62"/>
    <mergeCell ref="D244:E244"/>
    <mergeCell ref="AF312:AF313"/>
    <mergeCell ref="A90:O91"/>
    <mergeCell ref="D62:E62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07:T207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J312:J313"/>
    <mergeCell ref="AE312:AE313"/>
    <mergeCell ref="U312:U313"/>
    <mergeCell ref="W312:W313"/>
    <mergeCell ref="D74:E74"/>
    <mergeCell ref="D201:E201"/>
    <mergeCell ref="D68:E68"/>
    <mergeCell ref="P126:V126"/>
    <mergeCell ref="P89:T89"/>
    <mergeCell ref="P260:T260"/>
    <mergeCell ref="A141:O142"/>
    <mergeCell ref="D295:E295"/>
    <mergeCell ref="D172:E172"/>
    <mergeCell ref="A92:Z92"/>
    <mergeCell ref="P227:V227"/>
    <mergeCell ref="A138:Z138"/>
    <mergeCell ref="B312:B313"/>
    <mergeCell ref="P307:V307"/>
    <mergeCell ref="D312:D313"/>
    <mergeCell ref="A196:Z196"/>
    <mergeCell ref="D254:E254"/>
    <mergeCell ref="P302:V302"/>
    <mergeCell ref="P238:T238"/>
    <mergeCell ref="A133:Z133"/>
    <mergeCell ref="D283:E283"/>
    <mergeCell ref="P305:V305"/>
    <mergeCell ref="V312:V313"/>
    <mergeCell ref="A14:M14"/>
    <mergeCell ref="A160:O161"/>
    <mergeCell ref="X312:X313"/>
    <mergeCell ref="P163:T163"/>
    <mergeCell ref="T5:U5"/>
    <mergeCell ref="D190:E190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P296:T296"/>
    <mergeCell ref="D277:E277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A5:C5"/>
    <mergeCell ref="A237:Z237"/>
    <mergeCell ref="P64:V64"/>
    <mergeCell ref="P135:V135"/>
    <mergeCell ref="A108:Z108"/>
    <mergeCell ref="A17:A18"/>
    <mergeCell ref="P300:T300"/>
    <mergeCell ref="A189:Z189"/>
    <mergeCell ref="C17:C18"/>
    <mergeCell ref="K17:K18"/>
    <mergeCell ref="D103:E103"/>
    <mergeCell ref="D9:E9"/>
    <mergeCell ref="P197:T197"/>
    <mergeCell ref="D118:E118"/>
    <mergeCell ref="P53:T53"/>
    <mergeCell ref="F9:G9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D1:F1"/>
    <mergeCell ref="A242:Z242"/>
    <mergeCell ref="O312:O313"/>
    <mergeCell ref="A71:Z71"/>
    <mergeCell ref="P47:T47"/>
    <mergeCell ref="J17:J18"/>
    <mergeCell ref="D82:E82"/>
    <mergeCell ref="L17:L18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P17:T18"/>
    <mergeCell ref="A77:Z77"/>
    <mergeCell ref="P129:T129"/>
    <mergeCell ref="A148:Z148"/>
    <mergeCell ref="P63:T63"/>
    <mergeCell ref="P250:T250"/>
    <mergeCell ref="P50:T50"/>
    <mergeCell ref="D31:E31"/>
    <mergeCell ref="AH312:AH313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H1:Q1"/>
    <mergeCell ref="A243:Z243"/>
    <mergeCell ref="A99:Z99"/>
    <mergeCell ref="D284:E284"/>
    <mergeCell ref="P222:V222"/>
    <mergeCell ref="P193:V193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D5:E5"/>
    <mergeCell ref="V311:W311"/>
    <mergeCell ref="Y311:AE311"/>
    <mergeCell ref="A32:O33"/>
    <mergeCell ref="D290:E290"/>
    <mergeCell ref="D94:E94"/>
    <mergeCell ref="P98:V98"/>
    <mergeCell ref="A278:O279"/>
    <mergeCell ref="A240:O241"/>
    <mergeCell ref="A26:Z26"/>
    <mergeCell ref="D7:M7"/>
    <mergeCell ref="P91:V91"/>
    <mergeCell ref="D79:E79"/>
    <mergeCell ref="P29:T29"/>
    <mergeCell ref="A97:O98"/>
    <mergeCell ref="P271:T271"/>
    <mergeCell ref="D81:E81"/>
    <mergeCell ref="P94:T94"/>
    <mergeCell ref="D208:E208"/>
    <mergeCell ref="D8:M8"/>
    <mergeCell ref="A211:O212"/>
    <mergeCell ref="P31:T31"/>
    <mergeCell ref="P158:T158"/>
    <mergeCell ref="D139:E139"/>
    <mergeCell ref="P251:V251"/>
    <mergeCell ref="P266:T266"/>
    <mergeCell ref="P95:T95"/>
    <mergeCell ref="P38:V38"/>
    <mergeCell ref="I17:I18"/>
    <mergeCell ref="A119:O120"/>
    <mergeCell ref="P203:V203"/>
    <mergeCell ref="P178:V178"/>
    <mergeCell ref="A177:O178"/>
    <mergeCell ref="Q9:R9"/>
    <mergeCell ref="Z312:Z313"/>
    <mergeCell ref="D289:E289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A312:A313"/>
    <mergeCell ref="R1:T1"/>
    <mergeCell ref="P28:T28"/>
    <mergeCell ref="P215:T215"/>
    <mergeCell ref="D73:E73"/>
    <mergeCell ref="P30:T30"/>
    <mergeCell ref="P166:V166"/>
    <mergeCell ref="P290:T290"/>
    <mergeCell ref="P141:V141"/>
    <mergeCell ref="E312:E313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V10:W10"/>
    <mergeCell ref="A173:O174"/>
    <mergeCell ref="D287:E287"/>
    <mergeCell ref="P170:T170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D197:E197"/>
    <mergeCell ref="P256:V256"/>
    <mergeCell ref="P85:V85"/>
    <mergeCell ref="A137:Z137"/>
    <mergeCell ref="D171:E171"/>
    <mergeCell ref="P293:T293"/>
    <mergeCell ref="P79:T79"/>
    <mergeCell ref="P244:T244"/>
    <mergeCell ref="P73:T73"/>
    <mergeCell ref="A165:O166"/>
    <mergeCell ref="A34:Z34"/>
    <mergeCell ref="P245:V245"/>
    <mergeCell ref="H9:I9"/>
    <mergeCell ref="P24:V24"/>
    <mergeCell ref="D281:E281"/>
    <mergeCell ref="P211:V211"/>
    <mergeCell ref="D53:E53"/>
    <mergeCell ref="D47:E47"/>
    <mergeCell ref="Q11:R11"/>
    <mergeCell ref="P65:V65"/>
    <mergeCell ref="A12:M12"/>
    <mergeCell ref="A19:Z19"/>
    <mergeCell ref="P51:T51"/>
    <mergeCell ref="D36:E36"/>
    <mergeCell ref="P58:V58"/>
    <mergeCell ref="A13:M13"/>
    <mergeCell ref="A15:M15"/>
    <mergeCell ref="D48:E48"/>
    <mergeCell ref="J9:M9"/>
    <mergeCell ref="A40:Z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2025-01-10T08:59:12Z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