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07D914D-6A3E-421E-A18C-00A0A1D2C5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Z275" i="1" s="1"/>
  <c r="Y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Y243" i="1"/>
  <c r="X243" i="1"/>
  <c r="Z242" i="1"/>
  <c r="X242" i="1"/>
  <c r="BO241" i="1"/>
  <c r="BM241" i="1"/>
  <c r="Z241" i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Y171" i="1"/>
  <c r="X171" i="1"/>
  <c r="Z170" i="1"/>
  <c r="X170" i="1"/>
  <c r="BO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P154" i="1"/>
  <c r="BO154" i="1"/>
  <c r="BN154" i="1"/>
  <c r="BM154" i="1"/>
  <c r="Z154" i="1"/>
  <c r="Y154" i="1"/>
  <c r="BP153" i="1"/>
  <c r="BO153" i="1"/>
  <c r="BN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Y117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301" i="1" s="1"/>
  <c r="Z23" i="1"/>
  <c r="X23" i="1"/>
  <c r="X305" i="1" s="1"/>
  <c r="BO22" i="1"/>
  <c r="X303" i="1" s="1"/>
  <c r="BM22" i="1"/>
  <c r="X302" i="1" s="1"/>
  <c r="Z22" i="1"/>
  <c r="Y22" i="1"/>
  <c r="Y23" i="1" s="1"/>
  <c r="P22" i="1"/>
  <c r="H10" i="1"/>
  <c r="A9" i="1"/>
  <c r="F10" i="1" s="1"/>
  <c r="D7" i="1"/>
  <c r="Q6" i="1"/>
  <c r="P2" i="1"/>
  <c r="X304" i="1" l="1"/>
  <c r="H9" i="1"/>
  <c r="A10" i="1"/>
  <c r="Y24" i="1"/>
  <c r="Y32" i="1"/>
  <c r="Y305" i="1" s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Z306" i="1" s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3" i="1" l="1"/>
  <c r="Y301" i="1"/>
  <c r="C314" i="1" s="1"/>
  <c r="Y302" i="1"/>
  <c r="Y304" i="1" s="1"/>
  <c r="B314" i="1" l="1"/>
  <c r="A314" i="1"/>
</calcChain>
</file>

<file path=xl/sharedStrings.xml><?xml version="1.0" encoding="utf-8"?>
<sst xmlns="http://schemas.openxmlformats.org/spreadsheetml/2006/main" count="1517" uniqueCount="514">
  <si>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</si>
  <si>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</si>
  <si>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</si>
  <si>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</si>
  <si>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</si>
  <si>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</si>
  <si>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</si>
  <si>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</si>
  <si>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</si>
  <si>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</si>
  <si>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</si>
  <si>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</si>
  <si>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</si>
  <si>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</si>
  <si>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Адыгейская ул, д. 13,</t>
  </si>
  <si>
    <t>День недели</t>
  </si>
  <si>
    <t>Наименование клиента</t>
  </si>
  <si>
    <t>ОБЩЕСТВО С ОГРАНИЧЕННОЙ ОТВЕТСТВЕННОСТЬЮ "ТОРГОВЫЙ ДОМ "ГОРНЯК"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</si>
  <si>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</si>
  <si>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</si>
  <si>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</si>
  <si>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</si>
  <si>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</si>
  <si>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</si>
  <si>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</si>
  <si>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</si>
  <si>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</si>
  <si>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</si>
  <si>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</si>
  <si>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</si>
  <si>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</si>
  <si>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</si>
  <si>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</si>
  <si>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</si>
  <si>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</si>
  <si>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</si>
  <si>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</si>
  <si>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</si>
  <si>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</si>
  <si>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</si>
  <si>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</si>
  <si>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</si>
  <si>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</si>
  <si>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</si>
  <si>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</si>
  <si>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</si>
  <si>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</si>
  <si>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</si>
  <si>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</si>
  <si>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</si>
  <si>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</si>
  <si>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</si>
  <si>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</si>
  <si>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</si>
  <si>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</si>
  <si>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</si>
  <si>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</si>
  <si>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</si>
  <si>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</si>
  <si>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</si>
  <si>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</si>
  <si>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</si>
  <si>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</si>
  <si>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</si>
  <si>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</si>
  <si>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</si>
  <si>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</si>
  <si>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</si>
  <si>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</si>
  <si>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</si>
  <si>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</si>
  <si>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</si>
  <si>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</si>
  <si>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</si>
  <si>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</si>
  <si>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</si>
  <si>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</si>
  <si>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</si>
  <si>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</si>
  <si>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</si>
  <si>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</si>
  <si>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</si>
  <si>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</si>
  <si>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</si>
  <si>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</si>
  <si>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</si>
  <si>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Палетта, мин. 1</t>
  </si>
  <si>
    <t>Палетта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</si>
  <si>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</si>
  <si>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</si>
  <si>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</si>
  <si>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</si>
  <si>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</si>
  <si>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</si>
  <si>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</si>
  <si>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</si>
  <si>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</si>
  <si>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</si>
  <si>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</si>
  <si>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</si>
  <si>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</si>
  <si>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</si>
  <si>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</si>
  <si>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</si>
  <si>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</si>
  <si>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</si>
  <si>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</si>
  <si>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</si>
  <si>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</si>
  <si>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</si>
  <si>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</si>
  <si>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</si>
  <si>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</si>
  <si>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</si>
  <si>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</si>
  <si>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</si>
  <si>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</si>
  <si>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</si>
  <si>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</si>
  <si>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</si>
  <si>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</si>
  <si>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</si>
  <si>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</si>
  <si>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</si>
  <si>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</si>
  <si>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</si>
  <si>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</si>
  <si>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</si>
  <si>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</si>
  <si>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</si>
  <si>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</si>
  <si>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</si>
  <si>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</si>
  <si>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</si>
  <si>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</si>
  <si>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</si>
  <si>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</si>
  <si>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</si>
  <si>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</si>
  <si>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</si>
  <si>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</si>
  <si>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</si>
  <si>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</si>
  <si>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</si>
  <si>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</si>
  <si>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</si>
  <si>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</si>
  <si>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</si>
  <si>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</si>
  <si>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</si>
  <si>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</si>
  <si>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</si>
  <si>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</si>
  <si>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</si>
  <si>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</si>
  <si>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</si>
  <si>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</si>
  <si>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</si>
  <si>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</si>
  <si>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</si>
  <si>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</si>
  <si>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</si>
  <si>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</si>
  <si>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</si>
  <si>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</si>
  <si>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</si>
  <si>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</si>
  <si>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</si>
  <si>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</si>
  <si>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</si>
  <si>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</si>
  <si>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</si>
  <si>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</si>
  <si>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</si>
  <si>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</si>
  <si>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</si>
  <si>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</si>
  <si>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</si>
  <si>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</si>
  <si>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</si>
  <si>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</si>
  <si>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</si>
  <si>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</si>
  <si>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</si>
  <si>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</si>
  <si>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</si>
  <si>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</si>
  <si>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</si>
  <si>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</si>
  <si>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</si>
  <si>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</si>
  <si>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</si>
  <si>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</si>
  <si>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</si>
  <si>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</si>
  <si>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</si>
  <si>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</si>
  <si>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</si>
  <si>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</si>
  <si>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</si>
  <si>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</si>
  <si>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</si>
  <si>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</si>
  <si>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</si>
  <si>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</si>
  <si>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</si>
  <si>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</si>
  <si>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</si>
  <si>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</si>
  <si>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</si>
  <si>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</si>
  <si>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</si>
  <si>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</si>
  <si>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</si>
  <si>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</si>
  <si>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</si>
  <si>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</si>
  <si>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</si>
  <si>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</si>
  <si>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</si>
  <si>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</si>
  <si>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</si>
  <si>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</si>
  <si>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</si>
  <si>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</si>
  <si>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</si>
  <si>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</si>
  <si>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</si>
  <si>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</si>
  <si>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</si>
  <si>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</si>
  <si>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</si>
  <si>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</si>
  <si>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</si>
  <si>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</si>
  <si>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</si>
  <si>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</si>
  <si>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</si>
  <si>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</si>
  <si>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</si>
  <si>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</si>
  <si>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</si>
  <si>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</si>
  <si>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</si>
  <si>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</si>
  <si>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</si>
  <si>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</si>
  <si>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</si>
  <si>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</si>
  <si>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</si>
  <si>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</si>
  <si>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</si>
  <si>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</si>
  <si>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</si>
  <si>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</si>
  <si>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</si>
  <si>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</si>
  <si>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</si>
  <si>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</si>
  <si>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</si>
  <si>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</si>
  <si>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</si>
  <si>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</si>
  <si>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</si>
  <si>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</si>
  <si>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</si>
  <si>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</si>
  <si>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</si>
  <si>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</si>
  <si>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</si>
  <si>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</si>
  <si>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</si>
  <si>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</si>
  <si>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</si>
  <si>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</si>
  <si>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</si>
  <si>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</si>
  <si>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</si>
  <si>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</si>
  <si>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</si>
  <si>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</si>
  <si>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</si>
  <si>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</si>
  <si>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</si>
  <si>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</si>
  <si>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</si>
  <si>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</si>
  <si>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</si>
  <si>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</si>
  <si>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</si>
  <si>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</si>
  <si>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</si>
  <si>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</si>
  <si>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</si>
  <si>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</si>
  <si>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</si>
  <si>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</si>
  <si>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</si>
  <si>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</si>
  <si>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</si>
  <si>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</si>
  <si>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</si>
  <si>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</si>
  <si>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</si>
  <si>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</si>
  <si>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</si>
  <si>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</si>
  <si>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</si>
  <si>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</si>
  <si>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</si>
  <si>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</si>
  <si>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</si>
  <si>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</si>
  <si>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</si>
  <si>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</si>
  <si>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</si>
  <si>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</si>
  <si>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</si>
  <si>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</si>
  <si>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</si>
  <si>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</si>
  <si>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</si>
  <si>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</si>
  <si>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</si>
  <si>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</si>
  <si>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</si>
  <si>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</si>
  <si>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</si>
  <si>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</si>
  <si>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</si>
  <si>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</si>
  <si>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</si>
  <si>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</si>
  <si>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</si>
  <si>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</si>
  <si>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</si>
  <si>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</si>
  <si>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</si>
  <si>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</si>
  <si>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</si>
  <si>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</si>
  <si>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</si>
  <si>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</si>
  <si>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</si>
  <si>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</si>
  <si>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</si>
  <si>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</si>
  <si>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</si>
  <si>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</si>
  <si>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</si>
  <si>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</si>
  <si>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</si>
  <si>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</si>
  <si>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</si>
  <si>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</si>
  <si>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</si>
  <si>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</si>
  <si>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</si>
  <si>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</si>
  <si>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</si>
  <si>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</si>
  <si>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</si>
  <si>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</si>
  <si>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</si>
  <si>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</si>
  <si>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</si>
  <si>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</si>
  <si>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</si>
  <si>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</si>
  <si>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</si>
  <si>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</si>
  <si>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</si>
  <si>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</si>
  <si>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</si>
  <si>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</si>
  <si>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</si>
  <si>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</si>
  <si>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</si>
  <si>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</si>
  <si>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</si>
  <si>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</si>
  <si>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</si>
  <si>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</si>
  <si>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</si>
  <si>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</si>
  <si>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</si>
  <si>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</si>
  <si>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</si>
  <si>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</si>
  <si>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</si>
  <si>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</si>
  <si>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</si>
  <si>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</si>
  <si>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</si>
  <si>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</si>
  <si>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</si>
  <si>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</si>
  <si>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</si>
  <si>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</si>
  <si>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</si>
  <si>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</si>
  <si>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</si>
  <si>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</si>
  <si>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</si>
  <si>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</si>
  <si>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</si>
  <si>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</si>
  <si>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</si>
  <si>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</si>
  <si>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</si>
  <si>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</si>
  <si>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</si>
  <si>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</si>
  <si>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</si>
  <si>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</si>
  <si>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</si>
  <si>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</si>
  <si>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</si>
  <si>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</si>
  <si>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</si>
  <si>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</si>
  <si>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</si>
  <si>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</si>
  <si>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</si>
  <si>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</si>
  <si>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</si>
  <si>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</si>
  <si>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</si>
  <si>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</si>
  <si>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</si>
  <si>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</si>
  <si>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</si>
  <si>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</si>
  <si>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</si>
  <si>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</si>
  <si>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</si>
  <si>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</si>
  <si>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</si>
  <si>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</si>
  <si>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</si>
  <si>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</si>
  <si>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</si>
  <si>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</si>
  <si>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</si>
  <si>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</si>
  <si>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</si>
  <si>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</si>
  <si>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</si>
  <si>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</si>
  <si>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</si>
  <si>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</si>
  <si>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</si>
  <si>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</si>
  <si>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</si>
  <si>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</si>
  <si>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</si>
  <si>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</si>
  <si>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</si>
  <si>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</si>
  <si>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</si>
  <si>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</si>
  <si>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</si>
  <si>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</si>
  <si>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</si>
  <si>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</si>
  <si>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</si>
  <si>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</si>
  <si>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</si>
  <si>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</si>
  <si>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</si>
  <si>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</si>
  <si>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</si>
  <si>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</si>
  <si>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</si>
  <si>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</si>
  <si>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</si>
  <si>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</si>
  <si>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</si>
  <si>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</si>
  <si>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</si>
  <si>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</si>
  <si>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</si>
  <si>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</si>
  <si>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</si>
  <si>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</si>
  <si>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</si>
  <si>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</si>
  <si>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Самовывоз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</si>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</sst>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6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6">
        <v>45671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7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Вторник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30"/>
      <c r="C8" s="331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7">
        <v>0.375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34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8"/>
      <c r="P9" s="26" t="s">
        <v>20</v>
      </c>
      <c r="Q9" s="404">
        <v>45670</v>
      </c>
      <c r="R9" s="405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34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0" t="str">
        <f>IFERROR(VLOOKUP($D$10,Proxy,2,FALSE),"")</f>
        <v/>
      </c>
      <c r="I10" s="327"/>
      <c r="J10" s="327"/>
      <c r="K10" s="327"/>
      <c r="L10" s="327"/>
      <c r="M10" s="327"/>
      <c r="N10" s="316"/>
      <c r="P10" s="26" t="s">
        <v>21</v>
      </c>
      <c r="Q10" s="441">
        <v>0.375</v>
      </c>
      <c r="R10" s="442"/>
      <c r="U10" s="24" t="s">
        <v>22</v>
      </c>
      <c r="V10" s="352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8"/>
      <c r="R11" s="409"/>
      <c r="U11" s="24" t="s">
        <v>26</v>
      </c>
      <c r="V11" s="488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3" t="s">
        <v>28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29</v>
      </c>
      <c r="Q12" s="417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7" customFormat="1" ht="23.25" customHeight="1" x14ac:dyDescent="0.2">
      <c r="A13" s="433" t="s">
        <v>30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31</v>
      </c>
      <c r="Q13" s="488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3" t="s">
        <v>32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7" t="s">
        <v>33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35</v>
      </c>
      <c r="B17" s="347" t="s">
        <v>36</v>
      </c>
      <c r="C17" s="420" t="s">
        <v>37</v>
      </c>
      <c r="D17" s="347" t="s">
        <v>38</v>
      </c>
      <c r="E17" s="385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347" t="s">
        <v>48</v>
      </c>
      <c r="P17" s="347" t="s">
        <v>49</v>
      </c>
      <c r="Q17" s="384"/>
      <c r="R17" s="384"/>
      <c r="S17" s="384"/>
      <c r="T17" s="385"/>
      <c r="U17" s="530" t="s">
        <v>50</v>
      </c>
      <c r="V17" s="403"/>
      <c r="W17" s="347" t="s">
        <v>51</v>
      </c>
      <c r="X17" s="347" t="s">
        <v>52</v>
      </c>
      <c r="Y17" s="531" t="s">
        <v>53</v>
      </c>
      <c r="Z17" s="479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505"/>
      <c r="AF17" s="506"/>
      <c r="AG17" s="69"/>
      <c r="BD17" s="68" t="s">
        <v>59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72</v>
      </c>
      <c r="Q23" s="330"/>
      <c r="R23" s="330"/>
      <c r="S23" s="330"/>
      <c r="T23" s="330"/>
      <c r="U23" s="330"/>
      <c r="V23" s="331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72</v>
      </c>
      <c r="Q24" s="330"/>
      <c r="R24" s="330"/>
      <c r="S24" s="330"/>
      <c r="T24" s="330"/>
      <c r="U24" s="330"/>
      <c r="V24" s="331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0">
        <v>84</v>
      </c>
      <c r="Y28" s="32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86</v>
      </c>
      <c r="M29" s="33" t="s">
        <v>68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0">
        <v>280</v>
      </c>
      <c r="Y29" s="321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81</v>
      </c>
      <c r="AG29" s="67"/>
      <c r="AJ29" s="71" t="s">
        <v>87</v>
      </c>
      <c r="AK29" s="71">
        <v>140</v>
      </c>
      <c r="BB29" s="77" t="s">
        <v>83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ht="27" customHeight="1" x14ac:dyDescent="0.25">
      <c r="A30" s="54" t="s">
        <v>88</v>
      </c>
      <c r="B30" s="54" t="s">
        <v>89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80</v>
      </c>
      <c r="M30" s="33" t="s">
        <v>68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82</v>
      </c>
      <c r="AK30" s="71">
        <v>14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86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87</v>
      </c>
      <c r="AK31" s="71">
        <v>140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72</v>
      </c>
      <c r="Q32" s="330"/>
      <c r="R32" s="330"/>
      <c r="S32" s="330"/>
      <c r="T32" s="330"/>
      <c r="U32" s="330"/>
      <c r="V32" s="331"/>
      <c r="W32" s="37" t="s">
        <v>69</v>
      </c>
      <c r="X32" s="322">
        <f>IFERROR(SUM(X28:X31),"0")</f>
        <v>434</v>
      </c>
      <c r="Y32" s="322">
        <f>IFERROR(SUM(Y28:Y31),"0")</f>
        <v>434</v>
      </c>
      <c r="Z32" s="322">
        <f>IFERROR(IF(Z28="",0,Z28),"0")+IFERROR(IF(Z29="",0,Z29),"0")+IFERROR(IF(Z30="",0,Z30),"0")+IFERROR(IF(Z31="",0,Z31),"0")</f>
        <v>4.0839399999999992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72</v>
      </c>
      <c r="Q33" s="330"/>
      <c r="R33" s="330"/>
      <c r="S33" s="330"/>
      <c r="T33" s="330"/>
      <c r="U33" s="330"/>
      <c r="V33" s="331"/>
      <c r="W33" s="37" t="s">
        <v>73</v>
      </c>
      <c r="X33" s="322">
        <f>IFERROR(SUMPRODUCT(X28:X31*H28:H31),"0")</f>
        <v>651</v>
      </c>
      <c r="Y33" s="322">
        <f>IFERROR(SUMPRODUCT(Y28:Y31*H28:H31),"0")</f>
        <v>651</v>
      </c>
      <c r="Z33" s="37"/>
      <c r="AA33" s="323"/>
      <c r="AB33" s="323"/>
      <c r="AC33" s="323"/>
    </row>
    <row r="34" spans="1:68" ht="16.5" customHeight="1" x14ac:dyDescent="0.25">
      <c r="A34" s="332" t="s">
        <v>92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0">
        <v>108</v>
      </c>
      <c r="Y36" s="321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95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677.16</v>
      </c>
      <c r="BN36" s="67">
        <f>IFERROR(Y36*I36,"0")</f>
        <v>677.16</v>
      </c>
      <c r="BO36" s="67">
        <f>IFERROR(X36/J36,"0")</f>
        <v>1.2857142857142858</v>
      </c>
      <c r="BP36" s="67">
        <f>IFERROR(Y36/J36,"0")</f>
        <v>1.2857142857142858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72</v>
      </c>
      <c r="Q38" s="330"/>
      <c r="R38" s="330"/>
      <c r="S38" s="330"/>
      <c r="T38" s="330"/>
      <c r="U38" s="330"/>
      <c r="V38" s="331"/>
      <c r="W38" s="37" t="s">
        <v>69</v>
      </c>
      <c r="X38" s="322">
        <f>IFERROR(SUM(X36:X37),"0")</f>
        <v>108</v>
      </c>
      <c r="Y38" s="322">
        <f>IFERROR(SUM(Y36:Y37),"0")</f>
        <v>108</v>
      </c>
      <c r="Z38" s="322">
        <f>IFERROR(IF(Z36="",0,Z36),"0")+IFERROR(IF(Z37="",0,Z37),"0")</f>
        <v>1.6739999999999999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72</v>
      </c>
      <c r="Q39" s="330"/>
      <c r="R39" s="330"/>
      <c r="S39" s="330"/>
      <c r="T39" s="330"/>
      <c r="U39" s="330"/>
      <c r="V39" s="331"/>
      <c r="W39" s="37" t="s">
        <v>73</v>
      </c>
      <c r="X39" s="322">
        <f>IFERROR(SUMPRODUCT(X36:X37*H36:H37),"0")</f>
        <v>648</v>
      </c>
      <c r="Y39" s="322">
        <f>IFERROR(SUMPRODUCT(Y36:Y37*H36:H37),"0")</f>
        <v>648</v>
      </c>
      <c r="Z39" s="37"/>
      <c r="AA39" s="323"/>
      <c r="AB39" s="323"/>
      <c r="AC39" s="323"/>
    </row>
    <row r="40" spans="1:68" ht="16.5" customHeight="1" x14ac:dyDescent="0.25">
      <c r="A40" s="332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67</v>
      </c>
      <c r="M42" s="33" t="s">
        <v>68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71</v>
      </c>
      <c r="AK42" s="71">
        <v>1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72</v>
      </c>
      <c r="Q43" s="330"/>
      <c r="R43" s="330"/>
      <c r="S43" s="330"/>
      <c r="T43" s="330"/>
      <c r="U43" s="330"/>
      <c r="V43" s="331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72</v>
      </c>
      <c r="Q44" s="330"/>
      <c r="R44" s="330"/>
      <c r="S44" s="330"/>
      <c r="T44" s="330"/>
      <c r="U44" s="330"/>
      <c r="V44" s="331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71</v>
      </c>
      <c r="AK47" s="71">
        <v>1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80</v>
      </c>
      <c r="M55" s="33" t="s">
        <v>68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82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128</v>
      </c>
      <c r="B57" s="54" t="s">
        <v>129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130</v>
      </c>
      <c r="B58" s="54" t="s">
        <v>131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0">
        <v>60</v>
      </c>
      <c r="Y58" s="321">
        <f t="shared" si="0"/>
        <v>60</v>
      </c>
      <c r="Z58" s="36">
        <f t="shared" si="1"/>
        <v>0.92999999999999994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438</v>
      </c>
      <c r="BN58" s="67">
        <f t="shared" si="3"/>
        <v>438</v>
      </c>
      <c r="BO58" s="67">
        <f t="shared" si="4"/>
        <v>0.7142857142857143</v>
      </c>
      <c r="BP58" s="67">
        <f t="shared" si="5"/>
        <v>0.7142857142857143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72</v>
      </c>
      <c r="Q59" s="330"/>
      <c r="R59" s="330"/>
      <c r="S59" s="330"/>
      <c r="T59" s="330"/>
      <c r="U59" s="330"/>
      <c r="V59" s="331"/>
      <c r="W59" s="37" t="s">
        <v>69</v>
      </c>
      <c r="X59" s="322">
        <f>IFERROR(SUM(X47:X58),"0")</f>
        <v>60</v>
      </c>
      <c r="Y59" s="322">
        <f>IFERROR(SUM(Y47:Y58),"0")</f>
        <v>60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0.92999999999999994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72</v>
      </c>
      <c r="Q60" s="330"/>
      <c r="R60" s="330"/>
      <c r="S60" s="330"/>
      <c r="T60" s="330"/>
      <c r="U60" s="330"/>
      <c r="V60" s="331"/>
      <c r="W60" s="37" t="s">
        <v>73</v>
      </c>
      <c r="X60" s="322">
        <f>IFERROR(SUMPRODUCT(X47:X58*H47:H58),"0")</f>
        <v>420</v>
      </c>
      <c r="Y60" s="322">
        <f>IFERROR(SUMPRODUCT(Y47:Y58*H47:H58),"0")</f>
        <v>420</v>
      </c>
      <c r="Z60" s="37"/>
      <c r="AA60" s="323"/>
      <c r="AB60" s="323"/>
      <c r="AC60" s="323"/>
    </row>
    <row r="61" spans="1:68" ht="16.5" customHeight="1" x14ac:dyDescent="0.25">
      <c r="A61" s="332" t="s">
        <v>132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4"/>
      <c r="AB62" s="314"/>
      <c r="AC62" s="314"/>
    </row>
    <row r="63" spans="1:68" ht="27" customHeight="1" x14ac:dyDescent="0.25">
      <c r="A63" s="54" t="s">
        <v>133</v>
      </c>
      <c r="B63" s="54" t="s">
        <v>134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135</v>
      </c>
      <c r="L63" s="32" t="s">
        <v>80</v>
      </c>
      <c r="M63" s="33" t="s">
        <v>68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0">
        <v>126</v>
      </c>
      <c r="Y63" s="321">
        <f>IFERROR(IF(X63="","",X63),"")</f>
        <v>126</v>
      </c>
      <c r="Z63" s="36">
        <f>IFERROR(IF(X63="","",X63*0.00502),"")</f>
        <v>0.63251999999999997</v>
      </c>
      <c r="AA63" s="56"/>
      <c r="AB63" s="57"/>
      <c r="AC63" s="112" t="s">
        <v>136</v>
      </c>
      <c r="AG63" s="67"/>
      <c r="AJ63" s="71" t="s">
        <v>82</v>
      </c>
      <c r="AK63" s="71">
        <v>18</v>
      </c>
      <c r="BB63" s="113" t="s">
        <v>1</v>
      </c>
      <c r="BM63" s="67">
        <f>IFERROR(X63*I63,"0")</f>
        <v>354.46320000000003</v>
      </c>
      <c r="BN63" s="67">
        <f>IFERROR(Y63*I63,"0")</f>
        <v>354.46320000000003</v>
      </c>
      <c r="BO63" s="67">
        <f>IFERROR(X63/J63,"0")</f>
        <v>0.53846153846153844</v>
      </c>
      <c r="BP63" s="67">
        <f>IFERROR(Y63/J63,"0")</f>
        <v>0.53846153846153844</v>
      </c>
    </row>
    <row r="64" spans="1:68" ht="27" customHeight="1" x14ac:dyDescent="0.25">
      <c r="A64" s="54" t="s">
        <v>137</v>
      </c>
      <c r="B64" s="54" t="s">
        <v>138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80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0">
        <v>60</v>
      </c>
      <c r="Y64" s="321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136</v>
      </c>
      <c r="AG64" s="67"/>
      <c r="AJ64" s="71" t="s">
        <v>82</v>
      </c>
      <c r="AK64" s="71">
        <v>12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72</v>
      </c>
      <c r="Q65" s="330"/>
      <c r="R65" s="330"/>
      <c r="S65" s="330"/>
      <c r="T65" s="330"/>
      <c r="U65" s="330"/>
      <c r="V65" s="331"/>
      <c r="W65" s="37" t="s">
        <v>69</v>
      </c>
      <c r="X65" s="322">
        <f>IFERROR(SUM(X63:X64),"0")</f>
        <v>186</v>
      </c>
      <c r="Y65" s="322">
        <f>IFERROR(SUM(Y63:Y64),"0")</f>
        <v>186</v>
      </c>
      <c r="Z65" s="322">
        <f>IFERROR(IF(Z63="",0,Z63),"0")+IFERROR(IF(Z64="",0,Z64),"0")</f>
        <v>1.15212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72</v>
      </c>
      <c r="Q66" s="330"/>
      <c r="R66" s="330"/>
      <c r="S66" s="330"/>
      <c r="T66" s="330"/>
      <c r="U66" s="330"/>
      <c r="V66" s="331"/>
      <c r="W66" s="37" t="s">
        <v>73</v>
      </c>
      <c r="X66" s="322">
        <f>IFERROR(SUMPRODUCT(X63:X64*H63:H64),"0")</f>
        <v>640.20000000000005</v>
      </c>
      <c r="Y66" s="322">
        <f>IFERROR(SUMPRODUCT(Y63:Y64*H63:H64),"0")</f>
        <v>640.20000000000005</v>
      </c>
      <c r="Z66" s="37"/>
      <c r="AA66" s="323"/>
      <c r="AB66" s="323"/>
      <c r="AC66" s="323"/>
    </row>
    <row r="67" spans="1:68" ht="16.5" customHeight="1" x14ac:dyDescent="0.25">
      <c r="A67" s="332" t="s">
        <v>139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140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4"/>
      <c r="AB68" s="314"/>
      <c r="AC68" s="314"/>
    </row>
    <row r="69" spans="1:68" ht="27" customHeight="1" x14ac:dyDescent="0.25">
      <c r="A69" s="54" t="s">
        <v>141</v>
      </c>
      <c r="B69" s="54" t="s">
        <v>142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0">
        <v>42</v>
      </c>
      <c r="Y69" s="321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143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72</v>
      </c>
      <c r="Q70" s="330"/>
      <c r="R70" s="330"/>
      <c r="S70" s="330"/>
      <c r="T70" s="330"/>
      <c r="U70" s="330"/>
      <c r="V70" s="331"/>
      <c r="W70" s="37" t="s">
        <v>69</v>
      </c>
      <c r="X70" s="322">
        <f>IFERROR(SUM(X69:X69),"0")</f>
        <v>42</v>
      </c>
      <c r="Y70" s="322">
        <f>IFERROR(SUM(Y69:Y69),"0")</f>
        <v>42</v>
      </c>
      <c r="Z70" s="322">
        <f>IFERROR(IF(Z69="",0,Z69),"0")</f>
        <v>0.75095999999999996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72</v>
      </c>
      <c r="Q71" s="330"/>
      <c r="R71" s="330"/>
      <c r="S71" s="330"/>
      <c r="T71" s="330"/>
      <c r="U71" s="330"/>
      <c r="V71" s="331"/>
      <c r="W71" s="37" t="s">
        <v>73</v>
      </c>
      <c r="X71" s="322">
        <f>IFERROR(SUMPRODUCT(X69:X69*H69:H69),"0")</f>
        <v>151.20000000000002</v>
      </c>
      <c r="Y71" s="322">
        <f>IFERROR(SUMPRODUCT(Y69:Y69*H69:H69),"0")</f>
        <v>151.20000000000002</v>
      </c>
      <c r="Z71" s="37"/>
      <c r="AA71" s="323"/>
      <c r="AB71" s="323"/>
      <c r="AC71" s="323"/>
    </row>
    <row r="72" spans="1:68" ht="16.5" customHeight="1" x14ac:dyDescent="0.25">
      <c r="A72" s="332" t="s">
        <v>144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145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4"/>
      <c r="AB73" s="314"/>
      <c r="AC73" s="314"/>
    </row>
    <row r="74" spans="1:68" ht="27" customHeight="1" x14ac:dyDescent="0.25">
      <c r="A74" s="54" t="s">
        <v>146</v>
      </c>
      <c r="B74" s="54" t="s">
        <v>147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86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148</v>
      </c>
      <c r="AG74" s="67"/>
      <c r="AJ74" s="71" t="s">
        <v>87</v>
      </c>
      <c r="AK74" s="71">
        <v>70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149</v>
      </c>
      <c r="B75" s="54" t="s">
        <v>150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0">
        <v>112</v>
      </c>
      <c r="Y75" s="321">
        <f>IFERROR(IF(X75="","",X75),"")</f>
        <v>112</v>
      </c>
      <c r="Z75" s="36">
        <f>IFERROR(IF(X75="","",X75*0.01788),"")</f>
        <v>2.0025599999999999</v>
      </c>
      <c r="AA75" s="56"/>
      <c r="AB75" s="57"/>
      <c r="AC75" s="120" t="s">
        <v>151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482.00320000000005</v>
      </c>
      <c r="BN75" s="67">
        <f>IFERROR(Y75*I75,"0")</f>
        <v>482.00320000000005</v>
      </c>
      <c r="BO75" s="67">
        <f>IFERROR(X75/J75,"0")</f>
        <v>1.6</v>
      </c>
      <c r="BP75" s="67">
        <f>IFERROR(Y75/J75,"0")</f>
        <v>1.6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72</v>
      </c>
      <c r="Q76" s="330"/>
      <c r="R76" s="330"/>
      <c r="S76" s="330"/>
      <c r="T76" s="330"/>
      <c r="U76" s="330"/>
      <c r="V76" s="331"/>
      <c r="W76" s="37" t="s">
        <v>69</v>
      </c>
      <c r="X76" s="322">
        <f>IFERROR(SUM(X74:X75),"0")</f>
        <v>112</v>
      </c>
      <c r="Y76" s="322">
        <f>IFERROR(SUM(Y74:Y75),"0")</f>
        <v>112</v>
      </c>
      <c r="Z76" s="322">
        <f>IFERROR(IF(Z74="",0,Z74),"0")+IFERROR(IF(Z75="",0,Z75),"0")</f>
        <v>2.0025599999999999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72</v>
      </c>
      <c r="Q77" s="330"/>
      <c r="R77" s="330"/>
      <c r="S77" s="330"/>
      <c r="T77" s="330"/>
      <c r="U77" s="330"/>
      <c r="V77" s="331"/>
      <c r="W77" s="37" t="s">
        <v>73</v>
      </c>
      <c r="X77" s="322">
        <f>IFERROR(SUMPRODUCT(X74:X75*H74:H75),"0")</f>
        <v>403.2</v>
      </c>
      <c r="Y77" s="322">
        <f>IFERROR(SUMPRODUCT(Y74:Y75*H74:H75),"0")</f>
        <v>403.2</v>
      </c>
      <c r="Z77" s="37"/>
      <c r="AA77" s="323"/>
      <c r="AB77" s="323"/>
      <c r="AC77" s="323"/>
    </row>
    <row r="78" spans="1:68" ht="16.5" customHeight="1" x14ac:dyDescent="0.25">
      <c r="A78" s="332" t="s">
        <v>152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140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4"/>
      <c r="AB79" s="314"/>
      <c r="AC79" s="314"/>
    </row>
    <row r="80" spans="1:68" ht="27" customHeight="1" x14ac:dyDescent="0.25">
      <c r="A80" s="54" t="s">
        <v>153</v>
      </c>
      <c r="B80" s="54" t="s">
        <v>154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0">
        <v>112</v>
      </c>
      <c r="Y80" s="321">
        <f t="shared" ref="Y80:Y85" si="6">IFERROR(IF(X80="","",X80),"")</f>
        <v>112</v>
      </c>
      <c r="Z80" s="36">
        <f t="shared" ref="Z80:Z85" si="7">IFERROR(IF(X80="","",X80*0.01788),"")</f>
        <v>2.0025599999999999</v>
      </c>
      <c r="AA80" s="56"/>
      <c r="AB80" s="57"/>
      <c r="AC80" s="122" t="s">
        <v>155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482.00320000000005</v>
      </c>
      <c r="BN80" s="67">
        <f t="shared" ref="BN80:BN85" si="9">IFERROR(Y80*I80,"0")</f>
        <v>482.00320000000005</v>
      </c>
      <c r="BO80" s="67">
        <f t="shared" ref="BO80:BO85" si="10">IFERROR(X80/J80,"0")</f>
        <v>1.6</v>
      </c>
      <c r="BP80" s="67">
        <f t="shared" ref="BP80:BP85" si="11">IFERROR(Y80/J80,"0")</f>
        <v>1.6</v>
      </c>
    </row>
    <row r="81" spans="1:68" ht="27" customHeight="1" x14ac:dyDescent="0.25">
      <c r="A81" s="54" t="s">
        <v>156</v>
      </c>
      <c r="B81" s="54" t="s">
        <v>157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158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159</v>
      </c>
      <c r="B82" s="54" t="s">
        <v>160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1" t="s">
        <v>161</v>
      </c>
      <c r="Q82" s="336"/>
      <c r="R82" s="336"/>
      <c r="S82" s="336"/>
      <c r="T82" s="337"/>
      <c r="U82" s="34"/>
      <c r="V82" s="34"/>
      <c r="W82" s="35" t="s">
        <v>69</v>
      </c>
      <c r="X82" s="320">
        <v>42</v>
      </c>
      <c r="Y82" s="321">
        <f t="shared" si="6"/>
        <v>42</v>
      </c>
      <c r="Z82" s="36">
        <f t="shared" si="7"/>
        <v>0.75095999999999996</v>
      </c>
      <c r="AA82" s="56"/>
      <c r="AB82" s="57"/>
      <c r="AC82" s="126" t="s">
        <v>162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163</v>
      </c>
      <c r="B83" s="54" t="s">
        <v>164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69</v>
      </c>
      <c r="X83" s="320">
        <v>84</v>
      </c>
      <c r="Y83" s="321">
        <f t="shared" si="6"/>
        <v>84</v>
      </c>
      <c r="Z83" s="36">
        <f t="shared" si="7"/>
        <v>1.5019199999999999</v>
      </c>
      <c r="AA83" s="56"/>
      <c r="AB83" s="57"/>
      <c r="AC83" s="128" t="s">
        <v>162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165</v>
      </c>
      <c r="B84" s="54" t="s">
        <v>166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69</v>
      </c>
      <c r="X84" s="320">
        <v>56</v>
      </c>
      <c r="Y84" s="321">
        <f t="shared" si="6"/>
        <v>56</v>
      </c>
      <c r="Z84" s="36">
        <f t="shared" si="7"/>
        <v>1.0012799999999999</v>
      </c>
      <c r="AA84" s="56"/>
      <c r="AB84" s="57"/>
      <c r="AC84" s="130" t="s">
        <v>162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167</v>
      </c>
      <c r="B85" s="54" t="s">
        <v>168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155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72</v>
      </c>
      <c r="Q86" s="330"/>
      <c r="R86" s="330"/>
      <c r="S86" s="330"/>
      <c r="T86" s="330"/>
      <c r="U86" s="330"/>
      <c r="V86" s="331"/>
      <c r="W86" s="37" t="s">
        <v>69</v>
      </c>
      <c r="X86" s="322">
        <f>IFERROR(SUM(X80:X85),"0")</f>
        <v>308</v>
      </c>
      <c r="Y86" s="322">
        <f>IFERROR(SUM(Y80:Y85),"0")</f>
        <v>308</v>
      </c>
      <c r="Z86" s="322">
        <f>IFERROR(IF(Z80="",0,Z80),"0")+IFERROR(IF(Z81="",0,Z81),"0")+IFERROR(IF(Z82="",0,Z82),"0")+IFERROR(IF(Z83="",0,Z83),"0")+IFERROR(IF(Z84="",0,Z84),"0")+IFERROR(IF(Z85="",0,Z85),"0")</f>
        <v>5.5070399999999999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72</v>
      </c>
      <c r="Q87" s="330"/>
      <c r="R87" s="330"/>
      <c r="S87" s="330"/>
      <c r="T87" s="330"/>
      <c r="U87" s="330"/>
      <c r="V87" s="331"/>
      <c r="W87" s="37" t="s">
        <v>73</v>
      </c>
      <c r="X87" s="322">
        <f>IFERROR(SUMPRODUCT(X80:X85*H80:H85),"0")</f>
        <v>1112.1599999999999</v>
      </c>
      <c r="Y87" s="322">
        <f>IFERROR(SUMPRODUCT(Y80:Y85*H80:H85),"0")</f>
        <v>1112.1599999999999</v>
      </c>
      <c r="Z87" s="37"/>
      <c r="AA87" s="323"/>
      <c r="AB87" s="323"/>
      <c r="AC87" s="323"/>
    </row>
    <row r="88" spans="1:68" ht="16.5" customHeight="1" x14ac:dyDescent="0.25">
      <c r="A88" s="332" t="s">
        <v>169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170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4"/>
      <c r="AB89" s="314"/>
      <c r="AC89" s="314"/>
    </row>
    <row r="90" spans="1:68" ht="27" customHeight="1" x14ac:dyDescent="0.25">
      <c r="A90" s="54" t="s">
        <v>171</v>
      </c>
      <c r="B90" s="54" t="s">
        <v>172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173</v>
      </c>
      <c r="AG90" s="67"/>
      <c r="AJ90" s="71" t="s">
        <v>71</v>
      </c>
      <c r="AK90" s="71">
        <v>1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174</v>
      </c>
      <c r="B91" s="54" t="s">
        <v>175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176</v>
      </c>
      <c r="AG91" s="67"/>
      <c r="AJ91" s="71" t="s">
        <v>71</v>
      </c>
      <c r="AK91" s="71">
        <v>1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71</v>
      </c>
      <c r="AK92" s="71">
        <v>1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72</v>
      </c>
      <c r="Q93" s="330"/>
      <c r="R93" s="330"/>
      <c r="S93" s="330"/>
      <c r="T93" s="330"/>
      <c r="U93" s="330"/>
      <c r="V93" s="331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72</v>
      </c>
      <c r="Q94" s="330"/>
      <c r="R94" s="330"/>
      <c r="S94" s="330"/>
      <c r="T94" s="330"/>
      <c r="U94" s="330"/>
      <c r="V94" s="331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32" t="s">
        <v>180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3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136</v>
      </c>
      <c r="AG97" s="67"/>
      <c r="AJ97" s="71" t="s">
        <v>71</v>
      </c>
      <c r="AK97" s="71">
        <v>1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66</v>
      </c>
      <c r="L98" s="32" t="s">
        <v>86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136</v>
      </c>
      <c r="AG98" s="67"/>
      <c r="AJ98" s="71" t="s">
        <v>87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0">
        <v>48</v>
      </c>
      <c r="Y99" s="321">
        <f t="shared" si="12"/>
        <v>48</v>
      </c>
      <c r="Z99" s="36">
        <f t="shared" si="13"/>
        <v>0.74399999999999999</v>
      </c>
      <c r="AA99" s="56"/>
      <c r="AB99" s="57"/>
      <c r="AC99" s="144" t="s">
        <v>136</v>
      </c>
      <c r="AG99" s="67"/>
      <c r="AJ99" s="71" t="s">
        <v>71</v>
      </c>
      <c r="AK99" s="71">
        <v>1</v>
      </c>
      <c r="BB99" s="145" t="s">
        <v>1</v>
      </c>
      <c r="BM99" s="67">
        <f t="shared" si="14"/>
        <v>350.4</v>
      </c>
      <c r="BN99" s="67">
        <f t="shared" si="15"/>
        <v>350.4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66</v>
      </c>
      <c r="L100" s="32" t="s">
        <v>80</v>
      </c>
      <c r="M100" s="33" t="s">
        <v>68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82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136</v>
      </c>
      <c r="AG101" s="67"/>
      <c r="AJ101" s="71" t="s">
        <v>71</v>
      </c>
      <c r="AK101" s="71">
        <v>1</v>
      </c>
      <c r="BB101" s="149" t="s">
        <v>1</v>
      </c>
      <c r="BM101" s="67">
        <f t="shared" si="14"/>
        <v>161.2704</v>
      </c>
      <c r="BN101" s="67">
        <f t="shared" si="15"/>
        <v>161.2704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136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87.6</v>
      </c>
      <c r="BN102" s="67">
        <f t="shared" si="15"/>
        <v>87.6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72</v>
      </c>
      <c r="Q103" s="330"/>
      <c r="R103" s="330"/>
      <c r="S103" s="330"/>
      <c r="T103" s="330"/>
      <c r="U103" s="330"/>
      <c r="V103" s="331"/>
      <c r="W103" s="37" t="s">
        <v>69</v>
      </c>
      <c r="X103" s="322">
        <f>IFERROR(SUM(X97:X102),"0")</f>
        <v>108</v>
      </c>
      <c r="Y103" s="322">
        <f>IFERROR(SUM(Y97:Y102),"0")</f>
        <v>108</v>
      </c>
      <c r="Z103" s="322">
        <f>IFERROR(IF(Z97="",0,Z97),"0")+IFERROR(IF(Z98="",0,Z98),"0")+IFERROR(IF(Z99="",0,Z99),"0")+IFERROR(IF(Z100="",0,Z100),"0")+IFERROR(IF(Z101="",0,Z101),"0")+IFERROR(IF(Z102="",0,Z102),"0")</f>
        <v>1.6739999999999999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72</v>
      </c>
      <c r="Q104" s="330"/>
      <c r="R104" s="330"/>
      <c r="S104" s="330"/>
      <c r="T104" s="330"/>
      <c r="U104" s="330"/>
      <c r="V104" s="331"/>
      <c r="W104" s="37" t="s">
        <v>73</v>
      </c>
      <c r="X104" s="322">
        <f>IFERROR(SUMPRODUCT(X97:X102*H97:H102),"0")</f>
        <v>727.2</v>
      </c>
      <c r="Y104" s="322">
        <f>IFERROR(SUMPRODUCT(Y97:Y102*H97:H102),"0")</f>
        <v>727.2</v>
      </c>
      <c r="Z104" s="37"/>
      <c r="AA104" s="323"/>
      <c r="AB104" s="323"/>
      <c r="AC104" s="323"/>
    </row>
    <row r="105" spans="1:68" ht="16.5" customHeight="1" x14ac:dyDescent="0.25">
      <c r="A105" s="332" t="s">
        <v>194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140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69</v>
      </c>
      <c r="X107" s="320">
        <v>154</v>
      </c>
      <c r="Y107" s="321">
        <f>IFERROR(IF(X107="","",X107),"")</f>
        <v>154</v>
      </c>
      <c r="Z107" s="36">
        <f>IFERROR(IF(X107="","",X107*0.01788),"")</f>
        <v>2.75352</v>
      </c>
      <c r="AA107" s="56"/>
      <c r="AB107" s="57"/>
      <c r="AC107" s="152" t="s">
        <v>197</v>
      </c>
      <c r="AG107" s="67"/>
      <c r="AJ107" s="71" t="s">
        <v>71</v>
      </c>
      <c r="AK107" s="71">
        <v>1</v>
      </c>
      <c r="BB107" s="153" t="s">
        <v>83</v>
      </c>
      <c r="BM107" s="67">
        <f>IFERROR(X107*I107,"0")</f>
        <v>570.35439999999994</v>
      </c>
      <c r="BN107" s="67">
        <f>IFERROR(Y107*I107,"0")</f>
        <v>570.35439999999994</v>
      </c>
      <c r="BO107" s="67">
        <f>IFERROR(X107/J107,"0")</f>
        <v>2.2000000000000002</v>
      </c>
      <c r="BP107" s="67">
        <f>IFERROR(Y107/J107,"0")</f>
        <v>2.2000000000000002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69</v>
      </c>
      <c r="X108" s="320">
        <v>154</v>
      </c>
      <c r="Y108" s="321">
        <f>IFERROR(IF(X108="","",X108),"")</f>
        <v>154</v>
      </c>
      <c r="Z108" s="36">
        <f>IFERROR(IF(X108="","",X108*0.01788),"")</f>
        <v>2.75352</v>
      </c>
      <c r="AA108" s="56"/>
      <c r="AB108" s="57"/>
      <c r="AC108" s="154" t="s">
        <v>162</v>
      </c>
      <c r="AG108" s="67"/>
      <c r="AJ108" s="71" t="s">
        <v>71</v>
      </c>
      <c r="AK108" s="71">
        <v>1</v>
      </c>
      <c r="BB108" s="155" t="s">
        <v>83</v>
      </c>
      <c r="BM108" s="67">
        <f>IFERROR(X108*I108,"0")</f>
        <v>570.35439999999994</v>
      </c>
      <c r="BN108" s="67">
        <f>IFERROR(Y108*I108,"0")</f>
        <v>570.35439999999994</v>
      </c>
      <c r="BO108" s="67">
        <f>IFERROR(X108/J108,"0")</f>
        <v>2.2000000000000002</v>
      </c>
      <c r="BP108" s="67">
        <f>IFERROR(Y108/J108,"0")</f>
        <v>2.2000000000000002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72</v>
      </c>
      <c r="Q109" s="330"/>
      <c r="R109" s="330"/>
      <c r="S109" s="330"/>
      <c r="T109" s="330"/>
      <c r="U109" s="330"/>
      <c r="V109" s="331"/>
      <c r="W109" s="37" t="s">
        <v>69</v>
      </c>
      <c r="X109" s="322">
        <f>IFERROR(SUM(X107:X108),"0")</f>
        <v>308</v>
      </c>
      <c r="Y109" s="322">
        <f>IFERROR(SUM(Y107:Y108),"0")</f>
        <v>308</v>
      </c>
      <c r="Z109" s="322">
        <f>IFERROR(IF(Z107="",0,Z107),"0")+IFERROR(IF(Z108="",0,Z108),"0")</f>
        <v>5.5070399999999999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72</v>
      </c>
      <c r="Q110" s="330"/>
      <c r="R110" s="330"/>
      <c r="S110" s="330"/>
      <c r="T110" s="330"/>
      <c r="U110" s="330"/>
      <c r="V110" s="331"/>
      <c r="W110" s="37" t="s">
        <v>73</v>
      </c>
      <c r="X110" s="322">
        <f>IFERROR(SUMPRODUCT(X107:X108*H107:H108),"0")</f>
        <v>924</v>
      </c>
      <c r="Y110" s="322">
        <f>IFERROR(SUMPRODUCT(Y107:Y108*H107:H108),"0")</f>
        <v>924</v>
      </c>
      <c r="Z110" s="37"/>
      <c r="AA110" s="323"/>
      <c r="AB110" s="323"/>
      <c r="AC110" s="323"/>
    </row>
    <row r="111" spans="1:68" ht="16.5" customHeight="1" x14ac:dyDescent="0.25">
      <c r="A111" s="332" t="s">
        <v>200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140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4"/>
      <c r="AB112" s="314"/>
      <c r="AC112" s="314"/>
    </row>
    <row r="113" spans="1:68" ht="27" customHeight="1" x14ac:dyDescent="0.25">
      <c r="A113" s="54" t="s">
        <v>201</v>
      </c>
      <c r="B113" s="54" t="s">
        <v>202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79</v>
      </c>
      <c r="L113" s="32" t="s">
        <v>86</v>
      </c>
      <c r="M113" s="33" t="s">
        <v>68</v>
      </c>
      <c r="N113" s="33"/>
      <c r="O113" s="32">
        <v>180</v>
      </c>
      <c r="P113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69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87</v>
      </c>
      <c r="AK113" s="71">
        <v>70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204</v>
      </c>
      <c r="B114" s="54" t="s">
        <v>205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89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69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71</v>
      </c>
      <c r="AK114" s="71">
        <v>1</v>
      </c>
      <c r="BB114" s="159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79</v>
      </c>
      <c r="L115" s="32" t="s">
        <v>86</v>
      </c>
      <c r="M115" s="33" t="s">
        <v>68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69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208</v>
      </c>
      <c r="AG115" s="67"/>
      <c r="AJ115" s="71" t="s">
        <v>87</v>
      </c>
      <c r="AK115" s="71">
        <v>70</v>
      </c>
      <c r="BB115" s="161" t="s">
        <v>83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72</v>
      </c>
      <c r="Q116" s="330"/>
      <c r="R116" s="330"/>
      <c r="S116" s="330"/>
      <c r="T116" s="330"/>
      <c r="U116" s="330"/>
      <c r="V116" s="331"/>
      <c r="W116" s="37" t="s">
        <v>69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72</v>
      </c>
      <c r="Q117" s="330"/>
      <c r="R117" s="330"/>
      <c r="S117" s="330"/>
      <c r="T117" s="330"/>
      <c r="U117" s="330"/>
      <c r="V117" s="331"/>
      <c r="W117" s="37" t="s">
        <v>73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customHeight="1" x14ac:dyDescent="0.25">
      <c r="A118" s="332" t="s">
        <v>209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140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79</v>
      </c>
      <c r="L120" s="32" t="s">
        <v>86</v>
      </c>
      <c r="M120" s="33" t="s">
        <v>68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69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212</v>
      </c>
      <c r="AG120" s="67"/>
      <c r="AJ120" s="71" t="s">
        <v>87</v>
      </c>
      <c r="AK120" s="71">
        <v>70</v>
      </c>
      <c r="BB120" s="163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79</v>
      </c>
      <c r="L121" s="32" t="s">
        <v>80</v>
      </c>
      <c r="M121" s="33" t="s">
        <v>68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69</v>
      </c>
      <c r="X121" s="320">
        <v>42</v>
      </c>
      <c r="Y121" s="321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64" t="s">
        <v>197</v>
      </c>
      <c r="AG121" s="67"/>
      <c r="AJ121" s="71" t="s">
        <v>82</v>
      </c>
      <c r="AK121" s="71">
        <v>14</v>
      </c>
      <c r="BB121" s="165" t="s">
        <v>83</v>
      </c>
      <c r="BM121" s="67">
        <f>IFERROR(X121*I121,"0")</f>
        <v>137.76</v>
      </c>
      <c r="BN121" s="67">
        <f>IFERROR(Y121*I121,"0")</f>
        <v>137.76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72</v>
      </c>
      <c r="Q122" s="330"/>
      <c r="R122" s="330"/>
      <c r="S122" s="330"/>
      <c r="T122" s="330"/>
      <c r="U122" s="330"/>
      <c r="V122" s="331"/>
      <c r="W122" s="37" t="s">
        <v>69</v>
      </c>
      <c r="X122" s="322">
        <f>IFERROR(SUM(X120:X121),"0")</f>
        <v>42</v>
      </c>
      <c r="Y122" s="322">
        <f>IFERROR(SUM(Y120:Y121),"0")</f>
        <v>42</v>
      </c>
      <c r="Z122" s="322">
        <f>IFERROR(IF(Z120="",0,Z120),"0")+IFERROR(IF(Z121="",0,Z121),"0")</f>
        <v>0.75095999999999996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72</v>
      </c>
      <c r="Q123" s="330"/>
      <c r="R123" s="330"/>
      <c r="S123" s="330"/>
      <c r="T123" s="330"/>
      <c r="U123" s="330"/>
      <c r="V123" s="331"/>
      <c r="W123" s="37" t="s">
        <v>73</v>
      </c>
      <c r="X123" s="322">
        <f>IFERROR(SUMPRODUCT(X120:X121*H120:H121),"0")</f>
        <v>126</v>
      </c>
      <c r="Y123" s="322">
        <f>IFERROR(SUMPRODUCT(Y120:Y121*H120:H121),"0")</f>
        <v>126</v>
      </c>
      <c r="Z123" s="37"/>
      <c r="AA123" s="323"/>
      <c r="AB123" s="323"/>
      <c r="AC123" s="323"/>
    </row>
    <row r="124" spans="1:68" ht="16.5" customHeight="1" x14ac:dyDescent="0.25">
      <c r="A124" s="332" t="s">
        <v>215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140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34" t="s">
        <v>218</v>
      </c>
      <c r="Q126" s="336"/>
      <c r="R126" s="336"/>
      <c r="S126" s="336"/>
      <c r="T126" s="337"/>
      <c r="U126" s="34"/>
      <c r="V126" s="34"/>
      <c r="W126" s="35" t="s">
        <v>69</v>
      </c>
      <c r="X126" s="320">
        <v>28</v>
      </c>
      <c r="Y126" s="321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219</v>
      </c>
      <c r="AG126" s="67"/>
      <c r="AJ126" s="71" t="s">
        <v>71</v>
      </c>
      <c r="AK126" s="71">
        <v>1</v>
      </c>
      <c r="BB126" s="167" t="s">
        <v>83</v>
      </c>
      <c r="BM126" s="67">
        <f>IFERROR(X126*I126,"0")</f>
        <v>103.70079999999999</v>
      </c>
      <c r="BN126" s="67">
        <f>IFERROR(Y126*I126,"0")</f>
        <v>103.70079999999999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72</v>
      </c>
      <c r="Q127" s="330"/>
      <c r="R127" s="330"/>
      <c r="S127" s="330"/>
      <c r="T127" s="330"/>
      <c r="U127" s="330"/>
      <c r="V127" s="331"/>
      <c r="W127" s="37" t="s">
        <v>69</v>
      </c>
      <c r="X127" s="322">
        <f>IFERROR(SUM(X126:X126),"0")</f>
        <v>28</v>
      </c>
      <c r="Y127" s="322">
        <f>IFERROR(SUM(Y126:Y126),"0")</f>
        <v>28</v>
      </c>
      <c r="Z127" s="322">
        <f>IFERROR(IF(Z126="",0,Z126),"0")</f>
        <v>0.50063999999999997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72</v>
      </c>
      <c r="Q128" s="330"/>
      <c r="R128" s="330"/>
      <c r="S128" s="330"/>
      <c r="T128" s="330"/>
      <c r="U128" s="330"/>
      <c r="V128" s="331"/>
      <c r="W128" s="37" t="s">
        <v>73</v>
      </c>
      <c r="X128" s="322">
        <f>IFERROR(SUMPRODUCT(X126:X126*H126:H126),"0")</f>
        <v>84</v>
      </c>
      <c r="Y128" s="322">
        <f>IFERROR(SUMPRODUCT(Y126:Y126*H126:H126),"0")</f>
        <v>84</v>
      </c>
      <c r="Z128" s="37"/>
      <c r="AA128" s="323"/>
      <c r="AB128" s="323"/>
      <c r="AC128" s="323"/>
    </row>
    <row r="129" spans="1:68" ht="16.5" customHeight="1" x14ac:dyDescent="0.25">
      <c r="A129" s="332" t="s">
        <v>220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140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4"/>
      <c r="AB130" s="314"/>
      <c r="AC130" s="314"/>
    </row>
    <row r="131" spans="1:68" ht="16.5" customHeight="1" x14ac:dyDescent="0.25">
      <c r="A131" s="54" t="s">
        <v>221</v>
      </c>
      <c r="B131" s="54" t="s">
        <v>222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93" t="s">
        <v>223</v>
      </c>
      <c r="Q131" s="336"/>
      <c r="R131" s="336"/>
      <c r="S131" s="336"/>
      <c r="T131" s="337"/>
      <c r="U131" s="34"/>
      <c r="V131" s="34"/>
      <c r="W131" s="35" t="s">
        <v>69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203</v>
      </c>
      <c r="AG131" s="67"/>
      <c r="AJ131" s="71" t="s">
        <v>71</v>
      </c>
      <c r="AK131" s="71">
        <v>1</v>
      </c>
      <c r="BB131" s="169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72</v>
      </c>
      <c r="Q132" s="330"/>
      <c r="R132" s="330"/>
      <c r="S132" s="330"/>
      <c r="T132" s="330"/>
      <c r="U132" s="330"/>
      <c r="V132" s="331"/>
      <c r="W132" s="37" t="s">
        <v>69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72</v>
      </c>
      <c r="Q133" s="330"/>
      <c r="R133" s="330"/>
      <c r="S133" s="330"/>
      <c r="T133" s="330"/>
      <c r="U133" s="330"/>
      <c r="V133" s="331"/>
      <c r="W133" s="37" t="s">
        <v>73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customHeight="1" x14ac:dyDescent="0.25">
      <c r="A134" s="332" t="s">
        <v>224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225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4"/>
      <c r="AB135" s="314"/>
      <c r="AC135" s="314"/>
    </row>
    <row r="136" spans="1:68" ht="27" customHeight="1" x14ac:dyDescent="0.25">
      <c r="A136" s="54" t="s">
        <v>226</v>
      </c>
      <c r="B136" s="54" t="s">
        <v>227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228</v>
      </c>
      <c r="L136" s="32" t="s">
        <v>67</v>
      </c>
      <c r="M136" s="33" t="s">
        <v>68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71</v>
      </c>
      <c r="AK136" s="71">
        <v>1</v>
      </c>
      <c r="BB136" s="171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230</v>
      </c>
      <c r="B137" s="54" t="s">
        <v>231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228</v>
      </c>
      <c r="L137" s="32" t="s">
        <v>67</v>
      </c>
      <c r="M137" s="33" t="s">
        <v>68</v>
      </c>
      <c r="N137" s="33"/>
      <c r="O137" s="32">
        <v>180</v>
      </c>
      <c r="P137" s="4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69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71</v>
      </c>
      <c r="AK137" s="71">
        <v>1</v>
      </c>
      <c r="BB137" s="173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72</v>
      </c>
      <c r="Q138" s="330"/>
      <c r="R138" s="330"/>
      <c r="S138" s="330"/>
      <c r="T138" s="330"/>
      <c r="U138" s="330"/>
      <c r="V138" s="331"/>
      <c r="W138" s="37" t="s">
        <v>69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72</v>
      </c>
      <c r="Q139" s="330"/>
      <c r="R139" s="330"/>
      <c r="S139" s="330"/>
      <c r="T139" s="330"/>
      <c r="U139" s="330"/>
      <c r="V139" s="331"/>
      <c r="W139" s="37" t="s">
        <v>73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232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140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4"/>
      <c r="AB141" s="314"/>
      <c r="AC141" s="314"/>
    </row>
    <row r="142" spans="1:68" ht="27" customHeight="1" x14ac:dyDescent="0.25">
      <c r="A142" s="54" t="s">
        <v>233</v>
      </c>
      <c r="B142" s="54" t="s">
        <v>234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79</v>
      </c>
      <c r="L142" s="32" t="s">
        <v>80</v>
      </c>
      <c r="M142" s="33" t="s">
        <v>68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69</v>
      </c>
      <c r="X142" s="320">
        <v>84</v>
      </c>
      <c r="Y142" s="321">
        <f>IFERROR(IF(X142="","",X142),"")</f>
        <v>84</v>
      </c>
      <c r="Z142" s="36">
        <f>IFERROR(IF(X142="","",X142*0.00941),"")</f>
        <v>0.79044000000000003</v>
      </c>
      <c r="AA142" s="56"/>
      <c r="AB142" s="57"/>
      <c r="AC142" s="174" t="s">
        <v>235</v>
      </c>
      <c r="AG142" s="67"/>
      <c r="AJ142" s="71" t="s">
        <v>82</v>
      </c>
      <c r="AK142" s="71">
        <v>14</v>
      </c>
      <c r="BB142" s="175" t="s">
        <v>83</v>
      </c>
      <c r="BM142" s="67">
        <f>IFERROR(X142*I142,"0")</f>
        <v>176.55119999999999</v>
      </c>
      <c r="BN142" s="67">
        <f>IFERROR(Y142*I142,"0")</f>
        <v>176.55119999999999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72</v>
      </c>
      <c r="Q143" s="330"/>
      <c r="R143" s="330"/>
      <c r="S143" s="330"/>
      <c r="T143" s="330"/>
      <c r="U143" s="330"/>
      <c r="V143" s="331"/>
      <c r="W143" s="37" t="s">
        <v>69</v>
      </c>
      <c r="X143" s="322">
        <f>IFERROR(SUM(X142:X142),"0")</f>
        <v>84</v>
      </c>
      <c r="Y143" s="322">
        <f>IFERROR(SUM(Y142:Y142),"0")</f>
        <v>84</v>
      </c>
      <c r="Z143" s="322">
        <f>IFERROR(IF(Z142="",0,Z142),"0")</f>
        <v>0.79044000000000003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72</v>
      </c>
      <c r="Q144" s="330"/>
      <c r="R144" s="330"/>
      <c r="S144" s="330"/>
      <c r="T144" s="330"/>
      <c r="U144" s="330"/>
      <c r="V144" s="331"/>
      <c r="W144" s="37" t="s">
        <v>73</v>
      </c>
      <c r="X144" s="322">
        <f>IFERROR(SUMPRODUCT(X142:X142*H142:H142),"0")</f>
        <v>141.12</v>
      </c>
      <c r="Y144" s="322">
        <f>IFERROR(SUMPRODUCT(Y142:Y142*H142:H142),"0")</f>
        <v>141.12</v>
      </c>
      <c r="Z144" s="37"/>
      <c r="AA144" s="323"/>
      <c r="AB144" s="323"/>
      <c r="AC144" s="323"/>
    </row>
    <row r="145" spans="1:68" ht="27.75" customHeight="1" x14ac:dyDescent="0.2">
      <c r="A145" s="367" t="s">
        <v>236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237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140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4"/>
      <c r="AB147" s="314"/>
      <c r="AC147" s="314"/>
    </row>
    <row r="148" spans="1:68" ht="27" customHeight="1" x14ac:dyDescent="0.25">
      <c r="A148" s="54" t="s">
        <v>238</v>
      </c>
      <c r="B148" s="54" t="s">
        <v>239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135</v>
      </c>
      <c r="L148" s="32" t="s">
        <v>67</v>
      </c>
      <c r="M148" s="33" t="s">
        <v>68</v>
      </c>
      <c r="N148" s="33"/>
      <c r="O148" s="32">
        <v>180</v>
      </c>
      <c r="P148" s="376" t="s">
        <v>240</v>
      </c>
      <c r="Q148" s="336"/>
      <c r="R148" s="336"/>
      <c r="S148" s="336"/>
      <c r="T148" s="337"/>
      <c r="U148" s="34"/>
      <c r="V148" s="34"/>
      <c r="W148" s="35" t="s">
        <v>69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71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72</v>
      </c>
      <c r="Q149" s="330"/>
      <c r="R149" s="330"/>
      <c r="S149" s="330"/>
      <c r="T149" s="330"/>
      <c r="U149" s="330"/>
      <c r="V149" s="331"/>
      <c r="W149" s="37" t="s">
        <v>69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72</v>
      </c>
      <c r="Q150" s="330"/>
      <c r="R150" s="330"/>
      <c r="S150" s="330"/>
      <c r="T150" s="330"/>
      <c r="U150" s="330"/>
      <c r="V150" s="331"/>
      <c r="W150" s="37" t="s">
        <v>73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4"/>
      <c r="AB152" s="314"/>
      <c r="AC152" s="314"/>
    </row>
    <row r="153" spans="1:68" ht="16.5" customHeight="1" x14ac:dyDescent="0.25">
      <c r="A153" s="54" t="s">
        <v>242</v>
      </c>
      <c r="B153" s="54" t="s">
        <v>243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45" t="s">
        <v>244</v>
      </c>
      <c r="Q153" s="336"/>
      <c r="R153" s="336"/>
      <c r="S153" s="336"/>
      <c r="T153" s="337"/>
      <c r="U153" s="34"/>
      <c r="V153" s="34"/>
      <c r="W153" s="35" t="s">
        <v>69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71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246</v>
      </c>
      <c r="B154" s="54" t="s">
        <v>247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248</v>
      </c>
      <c r="Q154" s="336"/>
      <c r="R154" s="336"/>
      <c r="S154" s="336"/>
      <c r="T154" s="337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71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69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71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69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72</v>
      </c>
      <c r="Q157" s="330"/>
      <c r="R157" s="330"/>
      <c r="S157" s="330"/>
      <c r="T157" s="330"/>
      <c r="U157" s="330"/>
      <c r="V157" s="331"/>
      <c r="W157" s="37" t="s">
        <v>69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72</v>
      </c>
      <c r="Q158" s="330"/>
      <c r="R158" s="330"/>
      <c r="S158" s="330"/>
      <c r="T158" s="330"/>
      <c r="U158" s="330"/>
      <c r="V158" s="331"/>
      <c r="W158" s="37" t="s">
        <v>73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customHeight="1" x14ac:dyDescent="0.25">
      <c r="A159" s="349" t="s">
        <v>256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4"/>
      <c r="AB159" s="314"/>
      <c r="AC159" s="314"/>
    </row>
    <row r="160" spans="1:68" ht="27" customHeight="1" x14ac:dyDescent="0.25">
      <c r="A160" s="54" t="s">
        <v>257</v>
      </c>
      <c r="B160" s="54" t="s">
        <v>258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259</v>
      </c>
      <c r="AG160" s="67"/>
      <c r="AJ160" s="71" t="s">
        <v>71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90</v>
      </c>
      <c r="P161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69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259</v>
      </c>
      <c r="AG161" s="67"/>
      <c r="AJ161" s="71" t="s">
        <v>71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72</v>
      </c>
      <c r="Q162" s="330"/>
      <c r="R162" s="330"/>
      <c r="S162" s="330"/>
      <c r="T162" s="330"/>
      <c r="U162" s="330"/>
      <c r="V162" s="331"/>
      <c r="W162" s="37" t="s">
        <v>69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72</v>
      </c>
      <c r="Q163" s="330"/>
      <c r="R163" s="330"/>
      <c r="S163" s="330"/>
      <c r="T163" s="330"/>
      <c r="U163" s="330"/>
      <c r="V163" s="331"/>
      <c r="W163" s="37" t="s">
        <v>73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262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263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4"/>
      <c r="AB166" s="314"/>
      <c r="AC166" s="314"/>
    </row>
    <row r="167" spans="1:68" ht="27" customHeight="1" x14ac:dyDescent="0.25">
      <c r="A167" s="54" t="s">
        <v>264</v>
      </c>
      <c r="B167" s="54" t="s">
        <v>265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0">
        <v>140</v>
      </c>
      <c r="Y167" s="32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0" t="s">
        <v>266</v>
      </c>
      <c r="AG167" s="67"/>
      <c r="AJ167" s="71" t="s">
        <v>87</v>
      </c>
      <c r="AK167" s="71">
        <v>70</v>
      </c>
      <c r="BB167" s="191" t="s">
        <v>83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267</v>
      </c>
      <c r="B168" s="54" t="s">
        <v>268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79</v>
      </c>
      <c r="L168" s="32" t="s">
        <v>80</v>
      </c>
      <c r="M168" s="33" t="s">
        <v>68</v>
      </c>
      <c r="N168" s="33"/>
      <c r="O168" s="32">
        <v>365</v>
      </c>
      <c r="P168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69</v>
      </c>
      <c r="X168" s="320">
        <v>98</v>
      </c>
      <c r="Y168" s="321">
        <f>IFERROR(IF(X168="","",X168),"")</f>
        <v>98</v>
      </c>
      <c r="Z168" s="36">
        <f>IFERROR(IF(X168="","",X168*0.01788),"")</f>
        <v>1.75224</v>
      </c>
      <c r="AA168" s="56"/>
      <c r="AB168" s="57"/>
      <c r="AC168" s="192" t="s">
        <v>269</v>
      </c>
      <c r="AG168" s="67"/>
      <c r="AJ168" s="71" t="s">
        <v>82</v>
      </c>
      <c r="AK168" s="71">
        <v>14</v>
      </c>
      <c r="BB168" s="193" t="s">
        <v>83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270</v>
      </c>
      <c r="B169" s="54" t="s">
        <v>271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79</v>
      </c>
      <c r="L169" s="32" t="s">
        <v>80</v>
      </c>
      <c r="M169" s="33" t="s">
        <v>68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69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272</v>
      </c>
      <c r="AG169" s="67"/>
      <c r="AJ169" s="71" t="s">
        <v>82</v>
      </c>
      <c r="AK169" s="71">
        <v>14</v>
      </c>
      <c r="BB169" s="195" t="s">
        <v>83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72</v>
      </c>
      <c r="Q170" s="330"/>
      <c r="R170" s="330"/>
      <c r="S170" s="330"/>
      <c r="T170" s="330"/>
      <c r="U170" s="330"/>
      <c r="V170" s="331"/>
      <c r="W170" s="37" t="s">
        <v>69</v>
      </c>
      <c r="X170" s="322">
        <f>IFERROR(SUM(X167:X169),"0")</f>
        <v>238</v>
      </c>
      <c r="Y170" s="322">
        <f>IFERROR(SUM(Y167:Y169),"0")</f>
        <v>238</v>
      </c>
      <c r="Z170" s="322">
        <f>IFERROR(IF(Z167="",0,Z167),"0")+IFERROR(IF(Z168="",0,Z168),"0")+IFERROR(IF(Z169="",0,Z169),"0")</f>
        <v>4.2554400000000001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72</v>
      </c>
      <c r="Q171" s="330"/>
      <c r="R171" s="330"/>
      <c r="S171" s="330"/>
      <c r="T171" s="330"/>
      <c r="U171" s="330"/>
      <c r="V171" s="331"/>
      <c r="W171" s="37" t="s">
        <v>73</v>
      </c>
      <c r="X171" s="322">
        <f>IFERROR(SUMPRODUCT(X167:X169*H167:H169),"0")</f>
        <v>714</v>
      </c>
      <c r="Y171" s="322">
        <f>IFERROR(SUMPRODUCT(Y167:Y169*H167:H169),"0")</f>
        <v>714</v>
      </c>
      <c r="Z171" s="37"/>
      <c r="AA171" s="323"/>
      <c r="AB171" s="323"/>
      <c r="AC171" s="323"/>
    </row>
    <row r="172" spans="1:68" ht="14.25" customHeight="1" x14ac:dyDescent="0.25">
      <c r="A172" s="349" t="s">
        <v>273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4"/>
      <c r="AB172" s="314"/>
      <c r="AC172" s="314"/>
    </row>
    <row r="173" spans="1:68" ht="27" customHeight="1" x14ac:dyDescent="0.25">
      <c r="A173" s="54" t="s">
        <v>274</v>
      </c>
      <c r="B173" s="54" t="s">
        <v>275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276</v>
      </c>
      <c r="L173" s="32" t="s">
        <v>67</v>
      </c>
      <c r="M173" s="33" t="s">
        <v>277</v>
      </c>
      <c r="N173" s="33"/>
      <c r="O173" s="32">
        <v>365</v>
      </c>
      <c r="P173" s="361" t="s">
        <v>278</v>
      </c>
      <c r="Q173" s="336"/>
      <c r="R173" s="336"/>
      <c r="S173" s="336"/>
      <c r="T173" s="337"/>
      <c r="U173" s="34"/>
      <c r="V173" s="34"/>
      <c r="W173" s="35" t="s">
        <v>69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279</v>
      </c>
      <c r="AG173" s="67"/>
      <c r="AJ173" s="71" t="s">
        <v>71</v>
      </c>
      <c r="AK173" s="71">
        <v>1</v>
      </c>
      <c r="BB173" s="197" t="s">
        <v>280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281</v>
      </c>
      <c r="B174" s="54" t="s">
        <v>282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66</v>
      </c>
      <c r="L174" s="32" t="s">
        <v>67</v>
      </c>
      <c r="M174" s="33" t="s">
        <v>277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69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283</v>
      </c>
      <c r="AG174" s="67"/>
      <c r="AJ174" s="71" t="s">
        <v>71</v>
      </c>
      <c r="AK174" s="71">
        <v>1</v>
      </c>
      <c r="BB174" s="199" t="s">
        <v>280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72</v>
      </c>
      <c r="Q175" s="330"/>
      <c r="R175" s="330"/>
      <c r="S175" s="330"/>
      <c r="T175" s="330"/>
      <c r="U175" s="330"/>
      <c r="V175" s="331"/>
      <c r="W175" s="37" t="s">
        <v>69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72</v>
      </c>
      <c r="Q176" s="330"/>
      <c r="R176" s="330"/>
      <c r="S176" s="330"/>
      <c r="T176" s="330"/>
      <c r="U176" s="330"/>
      <c r="V176" s="331"/>
      <c r="W176" s="37" t="s">
        <v>73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284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285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140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4"/>
      <c r="AB179" s="314"/>
      <c r="AC179" s="314"/>
    </row>
    <row r="180" spans="1:68" ht="27" customHeight="1" x14ac:dyDescent="0.25">
      <c r="A180" s="54" t="s">
        <v>286</v>
      </c>
      <c r="B180" s="54" t="s">
        <v>287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288</v>
      </c>
      <c r="AG180" s="67"/>
      <c r="AJ180" s="71" t="s">
        <v>71</v>
      </c>
      <c r="AK180" s="71">
        <v>1</v>
      </c>
      <c r="BB180" s="201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289</v>
      </c>
      <c r="B181" s="54" t="s">
        <v>290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69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291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292</v>
      </c>
      <c r="B182" s="54" t="s">
        <v>293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69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288</v>
      </c>
      <c r="AG182" s="67"/>
      <c r="AJ182" s="71" t="s">
        <v>71</v>
      </c>
      <c r="AK182" s="71">
        <v>1</v>
      </c>
      <c r="BB182" s="205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72</v>
      </c>
      <c r="Q183" s="330"/>
      <c r="R183" s="330"/>
      <c r="S183" s="330"/>
      <c r="T183" s="330"/>
      <c r="U183" s="330"/>
      <c r="V183" s="331"/>
      <c r="W183" s="37" t="s">
        <v>69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72</v>
      </c>
      <c r="Q184" s="330"/>
      <c r="R184" s="330"/>
      <c r="S184" s="330"/>
      <c r="T184" s="330"/>
      <c r="U184" s="330"/>
      <c r="V184" s="331"/>
      <c r="W184" s="37" t="s">
        <v>73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294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63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4"/>
      <c r="AB186" s="314"/>
      <c r="AC186" s="314"/>
    </row>
    <row r="187" spans="1:68" ht="16.5" customHeight="1" x14ac:dyDescent="0.25">
      <c r="A187" s="54" t="s">
        <v>295</v>
      </c>
      <c r="B187" s="54" t="s">
        <v>296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297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298</v>
      </c>
      <c r="B188" s="54" t="s">
        <v>299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300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301</v>
      </c>
      <c r="B189" s="54" t="s">
        <v>302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69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303</v>
      </c>
      <c r="AG189" s="67"/>
      <c r="AJ189" s="71" t="s">
        <v>71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72</v>
      </c>
      <c r="Q190" s="330"/>
      <c r="R190" s="330"/>
      <c r="S190" s="330"/>
      <c r="T190" s="330"/>
      <c r="U190" s="330"/>
      <c r="V190" s="331"/>
      <c r="W190" s="37" t="s">
        <v>69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72</v>
      </c>
      <c r="Q191" s="330"/>
      <c r="R191" s="330"/>
      <c r="S191" s="330"/>
      <c r="T191" s="330"/>
      <c r="U191" s="330"/>
      <c r="V191" s="331"/>
      <c r="W191" s="37" t="s">
        <v>73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customHeight="1" x14ac:dyDescent="0.25">
      <c r="A192" s="332" t="s">
        <v>304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63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4"/>
      <c r="AB193" s="314"/>
      <c r="AC193" s="314"/>
    </row>
    <row r="194" spans="1:68" ht="27" customHeight="1" x14ac:dyDescent="0.25">
      <c r="A194" s="54" t="s">
        <v>305</v>
      </c>
      <c r="B194" s="54" t="s">
        <v>306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307</v>
      </c>
      <c r="AG194" s="67"/>
      <c r="AJ194" s="71" t="s">
        <v>82</v>
      </c>
      <c r="AK194" s="71">
        <v>12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14" t="s">
        <v>307</v>
      </c>
      <c r="AG195" s="67"/>
      <c r="AJ195" s="71" t="s">
        <v>82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310</v>
      </c>
      <c r="B196" s="54" t="s">
        <v>311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312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312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307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66</v>
      </c>
      <c r="L199" s="32" t="s">
        <v>80</v>
      </c>
      <c r="M199" s="33" t="s">
        <v>68</v>
      </c>
      <c r="N199" s="33"/>
      <c r="O199" s="32">
        <v>180</v>
      </c>
      <c r="P199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69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22" t="s">
        <v>307</v>
      </c>
      <c r="AG199" s="67"/>
      <c r="AJ199" s="71" t="s">
        <v>82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72</v>
      </c>
      <c r="Q200" s="330"/>
      <c r="R200" s="330"/>
      <c r="S200" s="330"/>
      <c r="T200" s="330"/>
      <c r="U200" s="330"/>
      <c r="V200" s="331"/>
      <c r="W200" s="37" t="s">
        <v>69</v>
      </c>
      <c r="X200" s="322">
        <f>IFERROR(SUM(X194:X199),"0")</f>
        <v>24</v>
      </c>
      <c r="Y200" s="322">
        <f>IFERROR(SUM(Y194:Y199),"0")</f>
        <v>24</v>
      </c>
      <c r="Z200" s="322">
        <f>IFERROR(IF(Z194="",0,Z194),"0")+IFERROR(IF(Z195="",0,Z195),"0")+IFERROR(IF(Z196="",0,Z196),"0")+IFERROR(IF(Z197="",0,Z197),"0")+IFERROR(IF(Z198="",0,Z198),"0")+IFERROR(IF(Z199="",0,Z199),"0")</f>
        <v>0.372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72</v>
      </c>
      <c r="Q201" s="330"/>
      <c r="R201" s="330"/>
      <c r="S201" s="330"/>
      <c r="T201" s="330"/>
      <c r="U201" s="330"/>
      <c r="V201" s="331"/>
      <c r="W201" s="37" t="s">
        <v>73</v>
      </c>
      <c r="X201" s="322">
        <f>IFERROR(SUMPRODUCT(X194:X199*H194:H199),"0")</f>
        <v>134.39999999999998</v>
      </c>
      <c r="Y201" s="322">
        <f>IFERROR(SUMPRODUCT(Y194:Y199*H194:H199),"0")</f>
        <v>134.39999999999998</v>
      </c>
      <c r="Z201" s="37"/>
      <c r="AA201" s="323"/>
      <c r="AB201" s="323"/>
      <c r="AC201" s="323"/>
    </row>
    <row r="202" spans="1:68" ht="16.5" customHeight="1" x14ac:dyDescent="0.25">
      <c r="A202" s="332" t="s">
        <v>319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63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4"/>
      <c r="AB203" s="314"/>
      <c r="AC203" s="314"/>
    </row>
    <row r="204" spans="1:68" ht="27" customHeight="1" x14ac:dyDescent="0.25">
      <c r="A204" s="54" t="s">
        <v>320</v>
      </c>
      <c r="B204" s="54" t="s">
        <v>321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322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323</v>
      </c>
      <c r="B205" s="54" t="s">
        <v>324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322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325</v>
      </c>
      <c r="B206" s="54" t="s">
        <v>326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327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328</v>
      </c>
      <c r="B207" s="54" t="s">
        <v>329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69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327</v>
      </c>
      <c r="AG207" s="67"/>
      <c r="AJ207" s="71" t="s">
        <v>71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72</v>
      </c>
      <c r="Q208" s="330"/>
      <c r="R208" s="330"/>
      <c r="S208" s="330"/>
      <c r="T208" s="330"/>
      <c r="U208" s="330"/>
      <c r="V208" s="331"/>
      <c r="W208" s="37" t="s">
        <v>69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72</v>
      </c>
      <c r="Q209" s="330"/>
      <c r="R209" s="330"/>
      <c r="S209" s="330"/>
      <c r="T209" s="330"/>
      <c r="U209" s="330"/>
      <c r="V209" s="331"/>
      <c r="W209" s="37" t="s">
        <v>73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330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63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4"/>
      <c r="AB211" s="314"/>
      <c r="AC211" s="314"/>
    </row>
    <row r="212" spans="1:68" ht="16.5" customHeight="1" x14ac:dyDescent="0.25">
      <c r="A212" s="54" t="s">
        <v>331</v>
      </c>
      <c r="B212" s="54" t="s">
        <v>332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69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333</v>
      </c>
      <c r="AG212" s="67"/>
      <c r="AJ212" s="71" t="s">
        <v>71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72</v>
      </c>
      <c r="Q213" s="330"/>
      <c r="R213" s="330"/>
      <c r="S213" s="330"/>
      <c r="T213" s="330"/>
      <c r="U213" s="330"/>
      <c r="V213" s="331"/>
      <c r="W213" s="37" t="s">
        <v>69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72</v>
      </c>
      <c r="Q214" s="330"/>
      <c r="R214" s="330"/>
      <c r="S214" s="330"/>
      <c r="T214" s="330"/>
      <c r="U214" s="330"/>
      <c r="V214" s="331"/>
      <c r="W214" s="37" t="s">
        <v>73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334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273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4"/>
      <c r="AB216" s="314"/>
      <c r="AC216" s="314"/>
    </row>
    <row r="217" spans="1:68" ht="27" customHeight="1" x14ac:dyDescent="0.25">
      <c r="A217" s="54" t="s">
        <v>335</v>
      </c>
      <c r="B217" s="54" t="s">
        <v>336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66</v>
      </c>
      <c r="L217" s="32" t="s">
        <v>67</v>
      </c>
      <c r="M217" s="33" t="s">
        <v>277</v>
      </c>
      <c r="N217" s="33"/>
      <c r="O217" s="32">
        <v>365</v>
      </c>
      <c r="P217" s="45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69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337</v>
      </c>
      <c r="AG217" s="67"/>
      <c r="AJ217" s="71" t="s">
        <v>71</v>
      </c>
      <c r="AK217" s="71">
        <v>1</v>
      </c>
      <c r="BB217" s="235" t="s">
        <v>280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72</v>
      </c>
      <c r="Q218" s="330"/>
      <c r="R218" s="330"/>
      <c r="S218" s="330"/>
      <c r="T218" s="330"/>
      <c r="U218" s="330"/>
      <c r="V218" s="331"/>
      <c r="W218" s="37" t="s">
        <v>69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72</v>
      </c>
      <c r="Q219" s="330"/>
      <c r="R219" s="330"/>
      <c r="S219" s="330"/>
      <c r="T219" s="330"/>
      <c r="U219" s="330"/>
      <c r="V219" s="331"/>
      <c r="W219" s="37" t="s">
        <v>73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338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63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4"/>
      <c r="AB221" s="314"/>
      <c r="AC221" s="314"/>
    </row>
    <row r="222" spans="1:68" ht="16.5" customHeight="1" x14ac:dyDescent="0.25">
      <c r="A222" s="54" t="s">
        <v>339</v>
      </c>
      <c r="B222" s="54" t="s">
        <v>340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69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341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342</v>
      </c>
      <c r="B223" s="54" t="s">
        <v>343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69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72</v>
      </c>
      <c r="Q224" s="330"/>
      <c r="R224" s="330"/>
      <c r="S224" s="330"/>
      <c r="T224" s="330"/>
      <c r="U224" s="330"/>
      <c r="V224" s="331"/>
      <c r="W224" s="37" t="s">
        <v>69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72</v>
      </c>
      <c r="Q225" s="330"/>
      <c r="R225" s="330"/>
      <c r="S225" s="330"/>
      <c r="T225" s="330"/>
      <c r="U225" s="330"/>
      <c r="V225" s="331"/>
      <c r="W225" s="37" t="s">
        <v>73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344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345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63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4"/>
      <c r="AB228" s="314"/>
      <c r="AC228" s="314"/>
    </row>
    <row r="229" spans="1:68" ht="27" customHeight="1" x14ac:dyDescent="0.25">
      <c r="A229" s="54" t="s">
        <v>346</v>
      </c>
      <c r="B229" s="54" t="s">
        <v>347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69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348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72</v>
      </c>
      <c r="Q230" s="330"/>
      <c r="R230" s="330"/>
      <c r="S230" s="330"/>
      <c r="T230" s="330"/>
      <c r="U230" s="330"/>
      <c r="V230" s="331"/>
      <c r="W230" s="37" t="s">
        <v>69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72</v>
      </c>
      <c r="Q231" s="330"/>
      <c r="R231" s="330"/>
      <c r="S231" s="330"/>
      <c r="T231" s="330"/>
      <c r="U231" s="330"/>
      <c r="V231" s="331"/>
      <c r="W231" s="37" t="s">
        <v>73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349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350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63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4"/>
      <c r="AB234" s="314"/>
      <c r="AC234" s="314"/>
    </row>
    <row r="235" spans="1:68" ht="27" customHeight="1" x14ac:dyDescent="0.25">
      <c r="A235" s="54" t="s">
        <v>351</v>
      </c>
      <c r="B235" s="54" t="s">
        <v>352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69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252</v>
      </c>
      <c r="AG235" s="67"/>
      <c r="AJ235" s="71" t="s">
        <v>71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353</v>
      </c>
      <c r="B236" s="54" t="s">
        <v>354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69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355</v>
      </c>
      <c r="AG236" s="67"/>
      <c r="AJ236" s="71" t="s">
        <v>71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72</v>
      </c>
      <c r="Q237" s="330"/>
      <c r="R237" s="330"/>
      <c r="S237" s="330"/>
      <c r="T237" s="330"/>
      <c r="U237" s="330"/>
      <c r="V237" s="331"/>
      <c r="W237" s="37" t="s">
        <v>69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72</v>
      </c>
      <c r="Q238" s="330"/>
      <c r="R238" s="330"/>
      <c r="S238" s="330"/>
      <c r="T238" s="330"/>
      <c r="U238" s="330"/>
      <c r="V238" s="331"/>
      <c r="W238" s="37" t="s">
        <v>73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356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63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4"/>
      <c r="AB240" s="314"/>
      <c r="AC240" s="314"/>
    </row>
    <row r="241" spans="1:68" ht="27" customHeight="1" x14ac:dyDescent="0.25">
      <c r="A241" s="54" t="s">
        <v>357</v>
      </c>
      <c r="B241" s="54" t="s">
        <v>358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66</v>
      </c>
      <c r="L241" s="32" t="s">
        <v>67</v>
      </c>
      <c r="M241" s="33" t="s">
        <v>68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69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333</v>
      </c>
      <c r="AG241" s="67"/>
      <c r="AJ241" s="71" t="s">
        <v>71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72</v>
      </c>
      <c r="Q242" s="330"/>
      <c r="R242" s="330"/>
      <c r="S242" s="330"/>
      <c r="T242" s="330"/>
      <c r="U242" s="330"/>
      <c r="V242" s="331"/>
      <c r="W242" s="37" t="s">
        <v>69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72</v>
      </c>
      <c r="Q243" s="330"/>
      <c r="R243" s="330"/>
      <c r="S243" s="330"/>
      <c r="T243" s="330"/>
      <c r="U243" s="330"/>
      <c r="V243" s="331"/>
      <c r="W243" s="37" t="s">
        <v>73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359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360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361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4"/>
      <c r="AB246" s="314"/>
      <c r="AC246" s="314"/>
    </row>
    <row r="247" spans="1:68" ht="27" customHeight="1" x14ac:dyDescent="0.25">
      <c r="A247" s="54" t="s">
        <v>362</v>
      </c>
      <c r="B247" s="54" t="s">
        <v>363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90" t="s">
        <v>364</v>
      </c>
      <c r="Q247" s="336"/>
      <c r="R247" s="336"/>
      <c r="S247" s="336"/>
      <c r="T247" s="337"/>
      <c r="U247" s="34"/>
      <c r="V247" s="34"/>
      <c r="W247" s="35" t="s">
        <v>69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365</v>
      </c>
      <c r="AC247" s="248" t="s">
        <v>366</v>
      </c>
      <c r="AG247" s="67"/>
      <c r="AJ247" s="71" t="s">
        <v>71</v>
      </c>
      <c r="AK247" s="71">
        <v>1</v>
      </c>
      <c r="BB247" s="249" t="s">
        <v>83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72</v>
      </c>
      <c r="Q248" s="330"/>
      <c r="R248" s="330"/>
      <c r="S248" s="330"/>
      <c r="T248" s="330"/>
      <c r="U248" s="330"/>
      <c r="V248" s="331"/>
      <c r="W248" s="37" t="s">
        <v>69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72</v>
      </c>
      <c r="Q249" s="330"/>
      <c r="R249" s="330"/>
      <c r="S249" s="330"/>
      <c r="T249" s="330"/>
      <c r="U249" s="330"/>
      <c r="V249" s="331"/>
      <c r="W249" s="37" t="s">
        <v>73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140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4"/>
      <c r="AB250" s="314"/>
      <c r="AC250" s="314"/>
    </row>
    <row r="251" spans="1:68" ht="37.5" customHeight="1" x14ac:dyDescent="0.25">
      <c r="A251" s="54" t="s">
        <v>367</v>
      </c>
      <c r="B251" s="54" t="s">
        <v>368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366</v>
      </c>
      <c r="AG251" s="67"/>
      <c r="AJ251" s="71" t="s">
        <v>71</v>
      </c>
      <c r="AK251" s="71">
        <v>1</v>
      </c>
      <c r="BB251" s="251" t="s">
        <v>83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72</v>
      </c>
      <c r="Q252" s="330"/>
      <c r="R252" s="330"/>
      <c r="S252" s="330"/>
      <c r="T252" s="330"/>
      <c r="U252" s="330"/>
      <c r="V252" s="331"/>
      <c r="W252" s="37" t="s">
        <v>69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72</v>
      </c>
      <c r="Q253" s="330"/>
      <c r="R253" s="330"/>
      <c r="S253" s="330"/>
      <c r="T253" s="330"/>
      <c r="U253" s="330"/>
      <c r="V253" s="331"/>
      <c r="W253" s="37" t="s">
        <v>73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237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237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63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4"/>
      <c r="AB256" s="314"/>
      <c r="AC256" s="314"/>
    </row>
    <row r="257" spans="1:68" ht="27" customHeight="1" x14ac:dyDescent="0.25">
      <c r="A257" s="54" t="s">
        <v>369</v>
      </c>
      <c r="B257" s="54" t="s">
        <v>370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77" t="s">
        <v>371</v>
      </c>
      <c r="Q257" s="336"/>
      <c r="R257" s="336"/>
      <c r="S257" s="336"/>
      <c r="T257" s="337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372</v>
      </c>
      <c r="AG257" s="67"/>
      <c r="AJ257" s="71" t="s">
        <v>71</v>
      </c>
      <c r="AK257" s="71">
        <v>1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373</v>
      </c>
      <c r="B258" s="54" t="s">
        <v>374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395" t="s">
        <v>375</v>
      </c>
      <c r="Q258" s="336"/>
      <c r="R258" s="336"/>
      <c r="S258" s="336"/>
      <c r="T258" s="337"/>
      <c r="U258" s="34"/>
      <c r="V258" s="34"/>
      <c r="W258" s="35" t="s">
        <v>69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372</v>
      </c>
      <c r="AG258" s="67"/>
      <c r="AJ258" s="71" t="s">
        <v>71</v>
      </c>
      <c r="AK258" s="71">
        <v>1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376</v>
      </c>
      <c r="B259" s="54" t="s">
        <v>377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75" t="s">
        <v>378</v>
      </c>
      <c r="Q259" s="336"/>
      <c r="R259" s="336"/>
      <c r="S259" s="336"/>
      <c r="T259" s="337"/>
      <c r="U259" s="34"/>
      <c r="V259" s="34"/>
      <c r="W259" s="35" t="s">
        <v>69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379</v>
      </c>
      <c r="AG259" s="67"/>
      <c r="AJ259" s="71" t="s">
        <v>71</v>
      </c>
      <c r="AK259" s="71">
        <v>1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72</v>
      </c>
      <c r="Q260" s="330"/>
      <c r="R260" s="330"/>
      <c r="S260" s="330"/>
      <c r="T260" s="330"/>
      <c r="U260" s="330"/>
      <c r="V260" s="331"/>
      <c r="W260" s="37" t="s">
        <v>69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72</v>
      </c>
      <c r="Q261" s="330"/>
      <c r="R261" s="330"/>
      <c r="S261" s="330"/>
      <c r="T261" s="330"/>
      <c r="U261" s="330"/>
      <c r="V261" s="331"/>
      <c r="W261" s="37" t="s">
        <v>73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145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4"/>
      <c r="AB262" s="314"/>
      <c r="AC262" s="314"/>
    </row>
    <row r="263" spans="1:68" ht="27" customHeight="1" x14ac:dyDescent="0.25">
      <c r="A263" s="54" t="s">
        <v>380</v>
      </c>
      <c r="B263" s="54" t="s">
        <v>381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135</v>
      </c>
      <c r="L263" s="32" t="s">
        <v>80</v>
      </c>
      <c r="M263" s="33" t="s">
        <v>68</v>
      </c>
      <c r="N263" s="33"/>
      <c r="O263" s="32">
        <v>180</v>
      </c>
      <c r="P263" s="522" t="s">
        <v>382</v>
      </c>
      <c r="Q263" s="336"/>
      <c r="R263" s="336"/>
      <c r="S263" s="336"/>
      <c r="T263" s="337"/>
      <c r="U263" s="34"/>
      <c r="V263" s="34"/>
      <c r="W263" s="35" t="s">
        <v>69</v>
      </c>
      <c r="X263" s="320">
        <v>72</v>
      </c>
      <c r="Y263" s="321">
        <f>IFERROR(IF(X263="","",X263),"")</f>
        <v>72</v>
      </c>
      <c r="Z263" s="36">
        <f>IFERROR(IF(X263="","",X263*0.00502),"")</f>
        <v>0.36143999999999998</v>
      </c>
      <c r="AA263" s="56"/>
      <c r="AB263" s="57"/>
      <c r="AC263" s="258" t="s">
        <v>383</v>
      </c>
      <c r="AG263" s="67"/>
      <c r="AJ263" s="71" t="s">
        <v>82</v>
      </c>
      <c r="AK263" s="71">
        <v>18</v>
      </c>
      <c r="BB263" s="259" t="s">
        <v>83</v>
      </c>
      <c r="BM263" s="67">
        <f>IFERROR(X263*I263,"0")</f>
        <v>137.88</v>
      </c>
      <c r="BN263" s="67">
        <f>IFERROR(Y263*I263,"0")</f>
        <v>137.88</v>
      </c>
      <c r="BO263" s="67">
        <f>IFERROR(X263/J263,"0")</f>
        <v>0.30769230769230771</v>
      </c>
      <c r="BP263" s="67">
        <f>IFERROR(Y263/J263,"0")</f>
        <v>0.30769230769230771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72</v>
      </c>
      <c r="Q264" s="330"/>
      <c r="R264" s="330"/>
      <c r="S264" s="330"/>
      <c r="T264" s="330"/>
      <c r="U264" s="330"/>
      <c r="V264" s="331"/>
      <c r="W264" s="37" t="s">
        <v>69</v>
      </c>
      <c r="X264" s="322">
        <f>IFERROR(SUM(X263:X263),"0")</f>
        <v>72</v>
      </c>
      <c r="Y264" s="322">
        <f>IFERROR(SUM(Y263:Y263),"0")</f>
        <v>72</v>
      </c>
      <c r="Z264" s="322">
        <f>IFERROR(IF(Z263="",0,Z263),"0")</f>
        <v>0.36143999999999998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72</v>
      </c>
      <c r="Q265" s="330"/>
      <c r="R265" s="330"/>
      <c r="S265" s="330"/>
      <c r="T265" s="330"/>
      <c r="U265" s="330"/>
      <c r="V265" s="331"/>
      <c r="W265" s="37" t="s">
        <v>73</v>
      </c>
      <c r="X265" s="322">
        <f>IFERROR(SUMPRODUCT(X263:X263*H263:H263),"0")</f>
        <v>129.6</v>
      </c>
      <c r="Y265" s="322">
        <f>IFERROR(SUMPRODUCT(Y263:Y263*H263:H263),"0")</f>
        <v>129.6</v>
      </c>
      <c r="Z265" s="37"/>
      <c r="AA265" s="323"/>
      <c r="AB265" s="323"/>
      <c r="AC265" s="323"/>
    </row>
    <row r="266" spans="1:68" ht="14.25" customHeight="1" x14ac:dyDescent="0.25">
      <c r="A266" s="349" t="s">
        <v>76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4"/>
      <c r="AB266" s="314"/>
      <c r="AC266" s="314"/>
    </row>
    <row r="267" spans="1:68" ht="27" customHeight="1" x14ac:dyDescent="0.25">
      <c r="A267" s="54" t="s">
        <v>384</v>
      </c>
      <c r="B267" s="54" t="s">
        <v>385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66</v>
      </c>
      <c r="L267" s="32" t="s">
        <v>86</v>
      </c>
      <c r="M267" s="33" t="s">
        <v>68</v>
      </c>
      <c r="N267" s="33"/>
      <c r="O267" s="32">
        <v>180</v>
      </c>
      <c r="P267" s="439" t="s">
        <v>386</v>
      </c>
      <c r="Q267" s="336"/>
      <c r="R267" s="336"/>
      <c r="S267" s="336"/>
      <c r="T267" s="337"/>
      <c r="U267" s="34"/>
      <c r="V267" s="34"/>
      <c r="W267" s="35" t="s">
        <v>69</v>
      </c>
      <c r="X267" s="320">
        <v>84</v>
      </c>
      <c r="Y267" s="321">
        <f>IFERROR(IF(X267="","",X267),"")</f>
        <v>84</v>
      </c>
      <c r="Z267" s="36">
        <f>IFERROR(IF(X267="","",X267*0.0155),"")</f>
        <v>1.302</v>
      </c>
      <c r="AA267" s="56"/>
      <c r="AB267" s="57"/>
      <c r="AC267" s="260" t="s">
        <v>387</v>
      </c>
      <c r="AG267" s="67"/>
      <c r="AJ267" s="71" t="s">
        <v>87</v>
      </c>
      <c r="AK267" s="71">
        <v>84</v>
      </c>
      <c r="BB267" s="261" t="s">
        <v>83</v>
      </c>
      <c r="BM267" s="67">
        <f>IFERROR(X267*I267,"0")</f>
        <v>525.84</v>
      </c>
      <c r="BN267" s="67">
        <f>IFERROR(Y267*I267,"0")</f>
        <v>525.84</v>
      </c>
      <c r="BO267" s="67">
        <f>IFERROR(X267/J267,"0")</f>
        <v>1</v>
      </c>
      <c r="BP267" s="67">
        <f>IFERROR(Y267/J267,"0")</f>
        <v>1</v>
      </c>
    </row>
    <row r="268" spans="1:68" ht="27" customHeight="1" x14ac:dyDescent="0.25">
      <c r="A268" s="54" t="s">
        <v>388</v>
      </c>
      <c r="B268" s="54" t="s">
        <v>389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135</v>
      </c>
      <c r="L268" s="32" t="s">
        <v>67</v>
      </c>
      <c r="M268" s="33" t="s">
        <v>68</v>
      </c>
      <c r="N268" s="33"/>
      <c r="O268" s="32">
        <v>180</v>
      </c>
      <c r="P268" s="380" t="s">
        <v>390</v>
      </c>
      <c r="Q268" s="336"/>
      <c r="R268" s="336"/>
      <c r="S268" s="336"/>
      <c r="T268" s="337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387</v>
      </c>
      <c r="AG268" s="67"/>
      <c r="AJ268" s="71" t="s">
        <v>71</v>
      </c>
      <c r="AK268" s="71">
        <v>1</v>
      </c>
      <c r="BB268" s="263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72</v>
      </c>
      <c r="Q269" s="330"/>
      <c r="R269" s="330"/>
      <c r="S269" s="330"/>
      <c r="T269" s="330"/>
      <c r="U269" s="330"/>
      <c r="V269" s="331"/>
      <c r="W269" s="37" t="s">
        <v>69</v>
      </c>
      <c r="X269" s="322">
        <f>IFERROR(SUM(X267:X268),"0")</f>
        <v>84</v>
      </c>
      <c r="Y269" s="322">
        <f>IFERROR(SUM(Y267:Y268),"0")</f>
        <v>84</v>
      </c>
      <c r="Z269" s="322">
        <f>IFERROR(IF(Z267="",0,Z267),"0")+IFERROR(IF(Z268="",0,Z268),"0")</f>
        <v>1.302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72</v>
      </c>
      <c r="Q270" s="330"/>
      <c r="R270" s="330"/>
      <c r="S270" s="330"/>
      <c r="T270" s="330"/>
      <c r="U270" s="330"/>
      <c r="V270" s="331"/>
      <c r="W270" s="37" t="s">
        <v>73</v>
      </c>
      <c r="X270" s="322">
        <f>IFERROR(SUMPRODUCT(X267:X268*H267:H268),"0")</f>
        <v>504</v>
      </c>
      <c r="Y270" s="322">
        <f>IFERROR(SUMPRODUCT(Y267:Y268*H267:H268),"0")</f>
        <v>504</v>
      </c>
      <c r="Z270" s="37"/>
      <c r="AA270" s="323"/>
      <c r="AB270" s="323"/>
      <c r="AC270" s="323"/>
    </row>
    <row r="271" spans="1:68" ht="14.25" customHeight="1" x14ac:dyDescent="0.25">
      <c r="A271" s="349" t="s">
        <v>170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4"/>
      <c r="AB271" s="314"/>
      <c r="AC271" s="314"/>
    </row>
    <row r="272" spans="1:68" ht="27" customHeight="1" x14ac:dyDescent="0.25">
      <c r="A272" s="54" t="s">
        <v>391</v>
      </c>
      <c r="B272" s="54" t="s">
        <v>392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0" t="s">
        <v>393</v>
      </c>
      <c r="Q272" s="336"/>
      <c r="R272" s="336"/>
      <c r="S272" s="336"/>
      <c r="T272" s="337"/>
      <c r="U272" s="34"/>
      <c r="V272" s="34"/>
      <c r="W272" s="35" t="s">
        <v>69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394</v>
      </c>
      <c r="AG272" s="67"/>
      <c r="AJ272" s="71" t="s">
        <v>71</v>
      </c>
      <c r="AK272" s="71">
        <v>1</v>
      </c>
      <c r="BB272" s="265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66</v>
      </c>
      <c r="L273" s="32" t="s">
        <v>86</v>
      </c>
      <c r="M273" s="33" t="s">
        <v>68</v>
      </c>
      <c r="N273" s="33"/>
      <c r="O273" s="32">
        <v>180</v>
      </c>
      <c r="P273" s="377" t="s">
        <v>397</v>
      </c>
      <c r="Q273" s="336"/>
      <c r="R273" s="336"/>
      <c r="S273" s="336"/>
      <c r="T273" s="337"/>
      <c r="U273" s="34"/>
      <c r="V273" s="34"/>
      <c r="W273" s="35" t="s">
        <v>69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394</v>
      </c>
      <c r="AG273" s="67"/>
      <c r="AJ273" s="71" t="s">
        <v>87</v>
      </c>
      <c r="AK273" s="71">
        <v>84</v>
      </c>
      <c r="BB273" s="267" t="s">
        <v>83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69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394</v>
      </c>
      <c r="AG274" s="67"/>
      <c r="AJ274" s="71" t="s">
        <v>71</v>
      </c>
      <c r="AK274" s="71">
        <v>1</v>
      </c>
      <c r="BB274" s="269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72</v>
      </c>
      <c r="Q275" s="330"/>
      <c r="R275" s="330"/>
      <c r="S275" s="330"/>
      <c r="T275" s="330"/>
      <c r="U275" s="330"/>
      <c r="V275" s="331"/>
      <c r="W275" s="37" t="s">
        <v>69</v>
      </c>
      <c r="X275" s="322">
        <f>IFERROR(SUM(X272:X274),"0")</f>
        <v>0</v>
      </c>
      <c r="Y275" s="322">
        <f>IFERROR(SUM(Y272:Y274),"0")</f>
        <v>0</v>
      </c>
      <c r="Z275" s="322">
        <f>IFERROR(IF(Z272="",0,Z272),"0")+IFERROR(IF(Z273="",0,Z273),"0")+IFERROR(IF(Z274="",0,Z274),"0")</f>
        <v>0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72</v>
      </c>
      <c r="Q276" s="330"/>
      <c r="R276" s="330"/>
      <c r="S276" s="330"/>
      <c r="T276" s="330"/>
      <c r="U276" s="330"/>
      <c r="V276" s="331"/>
      <c r="W276" s="37" t="s">
        <v>73</v>
      </c>
      <c r="X276" s="322">
        <f>IFERROR(SUMPRODUCT(X272:X274*H272:H274),"0")</f>
        <v>0</v>
      </c>
      <c r="Y276" s="322">
        <f>IFERROR(SUMPRODUCT(Y272:Y274*H272:H274),"0")</f>
        <v>0</v>
      </c>
      <c r="Z276" s="37"/>
      <c r="AA276" s="323"/>
      <c r="AB276" s="323"/>
      <c r="AC276" s="323"/>
    </row>
    <row r="277" spans="1:68" ht="14.25" customHeight="1" x14ac:dyDescent="0.25">
      <c r="A277" s="349" t="s">
        <v>140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4"/>
      <c r="AB277" s="314"/>
      <c r="AC277" s="314"/>
    </row>
    <row r="278" spans="1:68" ht="27" customHeight="1" x14ac:dyDescent="0.25">
      <c r="A278" s="54" t="s">
        <v>400</v>
      </c>
      <c r="B278" s="54" t="s">
        <v>401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6" t="s">
        <v>402</v>
      </c>
      <c r="Q278" s="336"/>
      <c r="R278" s="336"/>
      <c r="S278" s="336"/>
      <c r="T278" s="337"/>
      <c r="U278" s="34"/>
      <c r="V278" s="34"/>
      <c r="W278" s="35" t="s">
        <v>69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365</v>
      </c>
      <c r="AC278" s="270" t="s">
        <v>403</v>
      </c>
      <c r="AG278" s="67"/>
      <c r="AJ278" s="71" t="s">
        <v>71</v>
      </c>
      <c r="AK278" s="71">
        <v>1</v>
      </c>
      <c r="BB278" s="271" t="s">
        <v>83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404</v>
      </c>
      <c r="B279" s="54" t="s">
        <v>405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5" t="s">
        <v>406</v>
      </c>
      <c r="Q279" s="336"/>
      <c r="R279" s="336"/>
      <c r="S279" s="336"/>
      <c r="T279" s="337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407</v>
      </c>
      <c r="AG279" s="67"/>
      <c r="AJ279" s="71" t="s">
        <v>71</v>
      </c>
      <c r="AK279" s="71">
        <v>1</v>
      </c>
      <c r="BB279" s="273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408</v>
      </c>
      <c r="B280" s="54" t="s">
        <v>409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86</v>
      </c>
      <c r="M280" s="33" t="s">
        <v>68</v>
      </c>
      <c r="N280" s="33"/>
      <c r="O280" s="32">
        <v>180</v>
      </c>
      <c r="P280" s="418" t="s">
        <v>410</v>
      </c>
      <c r="Q280" s="336"/>
      <c r="R280" s="336"/>
      <c r="S280" s="336"/>
      <c r="T280" s="337"/>
      <c r="U280" s="34"/>
      <c r="V280" s="34"/>
      <c r="W280" s="35" t="s">
        <v>69</v>
      </c>
      <c r="X280" s="320">
        <v>252</v>
      </c>
      <c r="Y280" s="321">
        <f t="shared" si="24"/>
        <v>252</v>
      </c>
      <c r="Z280" s="36">
        <f>IFERROR(IF(X280="","",X280*0.00936),"")</f>
        <v>2.3587199999999999</v>
      </c>
      <c r="AA280" s="56"/>
      <c r="AB280" s="57"/>
      <c r="AC280" s="274" t="s">
        <v>411</v>
      </c>
      <c r="AG280" s="67"/>
      <c r="AJ280" s="71" t="s">
        <v>87</v>
      </c>
      <c r="AK280" s="71">
        <v>126</v>
      </c>
      <c r="BB280" s="275" t="s">
        <v>83</v>
      </c>
      <c r="BM280" s="67">
        <f t="shared" si="25"/>
        <v>980.78399999999999</v>
      </c>
      <c r="BN280" s="67">
        <f t="shared" si="26"/>
        <v>980.78399999999999</v>
      </c>
      <c r="BO280" s="67">
        <f t="shared" si="27"/>
        <v>2</v>
      </c>
      <c r="BP280" s="67">
        <f t="shared" si="28"/>
        <v>2</v>
      </c>
    </row>
    <row r="281" spans="1:68" ht="37.5" customHeight="1" x14ac:dyDescent="0.25">
      <c r="A281" s="54" t="s">
        <v>412</v>
      </c>
      <c r="B281" s="54" t="s">
        <v>413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0" t="s">
        <v>414</v>
      </c>
      <c r="Q281" s="336"/>
      <c r="R281" s="336"/>
      <c r="S281" s="336"/>
      <c r="T281" s="337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415</v>
      </c>
      <c r="AG281" s="67"/>
      <c r="AJ281" s="71" t="s">
        <v>71</v>
      </c>
      <c r="AK281" s="71">
        <v>1</v>
      </c>
      <c r="BB281" s="277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416</v>
      </c>
      <c r="B282" s="54" t="s">
        <v>417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66</v>
      </c>
      <c r="L282" s="32" t="s">
        <v>86</v>
      </c>
      <c r="M282" s="33" t="s">
        <v>68</v>
      </c>
      <c r="N282" s="33"/>
      <c r="O282" s="32">
        <v>180</v>
      </c>
      <c r="P282" s="486" t="s">
        <v>418</v>
      </c>
      <c r="Q282" s="336"/>
      <c r="R282" s="336"/>
      <c r="S282" s="336"/>
      <c r="T282" s="337"/>
      <c r="U282" s="34"/>
      <c r="V282" s="34"/>
      <c r="W282" s="35" t="s">
        <v>69</v>
      </c>
      <c r="X282" s="320">
        <v>168</v>
      </c>
      <c r="Y282" s="321">
        <f t="shared" si="24"/>
        <v>168</v>
      </c>
      <c r="Z282" s="36">
        <f>IFERROR(IF(X282="","",X282*0.0155),"")</f>
        <v>2.6040000000000001</v>
      </c>
      <c r="AA282" s="56"/>
      <c r="AB282" s="57"/>
      <c r="AC282" s="278" t="s">
        <v>407</v>
      </c>
      <c r="AG282" s="67"/>
      <c r="AJ282" s="71" t="s">
        <v>87</v>
      </c>
      <c r="AK282" s="71">
        <v>84</v>
      </c>
      <c r="BB282" s="279" t="s">
        <v>83</v>
      </c>
      <c r="BM282" s="67">
        <f t="shared" si="25"/>
        <v>963.48</v>
      </c>
      <c r="BN282" s="67">
        <f t="shared" si="26"/>
        <v>963.48</v>
      </c>
      <c r="BO282" s="67">
        <f t="shared" si="27"/>
        <v>2</v>
      </c>
      <c r="BP282" s="67">
        <f t="shared" si="28"/>
        <v>2</v>
      </c>
    </row>
    <row r="283" spans="1:68" ht="27" customHeight="1" x14ac:dyDescent="0.25">
      <c r="A283" s="54" t="s">
        <v>419</v>
      </c>
      <c r="B283" s="54" t="s">
        <v>420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1" t="s">
        <v>421</v>
      </c>
      <c r="Q283" s="336"/>
      <c r="R283" s="336"/>
      <c r="S283" s="336"/>
      <c r="T283" s="337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422</v>
      </c>
      <c r="AG283" s="67"/>
      <c r="AJ283" s="71" t="s">
        <v>71</v>
      </c>
      <c r="AK283" s="71">
        <v>1</v>
      </c>
      <c r="BB283" s="281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423</v>
      </c>
      <c r="B284" s="54" t="s">
        <v>424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79</v>
      </c>
      <c r="L284" s="32" t="s">
        <v>80</v>
      </c>
      <c r="M284" s="33" t="s">
        <v>68</v>
      </c>
      <c r="N284" s="33"/>
      <c r="O284" s="32">
        <v>180</v>
      </c>
      <c r="P284" s="383" t="s">
        <v>425</v>
      </c>
      <c r="Q284" s="336"/>
      <c r="R284" s="336"/>
      <c r="S284" s="336"/>
      <c r="T284" s="337"/>
      <c r="U284" s="34"/>
      <c r="V284" s="34"/>
      <c r="W284" s="35" t="s">
        <v>69</v>
      </c>
      <c r="X284" s="320">
        <v>28</v>
      </c>
      <c r="Y284" s="321">
        <f t="shared" si="24"/>
        <v>28</v>
      </c>
      <c r="Z284" s="36">
        <f t="shared" si="29"/>
        <v>0.26207999999999998</v>
      </c>
      <c r="AA284" s="56"/>
      <c r="AB284" s="57"/>
      <c r="AC284" s="282" t="s">
        <v>411</v>
      </c>
      <c r="AG284" s="67"/>
      <c r="AJ284" s="71" t="s">
        <v>82</v>
      </c>
      <c r="AK284" s="71">
        <v>14</v>
      </c>
      <c r="BB284" s="283" t="s">
        <v>83</v>
      </c>
      <c r="BM284" s="67">
        <f t="shared" si="25"/>
        <v>89.376000000000005</v>
      </c>
      <c r="BN284" s="67">
        <f t="shared" si="26"/>
        <v>89.376000000000005</v>
      </c>
      <c r="BO284" s="67">
        <f t="shared" si="27"/>
        <v>0.22222222222222221</v>
      </c>
      <c r="BP284" s="67">
        <f t="shared" si="28"/>
        <v>0.22222222222222221</v>
      </c>
    </row>
    <row r="285" spans="1:68" ht="27" customHeight="1" x14ac:dyDescent="0.25">
      <c r="A285" s="54" t="s">
        <v>426</v>
      </c>
      <c r="B285" s="54" t="s">
        <v>427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428</v>
      </c>
      <c r="Q285" s="336"/>
      <c r="R285" s="336"/>
      <c r="S285" s="336"/>
      <c r="T285" s="337"/>
      <c r="U285" s="34"/>
      <c r="V285" s="34"/>
      <c r="W285" s="35" t="s">
        <v>69</v>
      </c>
      <c r="X285" s="320">
        <v>14</v>
      </c>
      <c r="Y285" s="321">
        <f t="shared" si="24"/>
        <v>14</v>
      </c>
      <c r="Z285" s="36">
        <f t="shared" si="29"/>
        <v>0.13103999999999999</v>
      </c>
      <c r="AA285" s="56"/>
      <c r="AB285" s="57"/>
      <c r="AC285" s="284" t="s">
        <v>415</v>
      </c>
      <c r="AG285" s="67"/>
      <c r="AJ285" s="71" t="s">
        <v>71</v>
      </c>
      <c r="AK285" s="71">
        <v>1</v>
      </c>
      <c r="BB285" s="285" t="s">
        <v>83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customHeight="1" x14ac:dyDescent="0.25">
      <c r="A286" s="54" t="s">
        <v>429</v>
      </c>
      <c r="B286" s="54" t="s">
        <v>430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2" t="s">
        <v>431</v>
      </c>
      <c r="Q286" s="336"/>
      <c r="R286" s="336"/>
      <c r="S286" s="336"/>
      <c r="T286" s="337"/>
      <c r="U286" s="34"/>
      <c r="V286" s="34"/>
      <c r="W286" s="35" t="s">
        <v>69</v>
      </c>
      <c r="X286" s="320">
        <v>126</v>
      </c>
      <c r="Y286" s="321">
        <f t="shared" si="24"/>
        <v>126</v>
      </c>
      <c r="Z286" s="36">
        <f t="shared" si="29"/>
        <v>1.17936</v>
      </c>
      <c r="AA286" s="56"/>
      <c r="AB286" s="57"/>
      <c r="AC286" s="286" t="s">
        <v>407</v>
      </c>
      <c r="AG286" s="67"/>
      <c r="AJ286" s="71" t="s">
        <v>82</v>
      </c>
      <c r="AK286" s="71">
        <v>14</v>
      </c>
      <c r="BB286" s="287" t="s">
        <v>83</v>
      </c>
      <c r="BM286" s="67">
        <f t="shared" si="25"/>
        <v>490.392</v>
      </c>
      <c r="BN286" s="67">
        <f t="shared" si="26"/>
        <v>490.392</v>
      </c>
      <c r="BO286" s="67">
        <f t="shared" si="27"/>
        <v>1</v>
      </c>
      <c r="BP286" s="67">
        <f t="shared" si="28"/>
        <v>1</v>
      </c>
    </row>
    <row r="287" spans="1:68" ht="27" customHeight="1" x14ac:dyDescent="0.25">
      <c r="A287" s="54" t="s">
        <v>432</v>
      </c>
      <c r="B287" s="54" t="s">
        <v>433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79</v>
      </c>
      <c r="L287" s="32" t="s">
        <v>86</v>
      </c>
      <c r="M287" s="33" t="s">
        <v>68</v>
      </c>
      <c r="N287" s="33"/>
      <c r="O287" s="32">
        <v>180</v>
      </c>
      <c r="P287" s="399" t="s">
        <v>434</v>
      </c>
      <c r="Q287" s="336"/>
      <c r="R287" s="336"/>
      <c r="S287" s="336"/>
      <c r="T287" s="337"/>
      <c r="U287" s="34"/>
      <c r="V287" s="34"/>
      <c r="W287" s="35" t="s">
        <v>69</v>
      </c>
      <c r="X287" s="320">
        <v>504</v>
      </c>
      <c r="Y287" s="321">
        <f t="shared" si="24"/>
        <v>504</v>
      </c>
      <c r="Z287" s="36">
        <f t="shared" si="29"/>
        <v>4.7174399999999999</v>
      </c>
      <c r="AA287" s="56"/>
      <c r="AB287" s="57"/>
      <c r="AC287" s="288" t="s">
        <v>407</v>
      </c>
      <c r="AG287" s="67"/>
      <c r="AJ287" s="71" t="s">
        <v>87</v>
      </c>
      <c r="AK287" s="71">
        <v>126</v>
      </c>
      <c r="BB287" s="289" t="s">
        <v>83</v>
      </c>
      <c r="BM287" s="67">
        <f t="shared" si="25"/>
        <v>1961.568</v>
      </c>
      <c r="BN287" s="67">
        <f t="shared" si="26"/>
        <v>1961.568</v>
      </c>
      <c r="BO287" s="67">
        <f t="shared" si="27"/>
        <v>4</v>
      </c>
      <c r="BP287" s="67">
        <f t="shared" si="28"/>
        <v>4</v>
      </c>
    </row>
    <row r="288" spans="1:68" ht="27" customHeight="1" x14ac:dyDescent="0.25">
      <c r="A288" s="54" t="s">
        <v>435</v>
      </c>
      <c r="B288" s="54" t="s">
        <v>436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79</v>
      </c>
      <c r="L288" s="32" t="s">
        <v>80</v>
      </c>
      <c r="M288" s="33" t="s">
        <v>68</v>
      </c>
      <c r="N288" s="33"/>
      <c r="O288" s="32">
        <v>180</v>
      </c>
      <c r="P288" s="520" t="s">
        <v>437</v>
      </c>
      <c r="Q288" s="336"/>
      <c r="R288" s="336"/>
      <c r="S288" s="336"/>
      <c r="T288" s="337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407</v>
      </c>
      <c r="AG288" s="67"/>
      <c r="AJ288" s="71" t="s">
        <v>82</v>
      </c>
      <c r="AK288" s="71">
        <v>14</v>
      </c>
      <c r="BB288" s="291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438</v>
      </c>
      <c r="B289" s="54" t="s">
        <v>439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27" t="s">
        <v>440</v>
      </c>
      <c r="Q289" s="336"/>
      <c r="R289" s="336"/>
      <c r="S289" s="336"/>
      <c r="T289" s="337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407</v>
      </c>
      <c r="AG289" s="67"/>
      <c r="AJ289" s="71" t="s">
        <v>71</v>
      </c>
      <c r="AK289" s="71">
        <v>1</v>
      </c>
      <c r="BB289" s="293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441</v>
      </c>
      <c r="B290" s="54" t="s">
        <v>442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46" t="s">
        <v>443</v>
      </c>
      <c r="Q290" s="336"/>
      <c r="R290" s="336"/>
      <c r="S290" s="336"/>
      <c r="T290" s="337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411</v>
      </c>
      <c r="AG290" s="67"/>
      <c r="AJ290" s="71" t="s">
        <v>71</v>
      </c>
      <c r="AK290" s="71">
        <v>1</v>
      </c>
      <c r="BB290" s="295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444</v>
      </c>
      <c r="B291" s="54" t="s">
        <v>445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135</v>
      </c>
      <c r="L291" s="32" t="s">
        <v>67</v>
      </c>
      <c r="M291" s="33" t="s">
        <v>68</v>
      </c>
      <c r="N291" s="33"/>
      <c r="O291" s="32">
        <v>180</v>
      </c>
      <c r="P291" s="519" t="s">
        <v>446</v>
      </c>
      <c r="Q291" s="336"/>
      <c r="R291" s="336"/>
      <c r="S291" s="336"/>
      <c r="T291" s="337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407</v>
      </c>
      <c r="AG291" s="67"/>
      <c r="AJ291" s="71" t="s">
        <v>71</v>
      </c>
      <c r="AK291" s="71">
        <v>1</v>
      </c>
      <c r="BB291" s="297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447</v>
      </c>
      <c r="B292" s="54" t="s">
        <v>448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525" t="s">
        <v>449</v>
      </c>
      <c r="Q292" s="336"/>
      <c r="R292" s="336"/>
      <c r="S292" s="336"/>
      <c r="T292" s="337"/>
      <c r="U292" s="34"/>
      <c r="V292" s="34"/>
      <c r="W292" s="35" t="s">
        <v>69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407</v>
      </c>
      <c r="AG292" s="67"/>
      <c r="AJ292" s="71" t="s">
        <v>71</v>
      </c>
      <c r="AK292" s="71">
        <v>1</v>
      </c>
      <c r="BB292" s="299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450</v>
      </c>
      <c r="B293" s="54" t="s">
        <v>451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523" t="s">
        <v>452</v>
      </c>
      <c r="Q293" s="336"/>
      <c r="R293" s="336"/>
      <c r="S293" s="336"/>
      <c r="T293" s="337"/>
      <c r="U293" s="34"/>
      <c r="V293" s="34"/>
      <c r="W293" s="35" t="s">
        <v>69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407</v>
      </c>
      <c r="AG293" s="67"/>
      <c r="AJ293" s="71" t="s">
        <v>71</v>
      </c>
      <c r="AK293" s="71">
        <v>1</v>
      </c>
      <c r="BB293" s="301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453</v>
      </c>
      <c r="B294" s="54" t="s">
        <v>454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526" t="s">
        <v>455</v>
      </c>
      <c r="Q294" s="336"/>
      <c r="R294" s="336"/>
      <c r="S294" s="336"/>
      <c r="T294" s="337"/>
      <c r="U294" s="34"/>
      <c r="V294" s="34"/>
      <c r="W294" s="35" t="s">
        <v>69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407</v>
      </c>
      <c r="AG294" s="67"/>
      <c r="AJ294" s="71" t="s">
        <v>71</v>
      </c>
      <c r="AK294" s="71">
        <v>1</v>
      </c>
      <c r="BB294" s="303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456</v>
      </c>
      <c r="B295" s="54" t="s">
        <v>457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92" t="s">
        <v>458</v>
      </c>
      <c r="Q295" s="336"/>
      <c r="R295" s="336"/>
      <c r="S295" s="336"/>
      <c r="T295" s="337"/>
      <c r="U295" s="34"/>
      <c r="V295" s="34"/>
      <c r="W295" s="35" t="s">
        <v>69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459</v>
      </c>
      <c r="AG295" s="67"/>
      <c r="AJ295" s="71" t="s">
        <v>71</v>
      </c>
      <c r="AK295" s="71">
        <v>1</v>
      </c>
      <c r="BB295" s="305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43" t="s">
        <v>462</v>
      </c>
      <c r="Q296" s="336"/>
      <c r="R296" s="336"/>
      <c r="S296" s="336"/>
      <c r="T296" s="337"/>
      <c r="U296" s="34"/>
      <c r="V296" s="34"/>
      <c r="W296" s="35" t="s">
        <v>69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463</v>
      </c>
      <c r="AG296" s="67"/>
      <c r="AJ296" s="71" t="s">
        <v>71</v>
      </c>
      <c r="AK296" s="71">
        <v>1</v>
      </c>
      <c r="BB296" s="307" t="s">
        <v>83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18" t="s">
        <v>466</v>
      </c>
      <c r="Q297" s="336"/>
      <c r="R297" s="336"/>
      <c r="S297" s="336"/>
      <c r="T297" s="337"/>
      <c r="U297" s="34"/>
      <c r="V297" s="34"/>
      <c r="W297" s="35" t="s">
        <v>69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467</v>
      </c>
      <c r="AG297" s="67"/>
      <c r="AJ297" s="71" t="s">
        <v>71</v>
      </c>
      <c r="AK297" s="71">
        <v>1</v>
      </c>
      <c r="BB297" s="309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01" t="s">
        <v>470</v>
      </c>
      <c r="Q298" s="336"/>
      <c r="R298" s="336"/>
      <c r="S298" s="336"/>
      <c r="T298" s="337"/>
      <c r="U298" s="34"/>
      <c r="V298" s="34"/>
      <c r="W298" s="35" t="s">
        <v>69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471</v>
      </c>
      <c r="AG298" s="67"/>
      <c r="AJ298" s="71" t="s">
        <v>71</v>
      </c>
      <c r="AK298" s="71">
        <v>1</v>
      </c>
      <c r="BB298" s="311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72</v>
      </c>
      <c r="Q299" s="330"/>
      <c r="R299" s="330"/>
      <c r="S299" s="330"/>
      <c r="T299" s="330"/>
      <c r="U299" s="330"/>
      <c r="V299" s="331"/>
      <c r="W299" s="37" t="s">
        <v>69</v>
      </c>
      <c r="X299" s="322">
        <f>IFERROR(SUM(X278:X298),"0")</f>
        <v>1092</v>
      </c>
      <c r="Y299" s="322">
        <f>IFERROR(SUM(Y278:Y298),"0")</f>
        <v>1092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11.25264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72</v>
      </c>
      <c r="Q300" s="330"/>
      <c r="R300" s="330"/>
      <c r="S300" s="330"/>
      <c r="T300" s="330"/>
      <c r="U300" s="330"/>
      <c r="V300" s="331"/>
      <c r="W300" s="37" t="s">
        <v>73</v>
      </c>
      <c r="X300" s="322">
        <f>IFERROR(SUMPRODUCT(X278:X298*H278:H298),"0")</f>
        <v>4323.2000000000007</v>
      </c>
      <c r="Y300" s="322">
        <f>IFERROR(SUMPRODUCT(Y278:Y298*H278:H298),"0")</f>
        <v>4323.2000000000007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472</v>
      </c>
      <c r="Q301" s="402"/>
      <c r="R301" s="402"/>
      <c r="S301" s="402"/>
      <c r="T301" s="402"/>
      <c r="U301" s="402"/>
      <c r="V301" s="403"/>
      <c r="W301" s="37" t="s">
        <v>73</v>
      </c>
      <c r="X301" s="322">
        <f>IFERROR(X24+X33+X39+X44+X60+X66+X71+X77+X87+X94+X104+X110+X117+X123+X128+X133+X139+X144+X150+X158+X163+X171+X176+X184+X191+X201+X209+X214+X219+X225+X231+X238+X243+X249+X253+X261+X265+X270+X276+X300,"0")</f>
        <v>12043.279999999999</v>
      </c>
      <c r="Y301" s="322">
        <f>IFERROR(Y24+Y33+Y39+Y44+Y60+Y66+Y71+Y77+Y87+Y94+Y104+Y110+Y117+Y123+Y128+Y133+Y139+Y144+Y150+Y158+Y163+Y171+Y176+Y184+Y191+Y201+Y209+Y214+Y219+Y225+Y231+Y238+Y243+Y249+Y253+Y261+Y265+Y270+Y276+Y300,"0")</f>
        <v>12043.279999999999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473</v>
      </c>
      <c r="Q302" s="402"/>
      <c r="R302" s="402"/>
      <c r="S302" s="402"/>
      <c r="T302" s="402"/>
      <c r="U302" s="402"/>
      <c r="V302" s="403"/>
      <c r="W302" s="37" t="s">
        <v>73</v>
      </c>
      <c r="X302" s="322">
        <f>IFERROR(SUM(BM22:BM298),"0")</f>
        <v>13335.837999999998</v>
      </c>
      <c r="Y302" s="322">
        <f>IFERROR(SUM(BN22:BN298),"0")</f>
        <v>13335.837999999998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474</v>
      </c>
      <c r="Q303" s="402"/>
      <c r="R303" s="402"/>
      <c r="S303" s="402"/>
      <c r="T303" s="402"/>
      <c r="U303" s="402"/>
      <c r="V303" s="403"/>
      <c r="W303" s="37" t="s">
        <v>475</v>
      </c>
      <c r="X303" s="38">
        <f>ROUNDUP(SUM(BO22:BO298),0)</f>
        <v>36</v>
      </c>
      <c r="Y303" s="38">
        <f>ROUNDUP(SUM(BP22:BP298),0)</f>
        <v>36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476</v>
      </c>
      <c r="Q304" s="402"/>
      <c r="R304" s="402"/>
      <c r="S304" s="402"/>
      <c r="T304" s="402"/>
      <c r="U304" s="402"/>
      <c r="V304" s="403"/>
      <c r="W304" s="37" t="s">
        <v>73</v>
      </c>
      <c r="X304" s="322">
        <f>GrossWeightTotal+PalletQtyTotal*25</f>
        <v>14235.837999999998</v>
      </c>
      <c r="Y304" s="322">
        <f>GrossWeightTotalR+PalletQtyTotalR*25</f>
        <v>14235.837999999998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477</v>
      </c>
      <c r="Q305" s="402"/>
      <c r="R305" s="402"/>
      <c r="S305" s="402"/>
      <c r="T305" s="402"/>
      <c r="U305" s="402"/>
      <c r="V305" s="403"/>
      <c r="W305" s="37" t="s">
        <v>475</v>
      </c>
      <c r="X305" s="322">
        <f>IFERROR(X23+X32+X38+X43+X59+X65+X70+X76+X86+X93+X103+X109+X116+X122+X127+X132+X138+X143+X149+X157+X162+X170+X175+X183+X190+X200+X208+X213+X218+X224+X230+X237+X242+X248+X252+X260+X264+X269+X275+X299,"0")</f>
        <v>3400</v>
      </c>
      <c r="Y305" s="322">
        <f>IFERROR(Y23+Y32+Y38+Y43+Y59+Y65+Y70+Y76+Y86+Y93+Y103+Y109+Y116+Y122+Y127+Y132+Y138+Y143+Y149+Y157+Y162+Y170+Y175+Y183+Y190+Y200+Y208+Y213+Y218+Y224+Y230+Y237+Y242+Y248+Y252+Y260+Y264+Y269+Y275+Y299,"0")</f>
        <v>3400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478</v>
      </c>
      <c r="Q306" s="402"/>
      <c r="R306" s="402"/>
      <c r="S306" s="402"/>
      <c r="T306" s="402"/>
      <c r="U306" s="402"/>
      <c r="V306" s="403"/>
      <c r="W306" s="39" t="s">
        <v>479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44.118819999999999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480</v>
      </c>
      <c r="B308" s="312" t="s">
        <v>62</v>
      </c>
      <c r="C308" s="338" t="s">
        <v>74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236</v>
      </c>
      <c r="V308" s="344"/>
      <c r="W308" s="312" t="s">
        <v>262</v>
      </c>
      <c r="X308" s="338" t="s">
        <v>284</v>
      </c>
      <c r="Y308" s="343"/>
      <c r="Z308" s="343"/>
      <c r="AA308" s="343"/>
      <c r="AB308" s="343"/>
      <c r="AC308" s="343"/>
      <c r="AD308" s="344"/>
      <c r="AE308" s="312" t="s">
        <v>344</v>
      </c>
      <c r="AF308" s="338" t="s">
        <v>349</v>
      </c>
      <c r="AG308" s="344"/>
      <c r="AH308" s="312" t="s">
        <v>359</v>
      </c>
      <c r="AI308" s="312" t="s">
        <v>237</v>
      </c>
    </row>
    <row r="309" spans="1:35" ht="14.25" customHeight="1" thickTop="1" x14ac:dyDescent="0.2">
      <c r="A309" s="406" t="s">
        <v>481</v>
      </c>
      <c r="B309" s="338" t="s">
        <v>62</v>
      </c>
      <c r="C309" s="338" t="s">
        <v>75</v>
      </c>
      <c r="D309" s="338" t="s">
        <v>92</v>
      </c>
      <c r="E309" s="338" t="s">
        <v>99</v>
      </c>
      <c r="F309" s="338" t="s">
        <v>105</v>
      </c>
      <c r="G309" s="338" t="s">
        <v>132</v>
      </c>
      <c r="H309" s="338" t="s">
        <v>139</v>
      </c>
      <c r="I309" s="338" t="s">
        <v>144</v>
      </c>
      <c r="J309" s="338" t="s">
        <v>152</v>
      </c>
      <c r="K309" s="338" t="s">
        <v>169</v>
      </c>
      <c r="L309" s="338" t="s">
        <v>180</v>
      </c>
      <c r="M309" s="338" t="s">
        <v>194</v>
      </c>
      <c r="N309" s="313"/>
      <c r="O309" s="338" t="s">
        <v>200</v>
      </c>
      <c r="P309" s="338" t="s">
        <v>209</v>
      </c>
      <c r="Q309" s="338" t="s">
        <v>215</v>
      </c>
      <c r="R309" s="338" t="s">
        <v>220</v>
      </c>
      <c r="S309" s="338" t="s">
        <v>224</v>
      </c>
      <c r="T309" s="338" t="s">
        <v>232</v>
      </c>
      <c r="U309" s="338" t="s">
        <v>237</v>
      </c>
      <c r="V309" s="338" t="s">
        <v>241</v>
      </c>
      <c r="W309" s="338" t="s">
        <v>263</v>
      </c>
      <c r="X309" s="338" t="s">
        <v>285</v>
      </c>
      <c r="Y309" s="338" t="s">
        <v>294</v>
      </c>
      <c r="Z309" s="338" t="s">
        <v>304</v>
      </c>
      <c r="AA309" s="338" t="s">
        <v>319</v>
      </c>
      <c r="AB309" s="338" t="s">
        <v>330</v>
      </c>
      <c r="AC309" s="338" t="s">
        <v>334</v>
      </c>
      <c r="AD309" s="338" t="s">
        <v>338</v>
      </c>
      <c r="AE309" s="338" t="s">
        <v>345</v>
      </c>
      <c r="AF309" s="338" t="s">
        <v>350</v>
      </c>
      <c r="AG309" s="338" t="s">
        <v>356</v>
      </c>
      <c r="AH309" s="338" t="s">
        <v>360</v>
      </c>
      <c r="AI309" s="338" t="s">
        <v>237</v>
      </c>
    </row>
    <row r="310" spans="1:35" ht="13.5" customHeight="1" thickBot="1" x14ac:dyDescent="0.25">
      <c r="A310" s="407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3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482</v>
      </c>
      <c r="B311" s="46">
        <f>IFERROR(X22*H22,"0")</f>
        <v>0</v>
      </c>
      <c r="C311" s="46">
        <f>IFERROR(X28*H28,"0")+IFERROR(X29*H29,"0")+IFERROR(X30*H30,"0")+IFERROR(X31*H31,"0")</f>
        <v>651</v>
      </c>
      <c r="D311" s="46">
        <f>IFERROR(X36*H36,"0")+IFERROR(X37*H37,"0")</f>
        <v>648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420</v>
      </c>
      <c r="G311" s="46">
        <f>IFERROR(X63*H63,"0")+IFERROR(X64*H64,"0")</f>
        <v>640.20000000000005</v>
      </c>
      <c r="H311" s="46">
        <f>IFERROR(X69*H69,"0")</f>
        <v>151.20000000000002</v>
      </c>
      <c r="I311" s="46">
        <f>IFERROR(X74*H74,"0")+IFERROR(X75*H75,"0")</f>
        <v>403.2</v>
      </c>
      <c r="J311" s="46">
        <f>IFERROR(X80*H80,"0")+IFERROR(X81*H81,"0")+IFERROR(X82*H82,"0")+IFERROR(X83*H83,"0")+IFERROR(X84*H84,"0")+IFERROR(X85*H85,"0")</f>
        <v>1112.1599999999999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727.2</v>
      </c>
      <c r="M311" s="46">
        <f>IFERROR(X107*H107,"0")+IFERROR(X108*H108,"0")</f>
        <v>924</v>
      </c>
      <c r="N311" s="313"/>
      <c r="O311" s="46">
        <f>IFERROR(X113*H113,"0")+IFERROR(X114*H114,"0")+IFERROR(X115*H115,"0")</f>
        <v>210</v>
      </c>
      <c r="P311" s="46">
        <f>IFERROR(X120*H120,"0")+IFERROR(X121*H121,"0")</f>
        <v>126</v>
      </c>
      <c r="Q311" s="46">
        <f>IFERROR(X126*H126,"0")</f>
        <v>84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141.12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714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134.39999999999998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4956.8</v>
      </c>
    </row>
    <row r="312" spans="1:35" ht="13.5" customHeight="1" thickTop="1" x14ac:dyDescent="0.2">
      <c r="C312" s="313"/>
    </row>
    <row r="313" spans="1:35" ht="19.5" customHeight="1" x14ac:dyDescent="0.2">
      <c r="A313" s="58" t="s">
        <v>483</v>
      </c>
      <c r="B313" s="58" t="s">
        <v>484</v>
      </c>
      <c r="C313" s="58" t="s">
        <v>485</v>
      </c>
    </row>
    <row r="314" spans="1:35" x14ac:dyDescent="0.2">
      <c r="A314" s="59">
        <f>SUMPRODUCT(--(BB:BB="ЗПФ"),--(W:W="кор"),H:H,Y:Y)+SUMPRODUCT(--(BB:BB="ЗПФ"),--(W:W="кг"),Y:Y)</f>
        <v>2569.7999999999997</v>
      </c>
      <c r="B314" s="60">
        <f>SUMPRODUCT(--(BB:BB="ПГП"),--(W:W="кор"),H:H,Y:Y)+SUMPRODUCT(--(BB:BB="ПГП"),--(W:W="кг"),Y:Y)</f>
        <v>9473.48</v>
      </c>
      <c r="C314" s="60">
        <f>SUMPRODUCT(--(BB:BB="КИЗ"),--(W:W="кор"),H:H,Y:Y)+SUMPRODUCT(--(BB:BB="КИЗ"),--(W:W="кг"),Y:Y)</f>
        <v>0</v>
      </c>
    </row>
  </sheetData>
  <sheetProtection algorithmName="SHA-512" hashValue="teD55Y7gsM1XnL55wg5EuS83z3TamSQENNp09LA1exd78iYSmqoJqss6oXIydG2aw8/VnKcby4Wo1VQ/6U4jHQ==" saltValue="0gusbEr+ZiYnrXpSH68z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P163:V163"/>
    <mergeCell ref="D293:E293"/>
    <mergeCell ref="D97:E97"/>
    <mergeCell ref="P138:V138"/>
    <mergeCell ref="P76:V76"/>
    <mergeCell ref="D268:E268"/>
    <mergeCell ref="A255:Z255"/>
    <mergeCell ref="A10:C10"/>
    <mergeCell ref="P126:T126"/>
    <mergeCell ref="A21:Z21"/>
    <mergeCell ref="A192:Z192"/>
    <mergeCell ref="A129:Z129"/>
    <mergeCell ref="D121:E121"/>
    <mergeCell ref="D42:E42"/>
    <mergeCell ref="D17:E18"/>
    <mergeCell ref="D173:E173"/>
    <mergeCell ref="A213:O214"/>
    <mergeCell ref="X17:X18"/>
    <mergeCell ref="P58:T58"/>
    <mergeCell ref="D50:E50"/>
    <mergeCell ref="D286:E286"/>
    <mergeCell ref="P83:T83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112:Z112"/>
    <mergeCell ref="K309:K310"/>
    <mergeCell ref="P66:V66"/>
    <mergeCell ref="D247:E247"/>
    <mergeCell ref="A178:Z178"/>
    <mergeCell ref="P132:V132"/>
    <mergeCell ref="N17:N18"/>
    <mergeCell ref="D49:E49"/>
    <mergeCell ref="F17:F18"/>
    <mergeCell ref="D120:E120"/>
    <mergeCell ref="P199:T199"/>
    <mergeCell ref="P303:V303"/>
    <mergeCell ref="P297:T297"/>
    <mergeCell ref="D107:E107"/>
    <mergeCell ref="D278:E278"/>
    <mergeCell ref="P291:T291"/>
    <mergeCell ref="P288:T288"/>
    <mergeCell ref="P136:T136"/>
    <mergeCell ref="AF309:AF310"/>
    <mergeCell ref="P263:T263"/>
    <mergeCell ref="P305:V305"/>
    <mergeCell ref="P293:T293"/>
    <mergeCell ref="A149:O150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A20:Z20"/>
    <mergeCell ref="A125:Z125"/>
    <mergeCell ref="P300:V300"/>
    <mergeCell ref="Q5:R5"/>
    <mergeCell ref="Q6:R6"/>
    <mergeCell ref="P292:T292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P198:T198"/>
    <mergeCell ref="P218:V218"/>
    <mergeCell ref="P54:T54"/>
    <mergeCell ref="D241:E241"/>
    <mergeCell ref="D10:E10"/>
    <mergeCell ref="A23:O24"/>
    <mergeCell ref="P64:T64"/>
    <mergeCell ref="F10:G10"/>
    <mergeCell ref="D99:E99"/>
    <mergeCell ref="A130:Z130"/>
    <mergeCell ref="AD17:AF18"/>
    <mergeCell ref="D101:E101"/>
    <mergeCell ref="P117:V117"/>
    <mergeCell ref="D84:E84"/>
    <mergeCell ref="D22:E22"/>
    <mergeCell ref="D155:E155"/>
    <mergeCell ref="AH309:AH310"/>
    <mergeCell ref="A127:O128"/>
    <mergeCell ref="P295:T295"/>
    <mergeCell ref="D257:E257"/>
    <mergeCell ref="P49:T49"/>
    <mergeCell ref="P36:T36"/>
    <mergeCell ref="P107:T107"/>
    <mergeCell ref="P278:T278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H5:M5"/>
    <mergeCell ref="A27:Z27"/>
    <mergeCell ref="P158:V158"/>
    <mergeCell ref="P98:T98"/>
    <mergeCell ref="D212:E212"/>
    <mergeCell ref="D6:M6"/>
    <mergeCell ref="D83:E83"/>
    <mergeCell ref="A86:O87"/>
    <mergeCell ref="D85:E85"/>
    <mergeCell ref="D207:E207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D58:E58"/>
    <mergeCell ref="A179:Z179"/>
    <mergeCell ref="P39:V39"/>
    <mergeCell ref="P70:V70"/>
    <mergeCell ref="V6:W9"/>
    <mergeCell ref="D199:E199"/>
    <mergeCell ref="A299:O300"/>
    <mergeCell ref="P274:T274"/>
    <mergeCell ref="A93:O94"/>
    <mergeCell ref="D217:E217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94:V94"/>
    <mergeCell ref="A41:Z41"/>
    <mergeCell ref="P265:V265"/>
    <mergeCell ref="A277:Z277"/>
    <mergeCell ref="P44:V44"/>
    <mergeCell ref="P237:V237"/>
    <mergeCell ref="D222:E222"/>
    <mergeCell ref="P242:V242"/>
    <mergeCell ref="H10:M10"/>
    <mergeCell ref="AA17:AA18"/>
    <mergeCell ref="A135:Z135"/>
    <mergeCell ref="AC17:AC18"/>
    <mergeCell ref="P212:T212"/>
    <mergeCell ref="P108:T108"/>
    <mergeCell ref="P279:T279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114:T114"/>
    <mergeCell ref="P247:T247"/>
    <mergeCell ref="D75:E75"/>
    <mergeCell ref="P154:T154"/>
    <mergeCell ref="Z309:Z310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A301:O306"/>
    <mergeCell ref="W309:W310"/>
    <mergeCell ref="O309:O310"/>
    <mergeCell ref="Y309:Y310"/>
    <mergeCell ref="Q309:Q310"/>
    <mergeCell ref="D288:E288"/>
    <mergeCell ref="P282:T282"/>
    <mergeCell ref="D292:E292"/>
    <mergeCell ref="D294:E294"/>
    <mergeCell ref="P241:T241"/>
    <mergeCell ref="D204:E204"/>
    <mergeCell ref="P217:T217"/>
    <mergeCell ref="D198:E198"/>
    <mergeCell ref="D296:E296"/>
    <mergeCell ref="P104:V104"/>
    <mergeCell ref="P275:V275"/>
    <mergeCell ref="A157:O158"/>
    <mergeCell ref="X309:X310"/>
    <mergeCell ref="U308:V308"/>
    <mergeCell ref="V309:V310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59:O60"/>
    <mergeCell ref="A230:O231"/>
    <mergeCell ref="A119:Z119"/>
    <mergeCell ref="P115:T115"/>
    <mergeCell ref="P231:V231"/>
    <mergeCell ref="A256:Z256"/>
    <mergeCell ref="P302:V302"/>
    <mergeCell ref="D48:E48"/>
    <mergeCell ref="P229:T229"/>
    <mergeCell ref="A193:Z193"/>
    <mergeCell ref="P204:T204"/>
    <mergeCell ref="D283:E283"/>
    <mergeCell ref="D56:E56"/>
    <mergeCell ref="A65:O6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P304:V304"/>
    <mergeCell ref="A38:O39"/>
    <mergeCell ref="P306:V306"/>
    <mergeCell ref="D52:E52"/>
    <mergeCell ref="P110:V110"/>
    <mergeCell ref="A138:O139"/>
    <mergeCell ref="P15:T16"/>
    <mergeCell ref="A132:O133"/>
    <mergeCell ref="A177:Z177"/>
    <mergeCell ref="D91:E91"/>
    <mergeCell ref="A275:O276"/>
    <mergeCell ref="A164:Z164"/>
    <mergeCell ref="P272:T272"/>
    <mergeCell ref="D156:E156"/>
    <mergeCell ref="P283:T283"/>
    <mergeCell ref="P65:V65"/>
    <mergeCell ref="P285:T285"/>
    <mergeCell ref="D251:E251"/>
    <mergeCell ref="A240:Z240"/>
    <mergeCell ref="P200:V200"/>
    <mergeCell ref="P74:T74"/>
    <mergeCell ref="P243:V243"/>
    <mergeCell ref="A19:Z19"/>
    <mergeCell ref="A68:Z68"/>
    <mergeCell ref="A5:C5"/>
    <mergeCell ref="P191:V191"/>
    <mergeCell ref="P128:V128"/>
    <mergeCell ref="A17:A18"/>
    <mergeCell ref="K17:K18"/>
    <mergeCell ref="A118:Z118"/>
    <mergeCell ref="C17:C18"/>
    <mergeCell ref="P195:T195"/>
    <mergeCell ref="D37:E37"/>
    <mergeCell ref="D168:E168"/>
    <mergeCell ref="D9:E9"/>
    <mergeCell ref="P137:T137"/>
    <mergeCell ref="D180:E180"/>
    <mergeCell ref="F9:G9"/>
    <mergeCell ref="P53:T53"/>
    <mergeCell ref="A183:O184"/>
    <mergeCell ref="D167:E167"/>
    <mergeCell ref="D161:E161"/>
    <mergeCell ref="D169:E169"/>
    <mergeCell ref="A134:Z134"/>
    <mergeCell ref="A122:O123"/>
    <mergeCell ref="D63:E63"/>
    <mergeCell ref="A12:M12"/>
    <mergeCell ref="D182:E182"/>
    <mergeCell ref="A309:A310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P182:T182"/>
    <mergeCell ref="Q12:R12"/>
    <mergeCell ref="P280:T280"/>
    <mergeCell ref="D90:E90"/>
    <mergeCell ref="P169:T169"/>
    <mergeCell ref="P183:V183"/>
    <mergeCell ref="A43:O44"/>
    <mergeCell ref="F309:F310"/>
    <mergeCell ref="P133:V133"/>
    <mergeCell ref="P127:V127"/>
    <mergeCell ref="A250:Z250"/>
    <mergeCell ref="AD309:AD310"/>
    <mergeCell ref="A116:O117"/>
    <mergeCell ref="D100:E100"/>
    <mergeCell ref="P113:T113"/>
    <mergeCell ref="P284:T284"/>
    <mergeCell ref="P17:T18"/>
    <mergeCell ref="P63:T63"/>
    <mergeCell ref="P194:T194"/>
    <mergeCell ref="P50:T50"/>
    <mergeCell ref="D31:E31"/>
    <mergeCell ref="A166:Z166"/>
    <mergeCell ref="P286:T286"/>
    <mergeCell ref="D229:E229"/>
    <mergeCell ref="P131:T131"/>
    <mergeCell ref="D108:E108"/>
    <mergeCell ref="P187:T187"/>
    <mergeCell ref="P258:T258"/>
    <mergeCell ref="P52:T52"/>
    <mergeCell ref="P223:T223"/>
    <mergeCell ref="D160:E160"/>
    <mergeCell ref="P201:V201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59:V59"/>
    <mergeCell ref="P97:T97"/>
    <mergeCell ref="P168:T168"/>
    <mergeCell ref="P268:T268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P259:T259"/>
    <mergeCell ref="D69:E69"/>
    <mergeCell ref="P148:T148"/>
    <mergeCell ref="A109:O110"/>
    <mergeCell ref="P175:V175"/>
    <mergeCell ref="P162:V162"/>
    <mergeCell ref="P33:V33"/>
    <mergeCell ref="P93:V93"/>
    <mergeCell ref="P264:V264"/>
    <mergeCell ref="P269:V269"/>
    <mergeCell ref="A45:Z45"/>
    <mergeCell ref="A216:Z216"/>
    <mergeCell ref="D235:E235"/>
    <mergeCell ref="P276:V276"/>
    <mergeCell ref="P214:V214"/>
    <mergeCell ref="A239:Z239"/>
    <mergeCell ref="A95:Z95"/>
    <mergeCell ref="P270:V270"/>
    <mergeCell ref="A208:O209"/>
    <mergeCell ref="P197:T197"/>
    <mergeCell ref="A248:O249"/>
    <mergeCell ref="P289:T289"/>
    <mergeCell ref="P238:V238"/>
    <mergeCell ref="AA309:AA310"/>
    <mergeCell ref="P31:T31"/>
    <mergeCell ref="A228:Z228"/>
    <mergeCell ref="J309:J310"/>
    <mergeCell ref="L309:L310"/>
    <mergeCell ref="H1:Q1"/>
    <mergeCell ref="P38:V38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D5:E5"/>
    <mergeCell ref="A140:Z140"/>
    <mergeCell ref="P42:T42"/>
    <mergeCell ref="A32:O33"/>
    <mergeCell ref="D290:E290"/>
    <mergeCell ref="D1:F1"/>
    <mergeCell ref="J17:J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226:Z226"/>
    <mergeCell ref="L17:L18"/>
    <mergeCell ref="Q9:R9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150:V150"/>
    <mergeCell ref="P299:V299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P253:V253"/>
    <mergeCell ref="D280:E280"/>
    <mergeCell ref="P296:T296"/>
    <mergeCell ref="D285:E285"/>
    <mergeCell ref="P249:V249"/>
    <mergeCell ref="A211:Z211"/>
    <mergeCell ref="A67:Z67"/>
    <mergeCell ref="A186:Z186"/>
    <mergeCell ref="D267:E267"/>
    <mergeCell ref="P90:T90"/>
    <mergeCell ref="D297:E297"/>
    <mergeCell ref="A78:Z78"/>
    <mergeCell ref="P155:T155"/>
    <mergeCell ref="D263:E263"/>
    <mergeCell ref="A70:O71"/>
    <mergeCell ref="D205:E205"/>
    <mergeCell ref="S309:S310"/>
    <mergeCell ref="R1:T1"/>
    <mergeCell ref="P28:T28"/>
    <mergeCell ref="A218:O219"/>
    <mergeCell ref="U309:U310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D131:E131"/>
    <mergeCell ref="A266:Z266"/>
    <mergeCell ref="D258:E258"/>
    <mergeCell ref="P81:T81"/>
    <mergeCell ref="P56:T56"/>
    <mergeCell ref="V10:W10"/>
    <mergeCell ref="D195:E195"/>
    <mergeCell ref="D189:E189"/>
    <mergeCell ref="A124:Z124"/>
    <mergeCell ref="W17:W18"/>
    <mergeCell ref="A40:Z40"/>
    <mergeCell ref="H17:H18"/>
    <mergeCell ref="A146:Z146"/>
    <mergeCell ref="P161:T16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978" yWindow="457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6 X42 X47:X48 X50 X52 X54 X56 X58 X82:X84 X90:X92 X97 X99 X101:X102 X107:X108 X114 X126 X131 X136:X137 X148 X153:X156 X160:X161 X173:X174 X180:X182 X187:X189 X197 X204:X207 X212 X217 X222:X223 X229 X235:X236 X241 X247 X251 X257:X259 X268 X272 X274 X278:X279 X281 X283 X285 X289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0 X37 X49 X51 X53 X55 X57 X63:X64 X69 X75 X80:X81 X85 X100 X121 X142 X168:X169 X194:X196 X198:X199 X263 X284 X286 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1 X74 X98 X113 X115 X120 X167 X267 X273 X280 X282 X287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487</v>
      </c>
      <c r="C4" s="47"/>
      <c r="D4" s="47"/>
      <c r="E4" s="47"/>
    </row>
    <row r="6" spans="2:8" x14ac:dyDescent="0.2">
      <c r="B6" s="47" t="s">
        <v>14</v>
      </c>
      <c r="C6" s="47" t="s">
        <v>488</v>
      </c>
      <c r="D6" s="47" t="s">
        <v>489</v>
      </c>
      <c r="E6" s="47"/>
    </row>
    <row r="7" spans="2:8" x14ac:dyDescent="0.2">
      <c r="B7" s="47" t="s">
        <v>490</v>
      </c>
      <c r="C7" s="47" t="s">
        <v>491</v>
      </c>
      <c r="D7" s="47" t="s">
        <v>492</v>
      </c>
      <c r="E7" s="47"/>
    </row>
    <row r="8" spans="2:8" x14ac:dyDescent="0.2">
      <c r="B8" s="47" t="s">
        <v>493</v>
      </c>
      <c r="C8" s="47" t="s">
        <v>494</v>
      </c>
      <c r="D8" s="47" t="s">
        <v>495</v>
      </c>
      <c r="E8" s="47"/>
    </row>
    <row r="9" spans="2:8" x14ac:dyDescent="0.2">
      <c r="B9" s="47" t="s">
        <v>496</v>
      </c>
      <c r="C9" s="47" t="s">
        <v>497</v>
      </c>
      <c r="D9" s="47" t="s">
        <v>498</v>
      </c>
      <c r="E9" s="47"/>
    </row>
    <row r="11" spans="2:8" x14ac:dyDescent="0.2">
      <c r="B11" s="47" t="s">
        <v>499</v>
      </c>
      <c r="C11" s="47" t="s">
        <v>488</v>
      </c>
      <c r="D11" s="47"/>
      <c r="E11" s="47"/>
    </row>
    <row r="13" spans="2:8" x14ac:dyDescent="0.2">
      <c r="B13" s="47" t="s">
        <v>500</v>
      </c>
      <c r="C13" s="47" t="s">
        <v>491</v>
      </c>
      <c r="D13" s="47"/>
      <c r="E13" s="47"/>
    </row>
    <row r="15" spans="2:8" x14ac:dyDescent="0.2">
      <c r="B15" s="47" t="s">
        <v>501</v>
      </c>
      <c r="C15" s="47" t="s">
        <v>494</v>
      </c>
      <c r="D15" s="47"/>
      <c r="E15" s="47"/>
    </row>
    <row r="17" spans="2:5" x14ac:dyDescent="0.2">
      <c r="B17" s="47" t="s">
        <v>502</v>
      </c>
      <c r="C17" s="47" t="s">
        <v>497</v>
      </c>
      <c r="D17" s="47"/>
      <c r="E17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  <row r="21" spans="2:5" x14ac:dyDescent="0.2">
      <c r="B21" s="47" t="s">
        <v>505</v>
      </c>
      <c r="C21" s="47"/>
      <c r="D21" s="47"/>
      <c r="E21" s="47"/>
    </row>
    <row r="22" spans="2:5" x14ac:dyDescent="0.2">
      <c r="B22" s="47" t="s">
        <v>506</v>
      </c>
      <c r="C22" s="47"/>
      <c r="D22" s="47"/>
      <c r="E22" s="47"/>
    </row>
    <row r="23" spans="2:5" x14ac:dyDescent="0.2">
      <c r="B23" s="47" t="s">
        <v>507</v>
      </c>
      <c r="C23" s="47"/>
      <c r="D23" s="47"/>
      <c r="E23" s="47"/>
    </row>
    <row r="24" spans="2:5" x14ac:dyDescent="0.2">
      <c r="B24" s="47" t="s">
        <v>508</v>
      </c>
      <c r="C24" s="47"/>
      <c r="D24" s="47"/>
      <c r="E24" s="47"/>
    </row>
    <row r="25" spans="2:5" x14ac:dyDescent="0.2">
      <c r="B25" s="47" t="s">
        <v>509</v>
      </c>
      <c r="C25" s="47"/>
      <c r="D25" s="47"/>
      <c r="E25" s="47"/>
    </row>
    <row r="26" spans="2:5" x14ac:dyDescent="0.2">
      <c r="B26" s="47" t="s">
        <v>510</v>
      </c>
      <c r="C26" s="47"/>
      <c r="D26" s="47"/>
      <c r="E26" s="47"/>
    </row>
    <row r="27" spans="2:5" x14ac:dyDescent="0.2">
      <c r="B27" s="47" t="s">
        <v>511</v>
      </c>
      <c r="C27" s="47"/>
      <c r="D27" s="47"/>
      <c r="E27" s="47"/>
    </row>
    <row r="28" spans="2:5" x14ac:dyDescent="0.2">
      <c r="B28" s="47" t="s">
        <v>512</v>
      </c>
      <c r="C28" s="47"/>
      <c r="D28" s="47"/>
      <c r="E28" s="47"/>
    </row>
    <row r="29" spans="2:5" x14ac:dyDescent="0.2">
      <c r="B29" s="47" t="s">
        <v>513</v>
      </c>
      <c r="C29" s="47"/>
      <c r="D29" s="47"/>
      <c r="E29" s="47"/>
    </row>
  </sheetData>
  <sheetProtection algorithmName="SHA-512" hashValue="q2RnxBj6GyD5/Rk04+tb74iu50q+lOtTS1PKeWTuluMVxtwIDPONnG/7aeWFURQ+A5MZp332QAAmWlQJsLjhkg==" saltValue="sHCjtWMcEK1m8+Yu3634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