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955DC8A-05C8-4CEB-A28C-9E461D2BB01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Y655" i="1"/>
  <c r="BP654" i="1"/>
  <c r="BO654" i="1"/>
  <c r="BN654" i="1"/>
  <c r="BM654" i="1"/>
  <c r="Z654" i="1"/>
  <c r="Z656" i="1" s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Z643" i="1" s="1"/>
  <c r="Y635" i="1"/>
  <c r="Y644" i="1" s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2" i="1" s="1"/>
  <c r="Y618" i="1"/>
  <c r="Y623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Y603" i="1"/>
  <c r="X603" i="1"/>
  <c r="BP602" i="1"/>
  <c r="BO602" i="1"/>
  <c r="BN602" i="1"/>
  <c r="BM602" i="1"/>
  <c r="Z602" i="1"/>
  <c r="Z603" i="1" s="1"/>
  <c r="Y602" i="1"/>
  <c r="AD680" i="1" s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Y586" i="1" s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P534" i="1"/>
  <c r="BO534" i="1"/>
  <c r="BN534" i="1"/>
  <c r="BM534" i="1"/>
  <c r="Z534" i="1"/>
  <c r="Y534" i="1"/>
  <c r="P534" i="1"/>
  <c r="BO533" i="1"/>
  <c r="BM533" i="1"/>
  <c r="Y533" i="1"/>
  <c r="BO532" i="1"/>
  <c r="BM532" i="1"/>
  <c r="Y532" i="1"/>
  <c r="Y538" i="1" s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Y501" i="1" s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Y466" i="1" s="1"/>
  <c r="X459" i="1"/>
  <c r="Y458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Y454" i="1" s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N424" i="1"/>
  <c r="BM424" i="1"/>
  <c r="Z424" i="1"/>
  <c r="Y424" i="1"/>
  <c r="BP424" i="1" s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Y428" i="1" s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1" i="1" s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Y400" i="1" s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Y394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Y395" i="1" s="1"/>
  <c r="X388" i="1"/>
  <c r="X387" i="1"/>
  <c r="BO386" i="1"/>
  <c r="BM386" i="1"/>
  <c r="Y386" i="1"/>
  <c r="BP386" i="1" s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Y388" i="1" s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Y381" i="1" s="1"/>
  <c r="P375" i="1"/>
  <c r="BP374" i="1"/>
  <c r="BO374" i="1"/>
  <c r="BN374" i="1"/>
  <c r="BM374" i="1"/>
  <c r="Z374" i="1"/>
  <c r="Y374" i="1"/>
  <c r="Y380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Y365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80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S680" i="1" s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80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Y302" i="1" s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Y271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80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7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80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Y162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Y156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4" i="1" s="1"/>
  <c r="P138" i="1"/>
  <c r="BP137" i="1"/>
  <c r="BO137" i="1"/>
  <c r="BN137" i="1"/>
  <c r="BM137" i="1"/>
  <c r="Z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4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80" i="1" s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9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80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7" i="1" s="1"/>
  <c r="P91" i="1"/>
  <c r="BP90" i="1"/>
  <c r="BO90" i="1"/>
  <c r="BN90" i="1"/>
  <c r="BM90" i="1"/>
  <c r="Z90" i="1"/>
  <c r="Y90" i="1"/>
  <c r="Y96" i="1" s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BP74" i="1"/>
  <c r="BO74" i="1"/>
  <c r="BN74" i="1"/>
  <c r="BM74" i="1"/>
  <c r="Z74" i="1"/>
  <c r="Y74" i="1"/>
  <c r="Y78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71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4" i="1" s="1"/>
  <c r="P27" i="1"/>
  <c r="BP26" i="1"/>
  <c r="BO26" i="1"/>
  <c r="BN26" i="1"/>
  <c r="BM26" i="1"/>
  <c r="Z26" i="1"/>
  <c r="Y26" i="1"/>
  <c r="Y35" i="1" s="1"/>
  <c r="P26" i="1"/>
  <c r="X24" i="1"/>
  <c r="X670" i="1" s="1"/>
  <c r="Y23" i="1"/>
  <c r="X23" i="1"/>
  <c r="X674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80" i="1"/>
  <c r="X671" i="1"/>
  <c r="X672" i="1"/>
  <c r="Y24" i="1"/>
  <c r="Z27" i="1"/>
  <c r="Z34" i="1" s="1"/>
  <c r="BN27" i="1"/>
  <c r="BP27" i="1"/>
  <c r="Z32" i="1"/>
  <c r="BN32" i="1"/>
  <c r="C680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80" i="1"/>
  <c r="Z63" i="1"/>
  <c r="Z71" i="1" s="1"/>
  <c r="BN63" i="1"/>
  <c r="BP63" i="1"/>
  <c r="Z65" i="1"/>
  <c r="BN65" i="1"/>
  <c r="Z67" i="1"/>
  <c r="BN67" i="1"/>
  <c r="Z69" i="1"/>
  <c r="BN69" i="1"/>
  <c r="Y72" i="1"/>
  <c r="Z75" i="1"/>
  <c r="Z78" i="1" s="1"/>
  <c r="BN75" i="1"/>
  <c r="BP75" i="1"/>
  <c r="Z77" i="1"/>
  <c r="BN77" i="1"/>
  <c r="Z81" i="1"/>
  <c r="BN81" i="1"/>
  <c r="BP81" i="1"/>
  <c r="Z83" i="1"/>
  <c r="BN83" i="1"/>
  <c r="Z85" i="1"/>
  <c r="BN85" i="1"/>
  <c r="Y88" i="1"/>
  <c r="Z91" i="1"/>
  <c r="Z96" i="1" s="1"/>
  <c r="BN91" i="1"/>
  <c r="BP91" i="1"/>
  <c r="Z93" i="1"/>
  <c r="BN93" i="1"/>
  <c r="Z95" i="1"/>
  <c r="BN95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Y135" i="1"/>
  <c r="Z138" i="1"/>
  <c r="Z144" i="1" s="1"/>
  <c r="BN138" i="1"/>
  <c r="BP138" i="1"/>
  <c r="Z140" i="1"/>
  <c r="BN140" i="1"/>
  <c r="Z142" i="1"/>
  <c r="BN142" i="1"/>
  <c r="Z148" i="1"/>
  <c r="Z149" i="1" s="1"/>
  <c r="BN148" i="1"/>
  <c r="BP148" i="1"/>
  <c r="G680" i="1"/>
  <c r="Z154" i="1"/>
  <c r="Z156" i="1" s="1"/>
  <c r="BN154" i="1"/>
  <c r="BP154" i="1"/>
  <c r="Y157" i="1"/>
  <c r="Z160" i="1"/>
  <c r="Z161" i="1" s="1"/>
  <c r="BN160" i="1"/>
  <c r="BP160" i="1"/>
  <c r="Z164" i="1"/>
  <c r="Z166" i="1" s="1"/>
  <c r="BN164" i="1"/>
  <c r="BP164" i="1"/>
  <c r="Y167" i="1"/>
  <c r="H680" i="1"/>
  <c r="Y172" i="1"/>
  <c r="Z175" i="1"/>
  <c r="Z179" i="1" s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Y202" i="1"/>
  <c r="J680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Z246" i="1" s="1"/>
  <c r="BN240" i="1"/>
  <c r="BP240" i="1"/>
  <c r="Z243" i="1"/>
  <c r="BN243" i="1"/>
  <c r="Z245" i="1"/>
  <c r="BN245" i="1"/>
  <c r="Y246" i="1"/>
  <c r="Z250" i="1"/>
  <c r="Z258" i="1" s="1"/>
  <c r="BN250" i="1"/>
  <c r="BP250" i="1"/>
  <c r="Z252" i="1"/>
  <c r="BN252" i="1"/>
  <c r="Z254" i="1"/>
  <c r="BN254" i="1"/>
  <c r="Z256" i="1"/>
  <c r="BN256" i="1"/>
  <c r="Y259" i="1"/>
  <c r="L680" i="1"/>
  <c r="Y272" i="1"/>
  <c r="Z263" i="1"/>
  <c r="BN263" i="1"/>
  <c r="BP263" i="1"/>
  <c r="Z265" i="1"/>
  <c r="BN265" i="1"/>
  <c r="Z267" i="1"/>
  <c r="BN267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Q680" i="1"/>
  <c r="Y311" i="1"/>
  <c r="Y312" i="1"/>
  <c r="BP305" i="1"/>
  <c r="BN305" i="1"/>
  <c r="Z305" i="1"/>
  <c r="F9" i="1"/>
  <c r="J9" i="1"/>
  <c r="Y110" i="1"/>
  <c r="Y128" i="1"/>
  <c r="Y191" i="1"/>
  <c r="Y258" i="1"/>
  <c r="Y674" i="1" s="1"/>
  <c r="Z271" i="1"/>
  <c r="BP280" i="1"/>
  <c r="Y672" i="1" s="1"/>
  <c r="BN280" i="1"/>
  <c r="Z280" i="1"/>
  <c r="Z289" i="1" s="1"/>
  <c r="BP284" i="1"/>
  <c r="BN284" i="1"/>
  <c r="Y671" i="1" s="1"/>
  <c r="Y673" i="1" s="1"/>
  <c r="Z284" i="1"/>
  <c r="BP288" i="1"/>
  <c r="BN288" i="1"/>
  <c r="Z288" i="1"/>
  <c r="Y290" i="1"/>
  <c r="O680" i="1"/>
  <c r="Y294" i="1"/>
  <c r="BP293" i="1"/>
  <c r="BN293" i="1"/>
  <c r="Z293" i="1"/>
  <c r="Z294" i="1" s="1"/>
  <c r="Y295" i="1"/>
  <c r="P680" i="1"/>
  <c r="Y301" i="1"/>
  <c r="BP298" i="1"/>
  <c r="BN298" i="1"/>
  <c r="Z298" i="1"/>
  <c r="Z301" i="1" s="1"/>
  <c r="M680" i="1"/>
  <c r="Y289" i="1"/>
  <c r="Z307" i="1"/>
  <c r="BN307" i="1"/>
  <c r="Z309" i="1"/>
  <c r="BN309" i="1"/>
  <c r="Y317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80" i="1"/>
  <c r="Z357" i="1"/>
  <c r="Z364" i="1" s="1"/>
  <c r="BN357" i="1"/>
  <c r="BP357" i="1"/>
  <c r="Z359" i="1"/>
  <c r="BN359" i="1"/>
  <c r="Z361" i="1"/>
  <c r="BN361" i="1"/>
  <c r="Z363" i="1"/>
  <c r="BN363" i="1"/>
  <c r="Y364" i="1"/>
  <c r="Z367" i="1"/>
  <c r="Z371" i="1" s="1"/>
  <c r="BN367" i="1"/>
  <c r="BP367" i="1"/>
  <c r="Z369" i="1"/>
  <c r="BN369" i="1"/>
  <c r="Y372" i="1"/>
  <c r="Z375" i="1"/>
  <c r="Z380" i="1" s="1"/>
  <c r="BN375" i="1"/>
  <c r="BP375" i="1"/>
  <c r="Z377" i="1"/>
  <c r="BN377" i="1"/>
  <c r="Z379" i="1"/>
  <c r="BN379" i="1"/>
  <c r="Z383" i="1"/>
  <c r="BN383" i="1"/>
  <c r="BP383" i="1"/>
  <c r="Z385" i="1"/>
  <c r="BN385" i="1"/>
  <c r="Z386" i="1"/>
  <c r="BN386" i="1"/>
  <c r="Y387" i="1"/>
  <c r="Z392" i="1"/>
  <c r="Z394" i="1" s="1"/>
  <c r="BN392" i="1"/>
  <c r="BP392" i="1"/>
  <c r="Z398" i="1"/>
  <c r="Z400" i="1" s="1"/>
  <c r="BN398" i="1"/>
  <c r="BP398" i="1"/>
  <c r="V680" i="1"/>
  <c r="Y406" i="1"/>
  <c r="Z409" i="1"/>
  <c r="Z411" i="1" s="1"/>
  <c r="BN409" i="1"/>
  <c r="BP409" i="1"/>
  <c r="W680" i="1"/>
  <c r="Y427" i="1"/>
  <c r="Z417" i="1"/>
  <c r="Z427" i="1" s="1"/>
  <c r="BN417" i="1"/>
  <c r="BP417" i="1"/>
  <c r="Z419" i="1"/>
  <c r="BN419" i="1"/>
  <c r="Z421" i="1"/>
  <c r="BN421" i="1"/>
  <c r="Z423" i="1"/>
  <c r="BN423" i="1"/>
  <c r="Y437" i="1"/>
  <c r="BP435" i="1"/>
  <c r="BN435" i="1"/>
  <c r="Z435" i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Z500" i="1" s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Y537" i="1"/>
  <c r="BP533" i="1"/>
  <c r="BN533" i="1"/>
  <c r="Z533" i="1"/>
  <c r="BP536" i="1"/>
  <c r="BN536" i="1"/>
  <c r="Z536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BP551" i="1"/>
  <c r="BN551" i="1"/>
  <c r="Z551" i="1"/>
  <c r="BP555" i="1"/>
  <c r="BN555" i="1"/>
  <c r="Z555" i="1"/>
  <c r="BP558" i="1"/>
  <c r="BN558" i="1"/>
  <c r="Z558" i="1"/>
  <c r="Y344" i="1"/>
  <c r="BP426" i="1"/>
  <c r="BN426" i="1"/>
  <c r="Z426" i="1"/>
  <c r="Y433" i="1"/>
  <c r="BP430" i="1"/>
  <c r="BN430" i="1"/>
  <c r="Z430" i="1"/>
  <c r="Z432" i="1" s="1"/>
  <c r="BP436" i="1"/>
  <c r="BN436" i="1"/>
  <c r="Z436" i="1"/>
  <c r="Y438" i="1"/>
  <c r="BP446" i="1"/>
  <c r="BN446" i="1"/>
  <c r="Z446" i="1"/>
  <c r="Z453" i="1" s="1"/>
  <c r="BP450" i="1"/>
  <c r="BN450" i="1"/>
  <c r="Z450" i="1"/>
  <c r="Y467" i="1"/>
  <c r="BP461" i="1"/>
  <c r="BN461" i="1"/>
  <c r="Z461" i="1"/>
  <c r="BP464" i="1"/>
  <c r="BN464" i="1"/>
  <c r="Z464" i="1"/>
  <c r="BP484" i="1"/>
  <c r="BN484" i="1"/>
  <c r="Z484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24" i="1"/>
  <c r="BP518" i="1"/>
  <c r="BN518" i="1"/>
  <c r="Z518" i="1"/>
  <c r="Z523" i="1" s="1"/>
  <c r="Y523" i="1"/>
  <c r="BP532" i="1"/>
  <c r="BN532" i="1"/>
  <c r="Z532" i="1"/>
  <c r="Z537" i="1" s="1"/>
  <c r="BP535" i="1"/>
  <c r="BN535" i="1"/>
  <c r="Z535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Y563" i="1"/>
  <c r="Y570" i="1"/>
  <c r="BP565" i="1"/>
  <c r="BN565" i="1"/>
  <c r="Z565" i="1"/>
  <c r="Y571" i="1"/>
  <c r="BP568" i="1"/>
  <c r="BN568" i="1"/>
  <c r="Z568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Y593" i="1"/>
  <c r="BP596" i="1"/>
  <c r="BN596" i="1"/>
  <c r="Z596" i="1"/>
  <c r="Y598" i="1"/>
  <c r="Y615" i="1"/>
  <c r="Y616" i="1"/>
  <c r="BP608" i="1"/>
  <c r="BN608" i="1"/>
  <c r="Z608" i="1"/>
  <c r="AE680" i="1"/>
  <c r="BP610" i="1"/>
  <c r="BN610" i="1"/>
  <c r="Z610" i="1"/>
  <c r="AA680" i="1"/>
  <c r="X680" i="1"/>
  <c r="Y453" i="1"/>
  <c r="Z680" i="1"/>
  <c r="Y516" i="1"/>
  <c r="BP560" i="1"/>
  <c r="BN560" i="1"/>
  <c r="Z560" i="1"/>
  <c r="BP566" i="1"/>
  <c r="BN566" i="1"/>
  <c r="Z566" i="1"/>
  <c r="BP569" i="1"/>
  <c r="BN569" i="1"/>
  <c r="Z569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7" i="1"/>
  <c r="BP595" i="1"/>
  <c r="BN595" i="1"/>
  <c r="Z595" i="1"/>
  <c r="Z597" i="1" s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Z650" i="1" s="1"/>
  <c r="BP648" i="1"/>
  <c r="BN648" i="1"/>
  <c r="Z648" i="1"/>
  <c r="AF680" i="1"/>
  <c r="Y657" i="1"/>
  <c r="Z586" i="1" l="1"/>
  <c r="Z466" i="1"/>
  <c r="Z387" i="1"/>
  <c r="Z87" i="1"/>
  <c r="Z675" i="1" s="1"/>
  <c r="Z632" i="1"/>
  <c r="Z615" i="1"/>
  <c r="Z592" i="1"/>
  <c r="Z570" i="1"/>
  <c r="Z562" i="1"/>
  <c r="Z437" i="1"/>
  <c r="Z311" i="1"/>
  <c r="Z134" i="1"/>
  <c r="Z127" i="1"/>
  <c r="Z118" i="1"/>
  <c r="Z109" i="1"/>
  <c r="Z102" i="1"/>
  <c r="Y670" i="1"/>
  <c r="X673" i="1"/>
</calcChain>
</file>

<file path=xl/sharedStrings.xml><?xml version="1.0" encoding="utf-8"?>
<sst xmlns="http://schemas.openxmlformats.org/spreadsheetml/2006/main" count="3191" uniqueCount="1100">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</sst>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A657" zoomScaleNormal="100" zoomScaleSheetLayoutView="100" workbookViewId="0">
      <selection activeCell="AA676" sqref="AA676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2" t="s">
        <v>0</v>
      </c>
      <c r="E1" s="819"/>
      <c r="F1" s="819"/>
      <c r="G1" s="12" t="s">
        <v>1</v>
      </c>
      <c r="H1" s="872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5" t="s">
        <v>8</v>
      </c>
      <c r="B5" s="835"/>
      <c r="C5" s="836"/>
      <c r="D5" s="877"/>
      <c r="E5" s="878"/>
      <c r="F5" s="1177" t="s">
        <v>9</v>
      </c>
      <c r="G5" s="836"/>
      <c r="H5" s="877"/>
      <c r="I5" s="1091"/>
      <c r="J5" s="1091"/>
      <c r="K5" s="1091"/>
      <c r="L5" s="1091"/>
      <c r="M5" s="878"/>
      <c r="N5" s="58"/>
      <c r="P5" s="24" t="s">
        <v>10</v>
      </c>
      <c r="Q5" s="1196">
        <v>45663</v>
      </c>
      <c r="R5" s="932"/>
      <c r="T5" s="988" t="s">
        <v>11</v>
      </c>
      <c r="U5" s="830"/>
      <c r="V5" s="990" t="s">
        <v>12</v>
      </c>
      <c r="W5" s="932"/>
      <c r="AB5" s="51"/>
      <c r="AC5" s="51"/>
      <c r="AD5" s="51"/>
      <c r="AE5" s="51"/>
    </row>
    <row r="6" spans="1:32" s="781" customFormat="1" ht="24" customHeight="1" x14ac:dyDescent="0.2">
      <c r="A6" s="935" t="s">
        <v>13</v>
      </c>
      <c r="B6" s="835"/>
      <c r="C6" s="836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2"/>
      <c r="N6" s="59"/>
      <c r="P6" s="24" t="s">
        <v>15</v>
      </c>
      <c r="Q6" s="1210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0" t="s">
        <v>16</v>
      </c>
      <c r="U6" s="830"/>
      <c r="V6" s="1071" t="s">
        <v>17</v>
      </c>
      <c r="W6" s="874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3"/>
      <c r="U7" s="830"/>
      <c r="V7" s="1072"/>
      <c r="W7" s="1073"/>
      <c r="AB7" s="51"/>
      <c r="AC7" s="51"/>
      <c r="AD7" s="51"/>
      <c r="AE7" s="51"/>
    </row>
    <row r="8" spans="1:32" s="781" customFormat="1" ht="25.5" customHeight="1" x14ac:dyDescent="0.2">
      <c r="A8" s="1228" t="s">
        <v>18</v>
      </c>
      <c r="B8" s="797"/>
      <c r="C8" s="798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1041">
        <v>0.41666666666666669</v>
      </c>
      <c r="R8" s="855"/>
      <c r="T8" s="803"/>
      <c r="U8" s="830"/>
      <c r="V8" s="1072"/>
      <c r="W8" s="1073"/>
      <c r="AB8" s="51"/>
      <c r="AC8" s="51"/>
      <c r="AD8" s="51"/>
      <c r="AE8" s="51"/>
    </row>
    <row r="9" spans="1:32" s="781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6"/>
      <c r="E9" s="807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28"/>
      <c r="R9" s="929"/>
      <c r="T9" s="803"/>
      <c r="U9" s="830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6"/>
      <c r="E10" s="807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62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01"/>
      <c r="R10" s="1002"/>
      <c r="U10" s="24" t="s">
        <v>23</v>
      </c>
      <c r="V10" s="873" t="s">
        <v>24</v>
      </c>
      <c r="W10" s="874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1"/>
      <c r="R11" s="932"/>
      <c r="U11" s="24" t="s">
        <v>27</v>
      </c>
      <c r="V11" s="1130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0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44"/>
      <c r="R12" s="855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0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30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0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7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6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0"/>
      <c r="Q16" s="970"/>
      <c r="R16" s="970"/>
      <c r="S16" s="970"/>
      <c r="T16" s="9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52" t="s">
        <v>38</v>
      </c>
      <c r="D17" s="837" t="s">
        <v>39</v>
      </c>
      <c r="E17" s="901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00"/>
      <c r="R17" s="900"/>
      <c r="S17" s="900"/>
      <c r="T17" s="901"/>
      <c r="U17" s="1227" t="s">
        <v>51</v>
      </c>
      <c r="V17" s="836"/>
      <c r="W17" s="837" t="s">
        <v>52</v>
      </c>
      <c r="X17" s="837" t="s">
        <v>53</v>
      </c>
      <c r="Y17" s="1225" t="s">
        <v>54</v>
      </c>
      <c r="Z17" s="1088" t="s">
        <v>55</v>
      </c>
      <c r="AA17" s="1060" t="s">
        <v>56</v>
      </c>
      <c r="AB17" s="1060" t="s">
        <v>57</v>
      </c>
      <c r="AC17" s="1060" t="s">
        <v>58</v>
      </c>
      <c r="AD17" s="1060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02"/>
      <c r="E18" s="904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02"/>
      <c r="Q18" s="903"/>
      <c r="R18" s="903"/>
      <c r="S18" s="903"/>
      <c r="T18" s="904"/>
      <c r="U18" s="67" t="s">
        <v>61</v>
      </c>
      <c r="V18" s="67" t="s">
        <v>62</v>
      </c>
      <c r="W18" s="838"/>
      <c r="X18" s="838"/>
      <c r="Y18" s="1226"/>
      <c r="Z18" s="1089"/>
      <c r="AA18" s="1061"/>
      <c r="AB18" s="1061"/>
      <c r="AC18" s="1061"/>
      <c r="AD18" s="1173"/>
      <c r="AE18" s="1174"/>
      <c r="AF18" s="1175"/>
      <c r="AG18" s="66"/>
      <c r="BD18" s="65"/>
    </row>
    <row r="19" spans="1:68" ht="27.75" customHeight="1" x14ac:dyDescent="0.2">
      <c r="A19" s="898" t="s">
        <v>63</v>
      </c>
      <c r="B19" s="899"/>
      <c r="C19" s="899"/>
      <c r="D19" s="899"/>
      <c r="E19" s="899"/>
      <c r="F19" s="899"/>
      <c r="G19" s="899"/>
      <c r="H19" s="899"/>
      <c r="I19" s="899"/>
      <c r="J19" s="899"/>
      <c r="K19" s="899"/>
      <c r="L19" s="899"/>
      <c r="M19" s="899"/>
      <c r="N19" s="899"/>
      <c r="O19" s="899"/>
      <c r="P19" s="899"/>
      <c r="Q19" s="899"/>
      <c r="R19" s="899"/>
      <c r="S19" s="899"/>
      <c r="T19" s="899"/>
      <c r="U19" s="899"/>
      <c r="V19" s="899"/>
      <c r="W19" s="899"/>
      <c r="X19" s="899"/>
      <c r="Y19" s="899"/>
      <c r="Z19" s="899"/>
      <c r="AA19" s="48"/>
      <c r="AB19" s="48"/>
      <c r="AC19" s="48"/>
    </row>
    <row r="20" spans="1:68" ht="16.5" customHeight="1" x14ac:dyDescent="0.25">
      <c r="A20" s="841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9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customHeight="1" x14ac:dyDescent="0.2">
      <c r="A44" s="898" t="s">
        <v>111</v>
      </c>
      <c r="B44" s="899"/>
      <c r="C44" s="899"/>
      <c r="D44" s="899"/>
      <c r="E44" s="899"/>
      <c r="F44" s="899"/>
      <c r="G44" s="899"/>
      <c r="H44" s="899"/>
      <c r="I44" s="899"/>
      <c r="J44" s="899"/>
      <c r="K44" s="899"/>
      <c r="L44" s="899"/>
      <c r="M44" s="899"/>
      <c r="N44" s="899"/>
      <c r="O44" s="899"/>
      <c r="P44" s="899"/>
      <c r="Q44" s="899"/>
      <c r="R44" s="899"/>
      <c r="S44" s="899"/>
      <c r="T44" s="899"/>
      <c r="U44" s="899"/>
      <c r="V44" s="899"/>
      <c r="W44" s="899"/>
      <c r="X44" s="899"/>
      <c r="Y44" s="899"/>
      <c r="Z44" s="899"/>
      <c r="AA44" s="48"/>
      <c r="AB44" s="48"/>
      <c r="AC44" s="48"/>
    </row>
    <row r="45" spans="1:68" ht="16.5" customHeight="1" x14ac:dyDescent="0.25">
      <c r="A45" s="841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2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4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0</v>
      </c>
      <c r="Y54" s="789">
        <f>IFERROR(SUM(Y47:Y52),"0")</f>
        <v>0</v>
      </c>
      <c r="Z54" s="37"/>
      <c r="AA54" s="790"/>
      <c r="AB54" s="790"/>
      <c r="AC54" s="790"/>
    </row>
    <row r="55" spans="1:68" ht="14.25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customHeight="1" x14ac:dyDescent="0.25">
      <c r="A60" s="841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250</v>
      </c>
      <c r="Y63" s="788">
        <f t="shared" si="11"/>
        <v>259.20000000000005</v>
      </c>
      <c r="Z63" s="36">
        <f>IFERROR(IF(Y63=0,"",ROUNDUP(Y63/H63,0)*0.02175),"")</f>
        <v>0.52200000000000002</v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261.11111111111109</v>
      </c>
      <c r="BN63" s="64">
        <f t="shared" si="13"/>
        <v>270.72000000000003</v>
      </c>
      <c r="BO63" s="64">
        <f t="shared" si="14"/>
        <v>0.41335978835978826</v>
      </c>
      <c r="BP63" s="64">
        <f t="shared" si="15"/>
        <v>0.4285714285714286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6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45</v>
      </c>
      <c r="Y70" s="788">
        <f t="shared" si="11"/>
        <v>45</v>
      </c>
      <c r="Z70" s="36">
        <f>IFERROR(IF(Y70=0,"",ROUNDUP(Y70/H70,0)*0.00902),"")</f>
        <v>9.0200000000000002E-2</v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47.099999999999994</v>
      </c>
      <c r="BN70" s="64">
        <f t="shared" si="13"/>
        <v>47.099999999999994</v>
      </c>
      <c r="BO70" s="64">
        <f t="shared" si="14"/>
        <v>7.575757575757576E-2</v>
      </c>
      <c r="BP70" s="64">
        <f t="shared" si="15"/>
        <v>7.575757575757576E-2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33.148148148148145</v>
      </c>
      <c r="Y71" s="789">
        <f>IFERROR(Y62/H62,"0")+IFERROR(Y63/H63,"0")+IFERROR(Y64/H64,"0")+IFERROR(Y65/H65,"0")+IFERROR(Y66/H66,"0")+IFERROR(Y67/H67,"0")+IFERROR(Y68/H68,"0")+IFERROR(Y69/H69,"0")+IFERROR(Y70/H70,"0")</f>
        <v>34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0.61220000000000008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295</v>
      </c>
      <c r="Y72" s="789">
        <f>IFERROR(SUM(Y62:Y70),"0")</f>
        <v>304.20000000000005</v>
      </c>
      <c r="Z72" s="37"/>
      <c r="AA72" s="790"/>
      <c r="AB72" s="790"/>
      <c r="AC72" s="790"/>
    </row>
    <row r="73" spans="1:68" ht="14.25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100</v>
      </c>
      <c r="Y74" s="788">
        <f>IFERROR(IF(X74="",0,CEILING((X74/$H74),1)*$H74),"")</f>
        <v>108</v>
      </c>
      <c r="Z74" s="36">
        <f>IFERROR(IF(Y74=0,"",ROUNDUP(Y74/H74,0)*0.02175),"")</f>
        <v>0.21749999999999997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104.44444444444444</v>
      </c>
      <c r="BN74" s="64">
        <f>IFERROR(Y74*I74/H74,"0")</f>
        <v>112.8</v>
      </c>
      <c r="BO74" s="64">
        <f>IFERROR(1/J74*(X74/H74),"0")</f>
        <v>0.16534391534391535</v>
      </c>
      <c r="BP74" s="64">
        <f>IFERROR(1/J74*(Y74/H74),"0")</f>
        <v>0.17857142857142855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9.2592592592592595</v>
      </c>
      <c r="Y78" s="789">
        <f>IFERROR(Y74/H74,"0")+IFERROR(Y75/H75,"0")+IFERROR(Y76/H76,"0")+IFERROR(Y77/H77,"0")</f>
        <v>10</v>
      </c>
      <c r="Z78" s="789">
        <f>IFERROR(IF(Z74="",0,Z74),"0")+IFERROR(IF(Z75="",0,Z75),"0")+IFERROR(IF(Z76="",0,Z76),"0")+IFERROR(IF(Z77="",0,Z77),"0")</f>
        <v>0.21749999999999997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100</v>
      </c>
      <c r="Y79" s="789">
        <f>IFERROR(SUM(Y74:Y77),"0")</f>
        <v>108</v>
      </c>
      <c r="Z79" s="37"/>
      <c r="AA79" s="790"/>
      <c r="AB79" s="790"/>
      <c r="AC79" s="790"/>
    </row>
    <row r="80" spans="1:68" ht="14.25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customHeight="1" x14ac:dyDescent="0.25">
      <c r="A104" s="841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0</v>
      </c>
      <c r="Y110" s="789">
        <f>IFERROR(SUM(Y106:Y108),"0")</f>
        <v>0</v>
      </c>
      <c r="Z110" s="37"/>
      <c r="AA110" s="790"/>
      <c r="AB110" s="790"/>
      <c r="AC110" s="790"/>
    </row>
    <row r="111" spans="1:68" ht="14.25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9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40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0</v>
      </c>
      <c r="Y119" s="789">
        <f>IFERROR(SUM(Y112:Y117),"0")</f>
        <v>0</v>
      </c>
      <c r="Z119" s="37"/>
      <c r="AA119" s="790"/>
      <c r="AB119" s="790"/>
      <c r="AC119" s="790"/>
    </row>
    <row r="120" spans="1:68" ht="16.5" customHeight="1" x14ac:dyDescent="0.25">
      <c r="A120" s="841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9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0</v>
      </c>
      <c r="Y128" s="789">
        <f>IFERROR(SUM(Y122:Y126),"0")</f>
        <v>0</v>
      </c>
      <c r="Z128" s="37"/>
      <c r="AA128" s="790"/>
      <c r="AB128" s="790"/>
      <c r="AC128" s="790"/>
    </row>
    <row r="129" spans="1:68" ht="14.25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8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0</v>
      </c>
      <c r="Y144" s="789">
        <f>IFERROR(Y137/H137,"0")+IFERROR(Y138/H138,"0")+IFERROR(Y139/H139,"0")+IFERROR(Y140/H140,"0")+IFERROR(Y141/H141,"0")+IFERROR(Y142/H142,"0")+IFERROR(Y143/H143,"0")</f>
        <v>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0</v>
      </c>
      <c r="Y145" s="789">
        <f>IFERROR(SUM(Y137:Y143),"0")</f>
        <v>0</v>
      </c>
      <c r="Z145" s="37"/>
      <c r="AA145" s="790"/>
      <c r="AB145" s="790"/>
      <c r="AC145" s="790"/>
    </row>
    <row r="146" spans="1:68" ht="14.25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customHeight="1" x14ac:dyDescent="0.25">
      <c r="A151" s="841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1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customHeight="1" x14ac:dyDescent="0.25">
      <c r="A168" s="841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customHeight="1" x14ac:dyDescent="0.2">
      <c r="A186" s="898" t="s">
        <v>323</v>
      </c>
      <c r="B186" s="899"/>
      <c r="C186" s="899"/>
      <c r="D186" s="899"/>
      <c r="E186" s="899"/>
      <c r="F186" s="899"/>
      <c r="G186" s="899"/>
      <c r="H186" s="899"/>
      <c r="I186" s="899"/>
      <c r="J186" s="899"/>
      <c r="K186" s="899"/>
      <c r="L186" s="899"/>
      <c r="M186" s="899"/>
      <c r="N186" s="899"/>
      <c r="O186" s="899"/>
      <c r="P186" s="899"/>
      <c r="Q186" s="899"/>
      <c r="R186" s="899"/>
      <c r="S186" s="899"/>
      <c r="T186" s="899"/>
      <c r="U186" s="899"/>
      <c r="V186" s="899"/>
      <c r="W186" s="899"/>
      <c r="X186" s="899"/>
      <c r="Y186" s="899"/>
      <c r="Z186" s="899"/>
      <c r="AA186" s="48"/>
      <c r="AB186" s="48"/>
      <c r="AC186" s="48"/>
    </row>
    <row r="187" spans="1:68" ht="16.5" customHeight="1" x14ac:dyDescent="0.25">
      <c r="A187" s="841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0</v>
      </c>
      <c r="Y198" s="78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0</v>
      </c>
      <c r="Y201" s="789">
        <f>IFERROR(Y193/H193,"0")+IFERROR(Y194/H194,"0")+IFERROR(Y195/H195,"0")+IFERROR(Y196/H196,"0")+IFERROR(Y197/H197,"0")+IFERROR(Y198/H198,"0")+IFERROR(Y199/H199,"0")+IFERROR(Y200/H200,"0")</f>
        <v>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0</v>
      </c>
      <c r="Y202" s="789">
        <f>IFERROR(SUM(Y193:Y200),"0")</f>
        <v>0</v>
      </c>
      <c r="Z202" s="37"/>
      <c r="AA202" s="790"/>
      <c r="AB202" s="790"/>
      <c r="AC202" s="790"/>
    </row>
    <row r="203" spans="1:68" ht="16.5" customHeight="1" x14ac:dyDescent="0.25">
      <c r="A203" s="841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0</v>
      </c>
      <c r="Y224" s="789">
        <f>IFERROR(SUM(Y215:Y222),"0")</f>
        <v>0</v>
      </c>
      <c r="Z224" s="37"/>
      <c r="AA224" s="790"/>
      <c r="AB224" s="790"/>
      <c r="AC224" s="790"/>
    </row>
    <row r="225" spans="1:68" ht="14.25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0</v>
      </c>
      <c r="Y233" s="78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0</v>
      </c>
      <c r="Y236" s="78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0</v>
      </c>
      <c r="Y238" s="789">
        <f>IFERROR(SUM(Y226:Y236),"0")</f>
        <v>0</v>
      </c>
      <c r="Z238" s="37"/>
      <c r="AA238" s="790"/>
      <c r="AB238" s="790"/>
      <c r="AC238" s="790"/>
    </row>
    <row r="239" spans="1:68" ht="14.25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76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customHeight="1" x14ac:dyDescent="0.25">
      <c r="A248" s="841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customHeight="1" x14ac:dyDescent="0.25">
      <c r="A260" s="841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customHeight="1" x14ac:dyDescent="0.25">
      <c r="A277" s="841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7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customHeight="1" x14ac:dyDescent="0.25">
      <c r="A291" s="841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customHeight="1" x14ac:dyDescent="0.25">
      <c r="A296" s="841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customHeight="1" x14ac:dyDescent="0.25">
      <c r="A303" s="841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0</v>
      </c>
      <c r="Y312" s="789">
        <f>IFERROR(SUM(Y305:Y310),"0")</f>
        <v>0</v>
      </c>
      <c r="Z312" s="37"/>
      <c r="AA312" s="790"/>
      <c r="AB312" s="790"/>
      <c r="AC312" s="790"/>
    </row>
    <row r="313" spans="1:68" ht="16.5" customHeight="1" x14ac:dyDescent="0.25">
      <c r="A313" s="841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customHeight="1" x14ac:dyDescent="0.25">
      <c r="A326" s="841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customHeight="1" x14ac:dyDescent="0.25">
      <c r="A340" s="841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8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customHeight="1" x14ac:dyDescent="0.25">
      <c r="A354" s="841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100</v>
      </c>
      <c r="Y383" s="788">
        <f>IFERROR(IF(X383="",0,CEILING((X383/$H383),1)*$H383),"")</f>
        <v>100.80000000000001</v>
      </c>
      <c r="Z383" s="36">
        <f>IFERROR(IF(Y383=0,"",ROUNDUP(Y383/H383,0)*0.02175),"")</f>
        <v>0.26100000000000001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106.71428571428572</v>
      </c>
      <c r="BN383" s="64">
        <f>IFERROR(Y383*I383/H383,"0")</f>
        <v>107.56800000000001</v>
      </c>
      <c r="BO383" s="64">
        <f>IFERROR(1/J383*(X383/H383),"0")</f>
        <v>0.21258503401360543</v>
      </c>
      <c r="BP383" s="64">
        <f>IFERROR(1/J383*(Y383/H383),"0")</f>
        <v>0.21428571428571427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0</v>
      </c>
      <c r="Y384" s="78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11.904761904761905</v>
      </c>
      <c r="Y387" s="789">
        <f>IFERROR(Y383/H383,"0")+IFERROR(Y384/H384,"0")+IFERROR(Y385/H385,"0")+IFERROR(Y386/H386,"0")</f>
        <v>12</v>
      </c>
      <c r="Z387" s="789">
        <f>IFERROR(IF(Z383="",0,Z383),"0")+IFERROR(IF(Z384="",0,Z384),"0")+IFERROR(IF(Z385="",0,Z385),"0")+IFERROR(IF(Z386="",0,Z386),"0")</f>
        <v>0.26100000000000001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100</v>
      </c>
      <c r="Y388" s="789">
        <f>IFERROR(SUM(Y383:Y386),"0")</f>
        <v>100.80000000000001</v>
      </c>
      <c r="Z388" s="37"/>
      <c r="AA388" s="790"/>
      <c r="AB388" s="790"/>
      <c r="AC388" s="790"/>
    </row>
    <row r="389" spans="1:68" ht="14.25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57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customHeight="1" x14ac:dyDescent="0.25">
      <c r="A402" s="841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customHeight="1" x14ac:dyDescent="0.2">
      <c r="A413" s="898" t="s">
        <v>658</v>
      </c>
      <c r="B413" s="899"/>
      <c r="C413" s="899"/>
      <c r="D413" s="899"/>
      <c r="E413" s="899"/>
      <c r="F413" s="899"/>
      <c r="G413" s="899"/>
      <c r="H413" s="899"/>
      <c r="I413" s="899"/>
      <c r="J413" s="899"/>
      <c r="K413" s="899"/>
      <c r="L413" s="899"/>
      <c r="M413" s="899"/>
      <c r="N413" s="899"/>
      <c r="O413" s="899"/>
      <c r="P413" s="899"/>
      <c r="Q413" s="899"/>
      <c r="R413" s="899"/>
      <c r="S413" s="899"/>
      <c r="T413" s="899"/>
      <c r="U413" s="899"/>
      <c r="V413" s="899"/>
      <c r="W413" s="899"/>
      <c r="X413" s="899"/>
      <c r="Y413" s="899"/>
      <c r="Z413" s="899"/>
      <c r="AA413" s="48"/>
      <c r="AB413" s="48"/>
      <c r="AC413" s="48"/>
    </row>
    <row r="414" spans="1:68" ht="16.5" customHeight="1" x14ac:dyDescent="0.25">
      <c r="A414" s="841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3500</v>
      </c>
      <c r="Y417" s="788">
        <f t="shared" si="87"/>
        <v>3510</v>
      </c>
      <c r="Z417" s="36">
        <f>IFERROR(IF(Y417=0,"",ROUNDUP(Y417/H417,0)*0.02175),"")</f>
        <v>5.0894999999999992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3612</v>
      </c>
      <c r="BN417" s="64">
        <f t="shared" si="89"/>
        <v>3622.32</v>
      </c>
      <c r="BO417" s="64">
        <f t="shared" si="90"/>
        <v>4.8611111111111107</v>
      </c>
      <c r="BP417" s="64">
        <f t="shared" si="91"/>
        <v>4.875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0</v>
      </c>
      <c r="Y419" s="78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9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3000</v>
      </c>
      <c r="Y422" s="788">
        <f t="shared" si="87"/>
        <v>3000</v>
      </c>
      <c r="Z422" s="36">
        <f>IFERROR(IF(Y422=0,"",ROUNDUP(Y422/H422,0)*0.02175),"")</f>
        <v>4.3499999999999996</v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3096</v>
      </c>
      <c r="BN422" s="64">
        <f t="shared" si="89"/>
        <v>3096</v>
      </c>
      <c r="BO422" s="64">
        <f t="shared" si="90"/>
        <v>4.1666666666666661</v>
      </c>
      <c r="BP422" s="64">
        <f t="shared" si="91"/>
        <v>4.1666666666666661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433.33333333333337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434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9.4394999999999989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6500</v>
      </c>
      <c r="Y428" s="789">
        <f>IFERROR(SUM(Y416:Y426),"0")</f>
        <v>6510</v>
      </c>
      <c r="Z428" s="37"/>
      <c r="AA428" s="790"/>
      <c r="AB428" s="790"/>
      <c r="AC428" s="790"/>
    </row>
    <row r="429" spans="1:68" ht="14.25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1500</v>
      </c>
      <c r="Y430" s="788">
        <f>IFERROR(IF(X430="",0,CEILING((X430/$H430),1)*$H430),"")</f>
        <v>1500</v>
      </c>
      <c r="Z430" s="36">
        <f>IFERROR(IF(Y430=0,"",ROUNDUP(Y430/H430,0)*0.02175),"")</f>
        <v>2.1749999999999998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1548</v>
      </c>
      <c r="BN430" s="64">
        <f>IFERROR(Y430*I430/H430,"0")</f>
        <v>1548</v>
      </c>
      <c r="BO430" s="64">
        <f>IFERROR(1/J430*(X430/H430),"0")</f>
        <v>2.083333333333333</v>
      </c>
      <c r="BP430" s="64">
        <f>IFERROR(1/J430*(Y430/H430),"0")</f>
        <v>2.083333333333333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100</v>
      </c>
      <c r="Y432" s="789">
        <f>IFERROR(Y430/H430,"0")+IFERROR(Y431/H431,"0")</f>
        <v>100</v>
      </c>
      <c r="Z432" s="789">
        <f>IFERROR(IF(Z430="",0,Z430),"0")+IFERROR(IF(Z431="",0,Z431),"0")</f>
        <v>2.1749999999999998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1500</v>
      </c>
      <c r="Y433" s="789">
        <f>IFERROR(SUM(Y430:Y431),"0")</f>
        <v>1500</v>
      </c>
      <c r="Z433" s="37"/>
      <c r="AA433" s="790"/>
      <c r="AB433" s="790"/>
      <c r="AC433" s="790"/>
    </row>
    <row r="434" spans="1:68" ht="14.25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01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3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7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180</v>
      </c>
      <c r="Y440" s="788">
        <f>IFERROR(IF(X440="",0,CEILING((X440/$H440),1)*$H440),"")</f>
        <v>180</v>
      </c>
      <c r="Z440" s="36">
        <f>IFERROR(IF(Y440=0,"",ROUNDUP(Y440/H440,0)*0.02175),"")</f>
        <v>0.43499999999999994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191.28</v>
      </c>
      <c r="BN440" s="64">
        <f>IFERROR(Y440*I440/H440,"0")</f>
        <v>191.28</v>
      </c>
      <c r="BO440" s="64">
        <f>IFERROR(1/J440*(X440/H440),"0")</f>
        <v>0.3571428571428571</v>
      </c>
      <c r="BP440" s="64">
        <f>IFERROR(1/J440*(Y440/H440),"0")</f>
        <v>0.3571428571428571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20</v>
      </c>
      <c r="Y441" s="789">
        <f>IFERROR(Y440/H440,"0")</f>
        <v>20</v>
      </c>
      <c r="Z441" s="789">
        <f>IFERROR(IF(Z440="",0,Z440),"0")</f>
        <v>0.43499999999999994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180</v>
      </c>
      <c r="Y442" s="789">
        <f>IFERROR(SUM(Y440:Y440),"0")</f>
        <v>180</v>
      </c>
      <c r="Z442" s="37"/>
      <c r="AA442" s="790"/>
      <c r="AB442" s="790"/>
      <c r="AC442" s="790"/>
    </row>
    <row r="443" spans="1:68" ht="16.5" customHeight="1" x14ac:dyDescent="0.25">
      <c r="A443" s="841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100</v>
      </c>
      <c r="Y456" s="788">
        <f>IFERROR(IF(X456="",0,CEILING((X456/$H456),1)*$H456),"")</f>
        <v>100.74</v>
      </c>
      <c r="Z456" s="36">
        <f>IFERROR(IF(Y456=0,"",ROUNDUP(Y456/H456,0)*0.00902),"")</f>
        <v>0.20746000000000001</v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106.16438356164385</v>
      </c>
      <c r="BN456" s="64">
        <f>IFERROR(Y456*I456/H456,"0")</f>
        <v>106.95</v>
      </c>
      <c r="BO456" s="64">
        <f>IFERROR(1/J456*(X456/H456),"0")</f>
        <v>0.17296250172962502</v>
      </c>
      <c r="BP456" s="64">
        <f>IFERROR(1/J456*(Y456/H456),"0")</f>
        <v>0.17424242424242425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22.831050228310502</v>
      </c>
      <c r="Y458" s="789">
        <f>IFERROR(Y456/H456,"0")+IFERROR(Y457/H457,"0")</f>
        <v>23</v>
      </c>
      <c r="Z458" s="789">
        <f>IFERROR(IF(Z456="",0,Z456),"0")+IFERROR(IF(Z457="",0,Z457),"0")</f>
        <v>0.20746000000000001</v>
      </c>
      <c r="AA458" s="790"/>
      <c r="AB458" s="790"/>
      <c r="AC458" s="790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100</v>
      </c>
      <c r="Y459" s="789">
        <f>IFERROR(SUM(Y456:Y457),"0")</f>
        <v>100.74</v>
      </c>
      <c r="Z459" s="37"/>
      <c r="AA459" s="790"/>
      <c r="AB459" s="790"/>
      <c r="AC459" s="790"/>
    </row>
    <row r="460" spans="1:68" ht="14.25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5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0</v>
      </c>
      <c r="Y461" s="78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8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0</v>
      </c>
      <c r="Y466" s="789">
        <f>IFERROR(Y461/H461,"0")+IFERROR(Y462/H462,"0")+IFERROR(Y463/H463,"0")+IFERROR(Y464/H464,"0")+IFERROR(Y465/H465,"0")</f>
        <v>0</v>
      </c>
      <c r="Z466" s="789">
        <f>IFERROR(IF(Z461="",0,Z461),"0")+IFERROR(IF(Z462="",0,Z462),"0")+IFERROR(IF(Z463="",0,Z463),"0")+IFERROR(IF(Z464="",0,Z464),"0")+IFERROR(IF(Z465="",0,Z465),"0")</f>
        <v>0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0</v>
      </c>
      <c r="Y467" s="789">
        <f>IFERROR(SUM(Y461:Y465),"0")</f>
        <v>0</v>
      </c>
      <c r="Z467" s="37"/>
      <c r="AA467" s="790"/>
      <c r="AB467" s="790"/>
      <c r="AC467" s="790"/>
    </row>
    <row r="468" spans="1:68" ht="14.25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customHeight="1" x14ac:dyDescent="0.2">
      <c r="A472" s="898" t="s">
        <v>747</v>
      </c>
      <c r="B472" s="899"/>
      <c r="C472" s="899"/>
      <c r="D472" s="899"/>
      <c r="E472" s="899"/>
      <c r="F472" s="899"/>
      <c r="G472" s="899"/>
      <c r="H472" s="899"/>
      <c r="I472" s="899"/>
      <c r="J472" s="899"/>
      <c r="K472" s="899"/>
      <c r="L472" s="899"/>
      <c r="M472" s="899"/>
      <c r="N472" s="899"/>
      <c r="O472" s="899"/>
      <c r="P472" s="899"/>
      <c r="Q472" s="899"/>
      <c r="R472" s="899"/>
      <c r="S472" s="899"/>
      <c r="T472" s="899"/>
      <c r="U472" s="899"/>
      <c r="V472" s="899"/>
      <c r="W472" s="899"/>
      <c r="X472" s="899"/>
      <c r="Y472" s="899"/>
      <c r="Z472" s="899"/>
      <c r="AA472" s="48"/>
      <c r="AB472" s="48"/>
      <c r="AC472" s="48"/>
    </row>
    <row r="473" spans="1:68" ht="16.5" customHeight="1" x14ac:dyDescent="0.25">
      <c r="A473" s="841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1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42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20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3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0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customHeight="1" x14ac:dyDescent="0.25">
      <c r="A512" s="841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11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customHeight="1" x14ac:dyDescent="0.25">
      <c r="A529" s="841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0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7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customHeight="1" x14ac:dyDescent="0.25">
      <c r="A539" s="841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customHeight="1" x14ac:dyDescent="0.2">
      <c r="A544" s="898" t="s">
        <v>853</v>
      </c>
      <c r="B544" s="899"/>
      <c r="C544" s="899"/>
      <c r="D544" s="899"/>
      <c r="E544" s="899"/>
      <c r="F544" s="899"/>
      <c r="G544" s="899"/>
      <c r="H544" s="899"/>
      <c r="I544" s="899"/>
      <c r="J544" s="899"/>
      <c r="K544" s="899"/>
      <c r="L544" s="899"/>
      <c r="M544" s="899"/>
      <c r="N544" s="899"/>
      <c r="O544" s="899"/>
      <c r="P544" s="899"/>
      <c r="Q544" s="899"/>
      <c r="R544" s="899"/>
      <c r="S544" s="899"/>
      <c r="T544" s="899"/>
      <c r="U544" s="899"/>
      <c r="V544" s="899"/>
      <c r="W544" s="899"/>
      <c r="X544" s="899"/>
      <c r="Y544" s="899"/>
      <c r="Z544" s="899"/>
      <c r="AA544" s="48"/>
      <c r="AB544" s="48"/>
      <c r="AC544" s="48"/>
    </row>
    <row r="545" spans="1:68" ht="16.5" customHeight="1" x14ac:dyDescent="0.25">
      <c r="A545" s="841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400</v>
      </c>
      <c r="Y550" s="788">
        <f t="shared" si="109"/>
        <v>401.28000000000003</v>
      </c>
      <c r="Z550" s="36">
        <f t="shared" si="110"/>
        <v>0.90895999999999999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427.27272727272725</v>
      </c>
      <c r="BN550" s="64">
        <f t="shared" si="112"/>
        <v>428.64</v>
      </c>
      <c r="BO550" s="64">
        <f t="shared" si="113"/>
        <v>0.72843822843822836</v>
      </c>
      <c r="BP550" s="64">
        <f t="shared" si="114"/>
        <v>0.73076923076923084</v>
      </c>
    </row>
    <row r="551" spans="1:68" ht="16.5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0</v>
      </c>
      <c r="Y552" s="788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916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5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32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56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75.757575757575751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76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0.90895999999999999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400</v>
      </c>
      <c r="Y563" s="789">
        <f>IFERROR(SUM(Y547:Y561),"0")</f>
        <v>401.28000000000003</v>
      </c>
      <c r="Z563" s="37"/>
      <c r="AA563" s="790"/>
      <c r="AB563" s="790"/>
      <c r="AC563" s="790"/>
    </row>
    <row r="564" spans="1:68" ht="14.25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400</v>
      </c>
      <c r="Y565" s="788">
        <f>IFERROR(IF(X565="",0,CEILING((X565/$H565),1)*$H565),"")</f>
        <v>401.28000000000003</v>
      </c>
      <c r="Z565" s="36">
        <f>IFERROR(IF(Y565=0,"",ROUNDUP(Y565/H565,0)*0.01196),"")</f>
        <v>0.90895999999999999</v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427.27272727272725</v>
      </c>
      <c r="BN565" s="64">
        <f>IFERROR(Y565*I565/H565,"0")</f>
        <v>428.64</v>
      </c>
      <c r="BO565" s="64">
        <f>IFERROR(1/J565*(X565/H565),"0")</f>
        <v>0.72843822843822836</v>
      </c>
      <c r="BP565" s="64">
        <f>IFERROR(1/J565*(Y565/H565),"0")</f>
        <v>0.73076923076923084</v>
      </c>
    </row>
    <row r="566" spans="1:68" ht="16.5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47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20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8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75.757575757575751</v>
      </c>
      <c r="Y570" s="789">
        <f>IFERROR(Y565/H565,"0")+IFERROR(Y566/H566,"0")+IFERROR(Y567/H567,"0")+IFERROR(Y568/H568,"0")+IFERROR(Y569/H569,"0")</f>
        <v>76</v>
      </c>
      <c r="Z570" s="789">
        <f>IFERROR(IF(Z565="",0,Z565),"0")+IFERROR(IF(Z566="",0,Z566),"0")+IFERROR(IF(Z567="",0,Z567),"0")+IFERROR(IF(Z568="",0,Z568),"0")+IFERROR(IF(Z569="",0,Z569),"0")</f>
        <v>0.90895999999999999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400</v>
      </c>
      <c r="Y571" s="789">
        <f>IFERROR(SUM(Y565:Y569),"0")</f>
        <v>401.28000000000003</v>
      </c>
      <c r="Z571" s="37"/>
      <c r="AA571" s="790"/>
      <c r="AB571" s="790"/>
      <c r="AC571" s="790"/>
    </row>
    <row r="572" spans="1:68" ht="14.25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89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100</v>
      </c>
      <c r="Y574" s="788">
        <f t="shared" si="115"/>
        <v>100.32000000000001</v>
      </c>
      <c r="Z574" s="36">
        <f>IFERROR(IF(Y574=0,"",ROUNDUP(Y574/H574,0)*0.01196),"")</f>
        <v>0.22724</v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106.81818181818181</v>
      </c>
      <c r="BN574" s="64">
        <f t="shared" si="117"/>
        <v>107.16</v>
      </c>
      <c r="BO574" s="64">
        <f t="shared" si="118"/>
        <v>0.18210955710955709</v>
      </c>
      <c r="BP574" s="64">
        <f t="shared" si="119"/>
        <v>0.18269230769230771</v>
      </c>
    </row>
    <row r="575" spans="1:68" ht="27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8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100</v>
      </c>
      <c r="Y576" s="788">
        <f t="shared" si="115"/>
        <v>100.32000000000001</v>
      </c>
      <c r="Z576" s="36">
        <f>IFERROR(IF(Y576=0,"",ROUNDUP(Y576/H576,0)*0.01196),"")</f>
        <v>0.22724</v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106.81818181818181</v>
      </c>
      <c r="BN576" s="64">
        <f t="shared" si="117"/>
        <v>107.16</v>
      </c>
      <c r="BO576" s="64">
        <f t="shared" si="118"/>
        <v>0.18210955710955709</v>
      </c>
      <c r="BP576" s="64">
        <f t="shared" si="119"/>
        <v>0.18269230769230771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150</v>
      </c>
      <c r="Y577" s="788">
        <f t="shared" si="115"/>
        <v>153.12</v>
      </c>
      <c r="Z577" s="36">
        <f>IFERROR(IF(Y577=0,"",ROUNDUP(Y577/H577,0)*0.01196),"")</f>
        <v>0.34683999999999998</v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160.22727272727272</v>
      </c>
      <c r="BN577" s="64">
        <f t="shared" si="117"/>
        <v>163.56</v>
      </c>
      <c r="BO577" s="64">
        <f t="shared" si="118"/>
        <v>0.27316433566433568</v>
      </c>
      <c r="BP577" s="64">
        <f t="shared" si="119"/>
        <v>0.27884615384615385</v>
      </c>
    </row>
    <row r="578" spans="1:68" ht="27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92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23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9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66.287878787878782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67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0.80132000000000003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350</v>
      </c>
      <c r="Y587" s="789">
        <f>IFERROR(SUM(Y573:Y585),"0")</f>
        <v>353.76</v>
      </c>
      <c r="Z587" s="37"/>
      <c r="AA587" s="790"/>
      <c r="AB587" s="790"/>
      <c r="AC587" s="790"/>
    </row>
    <row r="588" spans="1:68" ht="14.25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2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5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customHeight="1" x14ac:dyDescent="0.2">
      <c r="A599" s="898" t="s">
        <v>948</v>
      </c>
      <c r="B599" s="899"/>
      <c r="C599" s="899"/>
      <c r="D599" s="899"/>
      <c r="E599" s="899"/>
      <c r="F599" s="899"/>
      <c r="G599" s="899"/>
      <c r="H599" s="899"/>
      <c r="I599" s="899"/>
      <c r="J599" s="899"/>
      <c r="K599" s="899"/>
      <c r="L599" s="899"/>
      <c r="M599" s="899"/>
      <c r="N599" s="899"/>
      <c r="O599" s="899"/>
      <c r="P599" s="899"/>
      <c r="Q599" s="899"/>
      <c r="R599" s="899"/>
      <c r="S599" s="899"/>
      <c r="T599" s="899"/>
      <c r="U599" s="899"/>
      <c r="V599" s="899"/>
      <c r="W599" s="899"/>
      <c r="X599" s="899"/>
      <c r="Y599" s="899"/>
      <c r="Z599" s="899"/>
      <c r="AA599" s="48"/>
      <c r="AB599" s="48"/>
      <c r="AC599" s="48"/>
    </row>
    <row r="600" spans="1:68" ht="16.5" customHeight="1" x14ac:dyDescent="0.25">
      <c r="A600" s="841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4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customHeight="1" x14ac:dyDescent="0.2">
      <c r="A605" s="898" t="s">
        <v>953</v>
      </c>
      <c r="B605" s="899"/>
      <c r="C605" s="899"/>
      <c r="D605" s="899"/>
      <c r="E605" s="899"/>
      <c r="F605" s="899"/>
      <c r="G605" s="899"/>
      <c r="H605" s="899"/>
      <c r="I605" s="899"/>
      <c r="J605" s="899"/>
      <c r="K605" s="899"/>
      <c r="L605" s="899"/>
      <c r="M605" s="899"/>
      <c r="N605" s="899"/>
      <c r="O605" s="899"/>
      <c r="P605" s="899"/>
      <c r="Q605" s="899"/>
      <c r="R605" s="899"/>
      <c r="S605" s="899"/>
      <c r="T605" s="899"/>
      <c r="U605" s="899"/>
      <c r="V605" s="899"/>
      <c r="W605" s="899"/>
      <c r="X605" s="899"/>
      <c r="Y605" s="899"/>
      <c r="Z605" s="899"/>
      <c r="AA605" s="48"/>
      <c r="AB605" s="48"/>
      <c r="AC605" s="48"/>
    </row>
    <row r="606" spans="1:68" ht="16.5" customHeight="1" x14ac:dyDescent="0.25">
      <c r="A606" s="841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4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019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30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6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7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1010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4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1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90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45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19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6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1008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4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7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87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49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45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43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94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51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89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5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9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20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customHeight="1" x14ac:dyDescent="0.25">
      <c r="A652" s="841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7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2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994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4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29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30"/>
      <c r="P670" s="834" t="s">
        <v>1074</v>
      </c>
      <c r="Q670" s="835"/>
      <c r="R670" s="835"/>
      <c r="S670" s="835"/>
      <c r="T670" s="835"/>
      <c r="U670" s="835"/>
      <c r="V670" s="836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9925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9960.0600000000013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30"/>
      <c r="P671" s="834" t="s">
        <v>1075</v>
      </c>
      <c r="Q671" s="835"/>
      <c r="R671" s="835"/>
      <c r="S671" s="835"/>
      <c r="T671" s="835"/>
      <c r="U671" s="835"/>
      <c r="V671" s="836"/>
      <c r="W671" s="37" t="s">
        <v>69</v>
      </c>
      <c r="X671" s="789">
        <f>IFERROR(SUM(BM22:BM667),"0")</f>
        <v>10301.223315740577</v>
      </c>
      <c r="Y671" s="789">
        <f>IFERROR(SUM(BN22:BN667),"0")</f>
        <v>10337.897999999999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30"/>
      <c r="P672" s="834" t="s">
        <v>1076</v>
      </c>
      <c r="Q672" s="835"/>
      <c r="R672" s="835"/>
      <c r="S672" s="835"/>
      <c r="T672" s="835"/>
      <c r="U672" s="835"/>
      <c r="V672" s="836"/>
      <c r="W672" s="37" t="s">
        <v>1077</v>
      </c>
      <c r="X672" s="38">
        <f>ROUNDUP(SUM(BO22:BO667),0)</f>
        <v>15</v>
      </c>
      <c r="Y672" s="38">
        <f>ROUNDUP(SUM(BP22:BP667),0)</f>
        <v>15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30"/>
      <c r="P673" s="834" t="s">
        <v>1078</v>
      </c>
      <c r="Q673" s="835"/>
      <c r="R673" s="835"/>
      <c r="S673" s="835"/>
      <c r="T673" s="835"/>
      <c r="U673" s="835"/>
      <c r="V673" s="836"/>
      <c r="W673" s="37" t="s">
        <v>69</v>
      </c>
      <c r="X673" s="789">
        <f>GrossWeightTotal+PalletQtyTotal*25</f>
        <v>10676.223315740577</v>
      </c>
      <c r="Y673" s="789">
        <f>GrossWeightTotalR+PalletQtyTotalR*25</f>
        <v>10712.897999999999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30"/>
      <c r="P674" s="834" t="s">
        <v>1079</v>
      </c>
      <c r="Q674" s="835"/>
      <c r="R674" s="835"/>
      <c r="S674" s="835"/>
      <c r="T674" s="835"/>
      <c r="U674" s="835"/>
      <c r="V674" s="836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848.2795831768434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852</v>
      </c>
      <c r="Z674" s="37"/>
      <c r="AA674" s="790"/>
      <c r="AB674" s="790"/>
      <c r="AC674" s="790"/>
    </row>
    <row r="675" spans="1:32" ht="14.25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30"/>
      <c r="P675" s="834" t="s">
        <v>1080</v>
      </c>
      <c r="Q675" s="835"/>
      <c r="R675" s="835"/>
      <c r="S675" s="835"/>
      <c r="T675" s="835"/>
      <c r="U675" s="835"/>
      <c r="V675" s="836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15.966899999999999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39" t="s">
        <v>111</v>
      </c>
      <c r="D677" s="883"/>
      <c r="E677" s="883"/>
      <c r="F677" s="883"/>
      <c r="G677" s="883"/>
      <c r="H677" s="884"/>
      <c r="I677" s="839" t="s">
        <v>323</v>
      </c>
      <c r="J677" s="883"/>
      <c r="K677" s="883"/>
      <c r="L677" s="883"/>
      <c r="M677" s="883"/>
      <c r="N677" s="883"/>
      <c r="O677" s="883"/>
      <c r="P677" s="883"/>
      <c r="Q677" s="883"/>
      <c r="R677" s="883"/>
      <c r="S677" s="883"/>
      <c r="T677" s="883"/>
      <c r="U677" s="883"/>
      <c r="V677" s="884"/>
      <c r="W677" s="839" t="s">
        <v>658</v>
      </c>
      <c r="X677" s="884"/>
      <c r="Y677" s="839" t="s">
        <v>747</v>
      </c>
      <c r="Z677" s="883"/>
      <c r="AA677" s="883"/>
      <c r="AB677" s="884"/>
      <c r="AC677" s="784" t="s">
        <v>853</v>
      </c>
      <c r="AD677" s="784" t="s">
        <v>948</v>
      </c>
      <c r="AE677" s="839" t="s">
        <v>953</v>
      </c>
      <c r="AF677" s="884"/>
    </row>
    <row r="678" spans="1:32" ht="14.25" customHeight="1" thickTop="1" x14ac:dyDescent="0.2">
      <c r="A678" s="1077" t="s">
        <v>1083</v>
      </c>
      <c r="B678" s="839" t="s">
        <v>63</v>
      </c>
      <c r="C678" s="839" t="s">
        <v>112</v>
      </c>
      <c r="D678" s="839" t="s">
        <v>139</v>
      </c>
      <c r="E678" s="839" t="s">
        <v>218</v>
      </c>
      <c r="F678" s="839" t="s">
        <v>240</v>
      </c>
      <c r="G678" s="839" t="s">
        <v>284</v>
      </c>
      <c r="H678" s="839" t="s">
        <v>111</v>
      </c>
      <c r="I678" s="839" t="s">
        <v>324</v>
      </c>
      <c r="J678" s="839" t="s">
        <v>348</v>
      </c>
      <c r="K678" s="839" t="s">
        <v>426</v>
      </c>
      <c r="L678" s="839" t="s">
        <v>445</v>
      </c>
      <c r="M678" s="839" t="s">
        <v>469</v>
      </c>
      <c r="N678" s="785"/>
      <c r="O678" s="839" t="s">
        <v>498</v>
      </c>
      <c r="P678" s="839" t="s">
        <v>501</v>
      </c>
      <c r="Q678" s="839" t="s">
        <v>510</v>
      </c>
      <c r="R678" s="839" t="s">
        <v>526</v>
      </c>
      <c r="S678" s="839" t="s">
        <v>536</v>
      </c>
      <c r="T678" s="839" t="s">
        <v>549</v>
      </c>
      <c r="U678" s="839" t="s">
        <v>560</v>
      </c>
      <c r="V678" s="839" t="s">
        <v>645</v>
      </c>
      <c r="W678" s="839" t="s">
        <v>659</v>
      </c>
      <c r="X678" s="839" t="s">
        <v>703</v>
      </c>
      <c r="Y678" s="839" t="s">
        <v>748</v>
      </c>
      <c r="Z678" s="839" t="s">
        <v>811</v>
      </c>
      <c r="AA678" s="839" t="s">
        <v>833</v>
      </c>
      <c r="AB678" s="839" t="s">
        <v>849</v>
      </c>
      <c r="AC678" s="839" t="s">
        <v>853</v>
      </c>
      <c r="AD678" s="839" t="s">
        <v>948</v>
      </c>
      <c r="AE678" s="839" t="s">
        <v>953</v>
      </c>
      <c r="AF678" s="839" t="s">
        <v>1053</v>
      </c>
    </row>
    <row r="679" spans="1:32" ht="13.5" customHeight="1" thickBot="1" x14ac:dyDescent="0.25">
      <c r="A679" s="1078"/>
      <c r="B679" s="840"/>
      <c r="C679" s="840"/>
      <c r="D679" s="840"/>
      <c r="E679" s="840"/>
      <c r="F679" s="840"/>
      <c r="G679" s="840"/>
      <c r="H679" s="840"/>
      <c r="I679" s="840"/>
      <c r="J679" s="840"/>
      <c r="K679" s="840"/>
      <c r="L679" s="840"/>
      <c r="M679" s="840"/>
      <c r="N679" s="785"/>
      <c r="O679" s="840"/>
      <c r="P679" s="840"/>
      <c r="Q679" s="840"/>
      <c r="R679" s="840"/>
      <c r="S679" s="840"/>
      <c r="T679" s="840"/>
      <c r="U679" s="840"/>
      <c r="V679" s="840"/>
      <c r="W679" s="840"/>
      <c r="X679" s="840"/>
      <c r="Y679" s="840"/>
      <c r="Z679" s="840"/>
      <c r="AA679" s="840"/>
      <c r="AB679" s="840"/>
      <c r="AC679" s="840"/>
      <c r="AD679" s="840"/>
      <c r="AE679" s="840"/>
      <c r="AF679" s="840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412.20000000000005</v>
      </c>
      <c r="E680" s="46">
        <f>IFERROR(Y106*1,"0")+IFERROR(Y107*1,"0")+IFERROR(Y108*1,"0")+IFERROR(Y112*1,"0")+IFERROR(Y113*1,"0")+IFERROR(Y114*1,"0")+IFERROR(Y115*1,"0")+IFERROR(Y116*1,"0")+IFERROR(Y117*1,"0")</f>
        <v>0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0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0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100.80000000000001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8190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100.74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1156.3200000000002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515:O516"/>
    <mergeCell ref="P233:T233"/>
    <mergeCell ref="P106:T106"/>
    <mergeCell ref="P177:T177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P48:T48"/>
    <mergeCell ref="D227:E227"/>
    <mergeCell ref="P582:T582"/>
    <mergeCell ref="D84:E84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D298:E298"/>
    <mergeCell ref="D234:E234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A13:M13"/>
    <mergeCell ref="P79:V79"/>
    <mergeCell ref="A653:Z653"/>
    <mergeCell ref="P437:V437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658:Z658"/>
    <mergeCell ref="A458:O459"/>
    <mergeCell ref="P99:T99"/>
    <mergeCell ref="D66:E66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637:T637"/>
    <mergeCell ref="P59:V59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D357:E357"/>
    <mergeCell ref="A87:O88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A634:Z634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A645:Z645"/>
    <mergeCell ref="A523:O524"/>
    <mergeCell ref="D376:E376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2025-01-03T08:03:24Z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