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4C13188-843E-441E-8992-54C1B447AA6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Y655" i="1"/>
  <c r="BP654" i="1"/>
  <c r="BO654" i="1"/>
  <c r="BN654" i="1"/>
  <c r="BM654" i="1"/>
  <c r="Z654" i="1"/>
  <c r="Z656" i="1" s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Z643" i="1" s="1"/>
  <c r="Y635" i="1"/>
  <c r="Y644" i="1" s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2" i="1" s="1"/>
  <c r="Y618" i="1"/>
  <c r="Y623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Y603" i="1"/>
  <c r="X603" i="1"/>
  <c r="BP602" i="1"/>
  <c r="BO602" i="1"/>
  <c r="BN602" i="1"/>
  <c r="BM602" i="1"/>
  <c r="Z602" i="1"/>
  <c r="Z603" i="1" s="1"/>
  <c r="Y602" i="1"/>
  <c r="AD680" i="1" s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Y586" i="1" s="1"/>
  <c r="X571" i="1"/>
  <c r="X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P534" i="1"/>
  <c r="BO534" i="1"/>
  <c r="BN534" i="1"/>
  <c r="BM534" i="1"/>
  <c r="Z534" i="1"/>
  <c r="Y534" i="1"/>
  <c r="P534" i="1"/>
  <c r="BO533" i="1"/>
  <c r="BM533" i="1"/>
  <c r="Y533" i="1"/>
  <c r="BO532" i="1"/>
  <c r="BM532" i="1"/>
  <c r="Y532" i="1"/>
  <c r="Y538" i="1" s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Y501" i="1" s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Y466" i="1" s="1"/>
  <c r="X459" i="1"/>
  <c r="Y458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Y454" i="1" s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Y412" i="1" s="1"/>
  <c r="P408" i="1"/>
  <c r="X406" i="1"/>
  <c r="X405" i="1"/>
  <c r="BO404" i="1"/>
  <c r="BM404" i="1"/>
  <c r="Y404" i="1"/>
  <c r="V680" i="1" s="1"/>
  <c r="P404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Y401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5" i="1" s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BO384" i="1"/>
  <c r="BM384" i="1"/>
  <c r="Y384" i="1"/>
  <c r="Y387" i="1" s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80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BP367" i="1"/>
  <c r="BO367" i="1"/>
  <c r="BN367" i="1"/>
  <c r="BM367" i="1"/>
  <c r="Z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80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Y301" i="1"/>
  <c r="X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80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N281" i="1"/>
  <c r="BM281" i="1"/>
  <c r="Z281" i="1"/>
  <c r="Y281" i="1"/>
  <c r="BP281" i="1" s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80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7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80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Y162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Y156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4" i="1" s="1"/>
  <c r="P138" i="1"/>
  <c r="BP137" i="1"/>
  <c r="BO137" i="1"/>
  <c r="BN137" i="1"/>
  <c r="BM137" i="1"/>
  <c r="Z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4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80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9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80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7" i="1" s="1"/>
  <c r="P91" i="1"/>
  <c r="BP90" i="1"/>
  <c r="BO90" i="1"/>
  <c r="BN90" i="1"/>
  <c r="BM90" i="1"/>
  <c r="Z90" i="1"/>
  <c r="Y90" i="1"/>
  <c r="Y96" i="1" s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BP74" i="1"/>
  <c r="BO74" i="1"/>
  <c r="BN74" i="1"/>
  <c r="BM74" i="1"/>
  <c r="Z74" i="1"/>
  <c r="Y74" i="1"/>
  <c r="Y78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71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4" i="1" s="1"/>
  <c r="P27" i="1"/>
  <c r="BP26" i="1"/>
  <c r="BO26" i="1"/>
  <c r="BN26" i="1"/>
  <c r="BM26" i="1"/>
  <c r="Z26" i="1"/>
  <c r="Y26" i="1"/>
  <c r="Y35" i="1" s="1"/>
  <c r="P26" i="1"/>
  <c r="X24" i="1"/>
  <c r="X670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80" i="1"/>
  <c r="X671" i="1"/>
  <c r="X672" i="1"/>
  <c r="X674" i="1"/>
  <c r="Y24" i="1"/>
  <c r="Z27" i="1"/>
  <c r="Z34" i="1" s="1"/>
  <c r="BN27" i="1"/>
  <c r="BP27" i="1"/>
  <c r="Z32" i="1"/>
  <c r="BN32" i="1"/>
  <c r="C680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80" i="1"/>
  <c r="Z63" i="1"/>
  <c r="Z71" i="1" s="1"/>
  <c r="BN63" i="1"/>
  <c r="BP63" i="1"/>
  <c r="Z65" i="1"/>
  <c r="BN65" i="1"/>
  <c r="Z67" i="1"/>
  <c r="BN67" i="1"/>
  <c r="Z69" i="1"/>
  <c r="BN69" i="1"/>
  <c r="Y72" i="1"/>
  <c r="Z75" i="1"/>
  <c r="Z78" i="1" s="1"/>
  <c r="BN75" i="1"/>
  <c r="BP75" i="1"/>
  <c r="Z77" i="1"/>
  <c r="BN77" i="1"/>
  <c r="Z81" i="1"/>
  <c r="Z87" i="1" s="1"/>
  <c r="BN81" i="1"/>
  <c r="BP81" i="1"/>
  <c r="Z83" i="1"/>
  <c r="BN83" i="1"/>
  <c r="Z85" i="1"/>
  <c r="BN85" i="1"/>
  <c r="Y88" i="1"/>
  <c r="Z91" i="1"/>
  <c r="Z96" i="1" s="1"/>
  <c r="BN91" i="1"/>
  <c r="BP91" i="1"/>
  <c r="Z93" i="1"/>
  <c r="BN93" i="1"/>
  <c r="Z95" i="1"/>
  <c r="BN95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Y135" i="1"/>
  <c r="Z138" i="1"/>
  <c r="Z144" i="1" s="1"/>
  <c r="BN138" i="1"/>
  <c r="BP138" i="1"/>
  <c r="Z140" i="1"/>
  <c r="BN140" i="1"/>
  <c r="Z142" i="1"/>
  <c r="BN142" i="1"/>
  <c r="Z148" i="1"/>
  <c r="Z149" i="1" s="1"/>
  <c r="BN148" i="1"/>
  <c r="BP148" i="1"/>
  <c r="G680" i="1"/>
  <c r="Z154" i="1"/>
  <c r="Z156" i="1" s="1"/>
  <c r="BN154" i="1"/>
  <c r="BP154" i="1"/>
  <c r="Y157" i="1"/>
  <c r="Z160" i="1"/>
  <c r="Z161" i="1" s="1"/>
  <c r="BN160" i="1"/>
  <c r="BP160" i="1"/>
  <c r="Z164" i="1"/>
  <c r="Z166" i="1" s="1"/>
  <c r="BN164" i="1"/>
  <c r="BP164" i="1"/>
  <c r="Y167" i="1"/>
  <c r="H680" i="1"/>
  <c r="Y172" i="1"/>
  <c r="Z175" i="1"/>
  <c r="Z179" i="1" s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80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80" i="1"/>
  <c r="Z263" i="1"/>
  <c r="Z271" i="1" s="1"/>
  <c r="BN263" i="1"/>
  <c r="Z265" i="1"/>
  <c r="BN265" i="1"/>
  <c r="Z267" i="1"/>
  <c r="BN267" i="1"/>
  <c r="Z269" i="1"/>
  <c r="BN269" i="1"/>
  <c r="Y272" i="1"/>
  <c r="M680" i="1"/>
  <c r="Y290" i="1"/>
  <c r="Z280" i="1"/>
  <c r="BN280" i="1"/>
  <c r="BP285" i="1"/>
  <c r="BN285" i="1"/>
  <c r="Z285" i="1"/>
  <c r="Y289" i="1"/>
  <c r="BP299" i="1"/>
  <c r="BN299" i="1"/>
  <c r="Z299" i="1"/>
  <c r="Z301" i="1" s="1"/>
  <c r="BP308" i="1"/>
  <c r="BN308" i="1"/>
  <c r="Z308" i="1"/>
  <c r="F9" i="1"/>
  <c r="J9" i="1"/>
  <c r="Y110" i="1"/>
  <c r="Y128" i="1"/>
  <c r="Y191" i="1"/>
  <c r="Y258" i="1"/>
  <c r="Y674" i="1" s="1"/>
  <c r="Y271" i="1"/>
  <c r="BP283" i="1"/>
  <c r="Y672" i="1" s="1"/>
  <c r="BN283" i="1"/>
  <c r="Y671" i="1" s="1"/>
  <c r="Z283" i="1"/>
  <c r="BP287" i="1"/>
  <c r="BN287" i="1"/>
  <c r="Z287" i="1"/>
  <c r="Z289" i="1" s="1"/>
  <c r="BP306" i="1"/>
  <c r="BN306" i="1"/>
  <c r="Z306" i="1"/>
  <c r="Z311" i="1" s="1"/>
  <c r="BP310" i="1"/>
  <c r="BN310" i="1"/>
  <c r="Z310" i="1"/>
  <c r="Y312" i="1"/>
  <c r="R680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80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Y295" i="1"/>
  <c r="P680" i="1"/>
  <c r="Y302" i="1"/>
  <c r="Q680" i="1"/>
  <c r="Y311" i="1"/>
  <c r="T680" i="1"/>
  <c r="Y344" i="1"/>
  <c r="Z347" i="1"/>
  <c r="Z348" i="1" s="1"/>
  <c r="BN347" i="1"/>
  <c r="BP347" i="1"/>
  <c r="Z351" i="1"/>
  <c r="Z352" i="1" s="1"/>
  <c r="BN351" i="1"/>
  <c r="BP351" i="1"/>
  <c r="Y352" i="1"/>
  <c r="Z356" i="1"/>
  <c r="BN356" i="1"/>
  <c r="BP356" i="1"/>
  <c r="Z358" i="1"/>
  <c r="BN358" i="1"/>
  <c r="Z360" i="1"/>
  <c r="BN360" i="1"/>
  <c r="Z362" i="1"/>
  <c r="BN362" i="1"/>
  <c r="Y365" i="1"/>
  <c r="Z368" i="1"/>
  <c r="Z371" i="1" s="1"/>
  <c r="BN368" i="1"/>
  <c r="BP368" i="1"/>
  <c r="Z370" i="1"/>
  <c r="BN370" i="1"/>
  <c r="Z374" i="1"/>
  <c r="Z380" i="1" s="1"/>
  <c r="BN374" i="1"/>
  <c r="BP374" i="1"/>
  <c r="Z376" i="1"/>
  <c r="BN376" i="1"/>
  <c r="Z378" i="1"/>
  <c r="BN378" i="1"/>
  <c r="Y381" i="1"/>
  <c r="Z384" i="1"/>
  <c r="Z387" i="1" s="1"/>
  <c r="BN384" i="1"/>
  <c r="BP384" i="1"/>
  <c r="Z385" i="1"/>
  <c r="BN385" i="1"/>
  <c r="Z390" i="1"/>
  <c r="BN390" i="1"/>
  <c r="BP390" i="1"/>
  <c r="Z391" i="1"/>
  <c r="BN391" i="1"/>
  <c r="Z393" i="1"/>
  <c r="BN393" i="1"/>
  <c r="Y394" i="1"/>
  <c r="Z397" i="1"/>
  <c r="BN397" i="1"/>
  <c r="BP397" i="1"/>
  <c r="Z399" i="1"/>
  <c r="BN399" i="1"/>
  <c r="Y400" i="1"/>
  <c r="Z404" i="1"/>
  <c r="Z405" i="1" s="1"/>
  <c r="BN404" i="1"/>
  <c r="BP404" i="1"/>
  <c r="Y405" i="1"/>
  <c r="Z408" i="1"/>
  <c r="BN408" i="1"/>
  <c r="BP408" i="1"/>
  <c r="Z410" i="1"/>
  <c r="BN410" i="1"/>
  <c r="Y411" i="1"/>
  <c r="Z416" i="1"/>
  <c r="BN416" i="1"/>
  <c r="Z418" i="1"/>
  <c r="BN418" i="1"/>
  <c r="Z420" i="1"/>
  <c r="BN420" i="1"/>
  <c r="BP424" i="1"/>
  <c r="BN424" i="1"/>
  <c r="Z424" i="1"/>
  <c r="Y437" i="1"/>
  <c r="BP435" i="1"/>
  <c r="BN435" i="1"/>
  <c r="Z435" i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Y537" i="1"/>
  <c r="BP533" i="1"/>
  <c r="BN533" i="1"/>
  <c r="Z533" i="1"/>
  <c r="BP536" i="1"/>
  <c r="BN536" i="1"/>
  <c r="Z536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BP551" i="1"/>
  <c r="BN551" i="1"/>
  <c r="Z551" i="1"/>
  <c r="BP555" i="1"/>
  <c r="BN555" i="1"/>
  <c r="Z555" i="1"/>
  <c r="Y364" i="1"/>
  <c r="Y406" i="1"/>
  <c r="W680" i="1"/>
  <c r="Y427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BP436" i="1"/>
  <c r="BN436" i="1"/>
  <c r="Z436" i="1"/>
  <c r="Y438" i="1"/>
  <c r="BP446" i="1"/>
  <c r="BN446" i="1"/>
  <c r="Z446" i="1"/>
  <c r="Z453" i="1" s="1"/>
  <c r="BP450" i="1"/>
  <c r="BN450" i="1"/>
  <c r="Z450" i="1"/>
  <c r="Y467" i="1"/>
  <c r="BP461" i="1"/>
  <c r="BN461" i="1"/>
  <c r="Z461" i="1"/>
  <c r="Z466" i="1" s="1"/>
  <c r="BP464" i="1"/>
  <c r="BN464" i="1"/>
  <c r="Z464" i="1"/>
  <c r="BP484" i="1"/>
  <c r="BN484" i="1"/>
  <c r="Z484" i="1"/>
  <c r="Z500" i="1" s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24" i="1"/>
  <c r="BP518" i="1"/>
  <c r="BN518" i="1"/>
  <c r="Z518" i="1"/>
  <c r="Z523" i="1" s="1"/>
  <c r="Y523" i="1"/>
  <c r="BP532" i="1"/>
  <c r="BN532" i="1"/>
  <c r="Z532" i="1"/>
  <c r="Z537" i="1" s="1"/>
  <c r="BP535" i="1"/>
  <c r="BN535" i="1"/>
  <c r="Z535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Y563" i="1"/>
  <c r="Z570" i="1"/>
  <c r="BP566" i="1"/>
  <c r="BN566" i="1"/>
  <c r="Z566" i="1"/>
  <c r="Y571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Z592" i="1" s="1"/>
  <c r="Y593" i="1"/>
  <c r="BP596" i="1"/>
  <c r="BN596" i="1"/>
  <c r="Z596" i="1"/>
  <c r="Y598" i="1"/>
  <c r="Y615" i="1"/>
  <c r="Y616" i="1"/>
  <c r="BP608" i="1"/>
  <c r="BN608" i="1"/>
  <c r="Z608" i="1"/>
  <c r="AE680" i="1"/>
  <c r="BP610" i="1"/>
  <c r="BN610" i="1"/>
  <c r="Z610" i="1"/>
  <c r="AA680" i="1"/>
  <c r="X680" i="1"/>
  <c r="Y453" i="1"/>
  <c r="Z680" i="1"/>
  <c r="Y516" i="1"/>
  <c r="BP558" i="1"/>
  <c r="BN558" i="1"/>
  <c r="Z558" i="1"/>
  <c r="BP560" i="1"/>
  <c r="BN560" i="1"/>
  <c r="Z560" i="1"/>
  <c r="Y570" i="1"/>
  <c r="BP569" i="1"/>
  <c r="BN569" i="1"/>
  <c r="Z569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7" i="1"/>
  <c r="BP595" i="1"/>
  <c r="BN595" i="1"/>
  <c r="Z595" i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57" i="1"/>
  <c r="Y673" i="1" l="1"/>
  <c r="Z586" i="1"/>
  <c r="Z615" i="1"/>
  <c r="X673" i="1"/>
  <c r="Z650" i="1"/>
  <c r="Z632" i="1"/>
  <c r="Z597" i="1"/>
  <c r="Z562" i="1"/>
  <c r="Z437" i="1"/>
  <c r="Z427" i="1"/>
  <c r="Z411" i="1"/>
  <c r="Z400" i="1"/>
  <c r="Z394" i="1"/>
  <c r="Z364" i="1"/>
  <c r="Z258" i="1"/>
  <c r="Z246" i="1"/>
  <c r="Z237" i="1"/>
  <c r="Z201" i="1"/>
  <c r="Z134" i="1"/>
  <c r="Z127" i="1"/>
  <c r="Z118" i="1"/>
  <c r="Z109" i="1"/>
  <c r="Z102" i="1"/>
  <c r="Z675" i="1" s="1"/>
  <c r="Y670" i="1"/>
</calcChain>
</file>

<file path=xl/sharedStrings.xml><?xml version="1.0" encoding="utf-8"?>
<sst xmlns="http://schemas.openxmlformats.org/spreadsheetml/2006/main" count="3191" uniqueCount="1100">
  <si>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</si>
  <si>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</si>
  <si>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</si>
  <si>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</si>
  <si>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</si>
  <si>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</si>
  <si>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</si>
  <si>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</si>
  <si>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</si>
  <si>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</si>
  <si>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</si>
  <si>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</si>
  <si>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</si>
  <si>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</si>
  <si>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</si>
  <si>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</si>
  <si>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</si>
  <si>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</si>
  <si>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</si>
  <si>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</si>
  <si>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</si>
  <si>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</si>
  <si>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</si>
  <si>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</si>
  <si>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</si>
  <si>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</si>
  <si>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</si>
  <si>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</si>
  <si>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</si>
  <si>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</si>
  <si>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</si>
  <si>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</si>
  <si>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</si>
  <si>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</si>
  <si>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</si>
  <si>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</si>
  <si>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</si>
  <si>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</si>
  <si>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</si>
  <si>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</si>
  <si>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</si>
  <si>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</si>
  <si>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</si>
  <si>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</si>
  <si>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</si>
  <si>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</si>
  <si>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</si>
  <si>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</si>
  <si>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</si>
  <si>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</si>
  <si>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</si>
  <si>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</si>
  <si>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</si>
  <si>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</si>
  <si>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</si>
  <si>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</si>
  <si>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</si>
  <si>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</si>
  <si>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</si>
  <si>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</si>
  <si>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</si>
  <si>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</si>
  <si>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</si>
  <si>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</si>
  <si>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</si>
  <si>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</si>
  <si>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</si>
  <si>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</si>
  <si>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</si>
  <si>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</si>
  <si>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</si>
  <si>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</si>
  <si>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</si>
  <si>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</si>
  <si>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</si>
  <si>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</si>
  <si>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</si>
  <si>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</si>
  <si>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</si>
  <si>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</si>
  <si>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</si>
  <si>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</si>
  <si>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</si>
  <si>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</si>
  <si>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</si>
  <si>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</si>
  <si>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</si>
  <si>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</si>
  <si>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</si>
  <si>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</si>
  <si>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</si>
  <si>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</si>
  <si>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</si>
  <si>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</si>
  <si>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</si>
  <si>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</si>
  <si>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</si>
  <si>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</si>
  <si>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</si>
  <si>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</si>
  <si>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</si>
  <si>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</si>
  <si>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</si>
  <si>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</si>
  <si>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</si>
  <si>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</si>
  <si>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</si>
  <si>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</si>
  <si>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</si>
  <si>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</si>
  <si>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</si>
  <si>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</si>
  <si>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</si>
  <si>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</si>
  <si>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</si>
  <si>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</si>
  <si>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</si>
  <si>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</si>
  <si>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</si>
  <si>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</si>
  <si>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</si>
  <si>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</si>
  <si>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</si>
  <si>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</si>
  <si>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</si>
  <si>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</si>
  <si>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</si>
  <si>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</si>
  <si>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</si>
  <si>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</si>
  <si>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</si>
  <si>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</si>
  <si>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</si>
  <si>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</si>
  <si>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</si>
  <si>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</si>
  <si>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</si>
  <si>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</si>
  <si>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</si>
  <si>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</si>
  <si>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</si>
  <si>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</si>
  <si>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</si>
  <si>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</si>
  <si>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</si>
  <si>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</si>
  <si>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</si>
  <si>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</si>
  <si>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</si>
  <si>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</si>
  <si>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</si>
  <si>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</si>
  <si>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</si>
  <si>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</si>
  <si>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</si>
  <si>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</si>
  <si>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</si>
  <si>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</si>
  <si>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</si>
  <si>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</si>
  <si>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</si>
  <si>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</si>
  <si>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</si>
  <si>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SU000125</t>
  </si>
  <si>
    <t>P002479</t>
  </si>
  <si>
    <t>ЕАЭС N RU Д-RU.РА02.В.59573/22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</si>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</sst>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A654" zoomScaleNormal="100" zoomScaleSheetLayoutView="100" workbookViewId="0">
      <selection activeCell="AA676" sqref="AA676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2" t="s">
        <v>0</v>
      </c>
      <c r="E1" s="819"/>
      <c r="F1" s="819"/>
      <c r="G1" s="12" t="s">
        <v>1</v>
      </c>
      <c r="H1" s="872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5" t="s">
        <v>8</v>
      </c>
      <c r="B5" s="835"/>
      <c r="C5" s="836"/>
      <c r="D5" s="877"/>
      <c r="E5" s="878"/>
      <c r="F5" s="1177" t="s">
        <v>9</v>
      </c>
      <c r="G5" s="836"/>
      <c r="H5" s="877"/>
      <c r="I5" s="1091"/>
      <c r="J5" s="1091"/>
      <c r="K5" s="1091"/>
      <c r="L5" s="1091"/>
      <c r="M5" s="878"/>
      <c r="N5" s="58"/>
      <c r="P5" s="24" t="s">
        <v>10</v>
      </c>
      <c r="Q5" s="1196">
        <v>45663</v>
      </c>
      <c r="R5" s="932"/>
      <c r="T5" s="988" t="s">
        <v>11</v>
      </c>
      <c r="U5" s="830"/>
      <c r="V5" s="990" t="s">
        <v>12</v>
      </c>
      <c r="W5" s="932"/>
      <c r="AB5" s="51"/>
      <c r="AC5" s="51"/>
      <c r="AD5" s="51"/>
      <c r="AE5" s="51"/>
    </row>
    <row r="6" spans="1:32" s="781" customFormat="1" ht="24" customHeight="1" x14ac:dyDescent="0.2">
      <c r="A6" s="935" t="s">
        <v>13</v>
      </c>
      <c r="B6" s="835"/>
      <c r="C6" s="836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2"/>
      <c r="N6" s="59"/>
      <c r="P6" s="24" t="s">
        <v>15</v>
      </c>
      <c r="Q6" s="1210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0" t="s">
        <v>16</v>
      </c>
      <c r="U6" s="830"/>
      <c r="V6" s="1071" t="s">
        <v>17</v>
      </c>
      <c r="W6" s="874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3"/>
      <c r="U7" s="830"/>
      <c r="V7" s="1072"/>
      <c r="W7" s="1073"/>
      <c r="AB7" s="51"/>
      <c r="AC7" s="51"/>
      <c r="AD7" s="51"/>
      <c r="AE7" s="51"/>
    </row>
    <row r="8" spans="1:32" s="781" customFormat="1" ht="25.5" customHeight="1" x14ac:dyDescent="0.2">
      <c r="A8" s="1228" t="s">
        <v>18</v>
      </c>
      <c r="B8" s="797"/>
      <c r="C8" s="798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1041">
        <v>0.41666666666666669</v>
      </c>
      <c r="R8" s="855"/>
      <c r="T8" s="803"/>
      <c r="U8" s="830"/>
      <c r="V8" s="1072"/>
      <c r="W8" s="1073"/>
      <c r="AB8" s="51"/>
      <c r="AC8" s="51"/>
      <c r="AD8" s="51"/>
      <c r="AE8" s="51"/>
    </row>
    <row r="9" spans="1:32" s="781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6"/>
      <c r="E9" s="807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28"/>
      <c r="R9" s="929"/>
      <c r="T9" s="803"/>
      <c r="U9" s="830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6"/>
      <c r="E10" s="807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62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01"/>
      <c r="R10" s="1002"/>
      <c r="U10" s="24" t="s">
        <v>23</v>
      </c>
      <c r="V10" s="873" t="s">
        <v>24</v>
      </c>
      <c r="W10" s="874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1"/>
      <c r="R11" s="932"/>
      <c r="U11" s="24" t="s">
        <v>27</v>
      </c>
      <c r="V11" s="1130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0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44"/>
      <c r="R12" s="855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0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30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0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7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6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0"/>
      <c r="Q16" s="970"/>
      <c r="R16" s="970"/>
      <c r="S16" s="970"/>
      <c r="T16" s="9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52" t="s">
        <v>38</v>
      </c>
      <c r="D17" s="837" t="s">
        <v>39</v>
      </c>
      <c r="E17" s="901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00"/>
      <c r="R17" s="900"/>
      <c r="S17" s="900"/>
      <c r="T17" s="901"/>
      <c r="U17" s="1227" t="s">
        <v>51</v>
      </c>
      <c r="V17" s="836"/>
      <c r="W17" s="837" t="s">
        <v>52</v>
      </c>
      <c r="X17" s="837" t="s">
        <v>53</v>
      </c>
      <c r="Y17" s="1225" t="s">
        <v>54</v>
      </c>
      <c r="Z17" s="1088" t="s">
        <v>55</v>
      </c>
      <c r="AA17" s="1060" t="s">
        <v>56</v>
      </c>
      <c r="AB17" s="1060" t="s">
        <v>57</v>
      </c>
      <c r="AC17" s="1060" t="s">
        <v>58</v>
      </c>
      <c r="AD17" s="1060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02"/>
      <c r="E18" s="904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02"/>
      <c r="Q18" s="903"/>
      <c r="R18" s="903"/>
      <c r="S18" s="903"/>
      <c r="T18" s="904"/>
      <c r="U18" s="67" t="s">
        <v>61</v>
      </c>
      <c r="V18" s="67" t="s">
        <v>62</v>
      </c>
      <c r="W18" s="838"/>
      <c r="X18" s="838"/>
      <c r="Y18" s="1226"/>
      <c r="Z18" s="1089"/>
      <c r="AA18" s="1061"/>
      <c r="AB18" s="1061"/>
      <c r="AC18" s="1061"/>
      <c r="AD18" s="1173"/>
      <c r="AE18" s="1174"/>
      <c r="AF18" s="1175"/>
      <c r="AG18" s="66"/>
      <c r="BD18" s="65"/>
    </row>
    <row r="19" spans="1:68" ht="27.75" customHeight="1" x14ac:dyDescent="0.2">
      <c r="A19" s="898" t="s">
        <v>63</v>
      </c>
      <c r="B19" s="899"/>
      <c r="C19" s="899"/>
      <c r="D19" s="899"/>
      <c r="E19" s="899"/>
      <c r="F19" s="899"/>
      <c r="G19" s="899"/>
      <c r="H19" s="899"/>
      <c r="I19" s="899"/>
      <c r="J19" s="899"/>
      <c r="K19" s="899"/>
      <c r="L19" s="899"/>
      <c r="M19" s="899"/>
      <c r="N19" s="899"/>
      <c r="O19" s="899"/>
      <c r="P19" s="899"/>
      <c r="Q19" s="899"/>
      <c r="R19" s="899"/>
      <c r="S19" s="899"/>
      <c r="T19" s="899"/>
      <c r="U19" s="899"/>
      <c r="V19" s="899"/>
      <c r="W19" s="899"/>
      <c r="X19" s="899"/>
      <c r="Y19" s="899"/>
      <c r="Z19" s="899"/>
      <c r="AA19" s="48"/>
      <c r="AB19" s="48"/>
      <c r="AC19" s="48"/>
    </row>
    <row r="20" spans="1:68" ht="16.5" customHeight="1" x14ac:dyDescent="0.25">
      <c r="A20" s="841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9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customHeight="1" x14ac:dyDescent="0.2">
      <c r="A44" s="898" t="s">
        <v>111</v>
      </c>
      <c r="B44" s="899"/>
      <c r="C44" s="899"/>
      <c r="D44" s="899"/>
      <c r="E44" s="899"/>
      <c r="F44" s="899"/>
      <c r="G44" s="899"/>
      <c r="H44" s="899"/>
      <c r="I44" s="899"/>
      <c r="J44" s="899"/>
      <c r="K44" s="899"/>
      <c r="L44" s="899"/>
      <c r="M44" s="899"/>
      <c r="N44" s="899"/>
      <c r="O44" s="899"/>
      <c r="P44" s="899"/>
      <c r="Q44" s="899"/>
      <c r="R44" s="899"/>
      <c r="S44" s="899"/>
      <c r="T44" s="899"/>
      <c r="U44" s="899"/>
      <c r="V44" s="899"/>
      <c r="W44" s="899"/>
      <c r="X44" s="899"/>
      <c r="Y44" s="899"/>
      <c r="Z44" s="899"/>
      <c r="AA44" s="48"/>
      <c r="AB44" s="48"/>
      <c r="AC44" s="48"/>
    </row>
    <row r="45" spans="1:68" ht="16.5" customHeight="1" x14ac:dyDescent="0.25">
      <c r="A45" s="841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94">
        <v>4607091385670</v>
      </c>
      <c r="E47" s="795"/>
      <c r="F47" s="786">
        <v>1.4</v>
      </c>
      <c r="G47" s="32">
        <v>8</v>
      </c>
      <c r="H47" s="786">
        <v>11.2</v>
      </c>
      <c r="I47" s="786">
        <v>11.68</v>
      </c>
      <c r="J47" s="32">
        <v>56</v>
      </c>
      <c r="K47" s="32" t="s">
        <v>116</v>
      </c>
      <c r="L47" s="32"/>
      <c r="M47" s="33" t="s">
        <v>77</v>
      </c>
      <c r="N47" s="33"/>
      <c r="O47" s="32">
        <v>50</v>
      </c>
      <c r="P47" s="89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94">
        <v>4607091385670</v>
      </c>
      <c r="E48" s="795"/>
      <c r="F48" s="786">
        <v>1.35</v>
      </c>
      <c r="G48" s="32">
        <v>8</v>
      </c>
      <c r="H48" s="786">
        <v>10.8</v>
      </c>
      <c r="I48" s="78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2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4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94">
        <v>4680115882539</v>
      </c>
      <c r="E50" s="795"/>
      <c r="F50" s="786">
        <v>0.37</v>
      </c>
      <c r="G50" s="32">
        <v>10</v>
      </c>
      <c r="H50" s="786">
        <v>3.7</v>
      </c>
      <c r="I50" s="786">
        <v>3.91</v>
      </c>
      <c r="J50" s="32">
        <v>132</v>
      </c>
      <c r="K50" s="32" t="s">
        <v>126</v>
      </c>
      <c r="L50" s="32"/>
      <c r="M50" s="33" t="s">
        <v>77</v>
      </c>
      <c r="N50" s="33"/>
      <c r="O50" s="32">
        <v>50</v>
      </c>
      <c r="P50" s="9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4301011382</v>
      </c>
      <c r="D51" s="794">
        <v>4607091385687</v>
      </c>
      <c r="E51" s="795"/>
      <c r="F51" s="786">
        <v>0.4</v>
      </c>
      <c r="G51" s="32">
        <v>10</v>
      </c>
      <c r="H51" s="786">
        <v>4</v>
      </c>
      <c r="I51" s="786">
        <v>4.21</v>
      </c>
      <c r="J51" s="32">
        <v>132</v>
      </c>
      <c r="K51" s="32" t="s">
        <v>126</v>
      </c>
      <c r="L51" s="32" t="s">
        <v>129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2"/>
      <c r="R51" s="792"/>
      <c r="S51" s="792"/>
      <c r="T51" s="793"/>
      <c r="U51" s="34"/>
      <c r="V51" s="34"/>
      <c r="W51" s="35" t="s">
        <v>69</v>
      </c>
      <c r="X51" s="787">
        <v>30</v>
      </c>
      <c r="Y51" s="788">
        <f t="shared" si="6"/>
        <v>32</v>
      </c>
      <c r="Z51" s="36">
        <f>IFERROR(IF(Y51=0,"",ROUNDUP(Y51/H51,0)*0.00902),"")</f>
        <v>7.2160000000000002E-2</v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31.574999999999999</v>
      </c>
      <c r="BN51" s="64">
        <f t="shared" si="8"/>
        <v>33.68</v>
      </c>
      <c r="BO51" s="64">
        <f t="shared" si="9"/>
        <v>5.6818181818181823E-2</v>
      </c>
      <c r="BP51" s="64">
        <f t="shared" si="10"/>
        <v>6.0606060606060608E-2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7.5</v>
      </c>
      <c r="Y53" s="789">
        <f>IFERROR(Y47/H47,"0")+IFERROR(Y48/H48,"0")+IFERROR(Y49/H49,"0")+IFERROR(Y50/H50,"0")+IFERROR(Y51/H51,"0")+IFERROR(Y52/H52,"0")</f>
        <v>8</v>
      </c>
      <c r="Z53" s="789">
        <f>IFERROR(IF(Z47="",0,Z47),"0")+IFERROR(IF(Z48="",0,Z48),"0")+IFERROR(IF(Z49="",0,Z49),"0")+IFERROR(IF(Z50="",0,Z50),"0")+IFERROR(IF(Z51="",0,Z51),"0")+IFERROR(IF(Z52="",0,Z52),"0")</f>
        <v>7.2160000000000002E-2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30</v>
      </c>
      <c r="Y54" s="789">
        <f>IFERROR(SUM(Y47:Y52),"0")</f>
        <v>32</v>
      </c>
      <c r="Z54" s="37"/>
      <c r="AA54" s="790"/>
      <c r="AB54" s="790"/>
      <c r="AC54" s="790"/>
    </row>
    <row r="55" spans="1:68" ht="14.25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customHeight="1" x14ac:dyDescent="0.25">
      <c r="A60" s="841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35</v>
      </c>
      <c r="Y63" s="788">
        <f t="shared" si="11"/>
        <v>43.2</v>
      </c>
      <c r="Z63" s="36">
        <f>IFERROR(IF(Y63=0,"",ROUNDUP(Y63/H63,0)*0.02175),"")</f>
        <v>8.6999999999999994E-2</v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36.55555555555555</v>
      </c>
      <c r="BN63" s="64">
        <f t="shared" si="13"/>
        <v>45.12</v>
      </c>
      <c r="BO63" s="64">
        <f t="shared" si="14"/>
        <v>5.7870370370370364E-2</v>
      </c>
      <c r="BP63" s="64">
        <f t="shared" si="15"/>
        <v>7.1428571428571425E-2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94">
        <v>4680115885899</v>
      </c>
      <c r="E68" s="795"/>
      <c r="F68" s="786">
        <v>0.35</v>
      </c>
      <c r="G68" s="32">
        <v>6</v>
      </c>
      <c r="H68" s="786">
        <v>2.1</v>
      </c>
      <c r="I68" s="78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6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4301011192</v>
      </c>
      <c r="D69" s="794">
        <v>4607091382952</v>
      </c>
      <c r="E69" s="795"/>
      <c r="F69" s="786">
        <v>0.5</v>
      </c>
      <c r="G69" s="32">
        <v>6</v>
      </c>
      <c r="H69" s="786">
        <v>3</v>
      </c>
      <c r="I69" s="786">
        <v>3.21</v>
      </c>
      <c r="J69" s="32">
        <v>132</v>
      </c>
      <c r="K69" s="32" t="s">
        <v>126</v>
      </c>
      <c r="L69" s="32"/>
      <c r="M69" s="33" t="s">
        <v>119</v>
      </c>
      <c r="N69" s="33"/>
      <c r="O69" s="32">
        <v>50</v>
      </c>
      <c r="P69" s="99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145</v>
      </c>
      <c r="M70" s="33" t="s">
        <v>119</v>
      </c>
      <c r="N70" s="33"/>
      <c r="O70" s="32">
        <v>50</v>
      </c>
      <c r="P70" s="12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147</v>
      </c>
      <c r="AK70" s="68">
        <v>594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3.2407407407407405</v>
      </c>
      <c r="Y71" s="789">
        <f>IFERROR(Y62/H62,"0")+IFERROR(Y63/H63,"0")+IFERROR(Y64/H64,"0")+IFERROR(Y65/H65,"0")+IFERROR(Y66/H66,"0")+IFERROR(Y67/H67,"0")+IFERROR(Y68/H68,"0")+IFERROR(Y69/H69,"0")+IFERROR(Y70/H70,"0")</f>
        <v>4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8.6999999999999994E-2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35</v>
      </c>
      <c r="Y72" s="789">
        <f>IFERROR(SUM(Y62:Y70),"0")</f>
        <v>43.2</v>
      </c>
      <c r="Z72" s="37"/>
      <c r="AA72" s="790"/>
      <c r="AB72" s="790"/>
      <c r="AC72" s="790"/>
    </row>
    <row r="73" spans="1:68" ht="14.25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119</v>
      </c>
      <c r="N74" s="33"/>
      <c r="O74" s="32">
        <v>50</v>
      </c>
      <c r="P74" s="9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60</v>
      </c>
      <c r="Y74" s="788">
        <f>IFERROR(IF(X74="",0,CEILING((X74/$H74),1)*$H74),"")</f>
        <v>64.800000000000011</v>
      </c>
      <c r="Z74" s="36">
        <f>IFERROR(IF(Y74=0,"",ROUNDUP(Y74/H74,0)*0.02175),"")</f>
        <v>0.1305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62.666666666666657</v>
      </c>
      <c r="BN74" s="64">
        <f>IFERROR(Y74*I74/H74,"0")</f>
        <v>67.680000000000007</v>
      </c>
      <c r="BO74" s="64">
        <f>IFERROR(1/J74*(X74/H74),"0")</f>
        <v>9.9206349206349201E-2</v>
      </c>
      <c r="BP74" s="64">
        <f>IFERROR(1/J74*(Y74/H74),"0")</f>
        <v>0.10714285714285715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119</v>
      </c>
      <c r="N75" s="33"/>
      <c r="O75" s="32">
        <v>90</v>
      </c>
      <c r="P75" s="11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145</v>
      </c>
      <c r="M77" s="33" t="s">
        <v>119</v>
      </c>
      <c r="N77" s="33"/>
      <c r="O77" s="32">
        <v>50</v>
      </c>
      <c r="P77" s="10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147</v>
      </c>
      <c r="AK77" s="68">
        <v>491.4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5.5555555555555554</v>
      </c>
      <c r="Y78" s="789">
        <f>IFERROR(Y74/H74,"0")+IFERROR(Y75/H75,"0")+IFERROR(Y76/H76,"0")+IFERROR(Y77/H77,"0")</f>
        <v>6.0000000000000009</v>
      </c>
      <c r="Z78" s="789">
        <f>IFERROR(IF(Z74="",0,Z74),"0")+IFERROR(IF(Z75="",0,Z75),"0")+IFERROR(IF(Z76="",0,Z76),"0")+IFERROR(IF(Z77="",0,Z77),"0")</f>
        <v>0.1305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60</v>
      </c>
      <c r="Y79" s="789">
        <f>IFERROR(SUM(Y74:Y77),"0")</f>
        <v>64.800000000000011</v>
      </c>
      <c r="Z79" s="37"/>
      <c r="AA79" s="790"/>
      <c r="AB79" s="790"/>
      <c r="AC79" s="790"/>
    </row>
    <row r="80" spans="1:68" ht="14.25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customHeight="1" x14ac:dyDescent="0.25">
      <c r="A104" s="841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161</v>
      </c>
      <c r="N106" s="33"/>
      <c r="O106" s="32">
        <v>50</v>
      </c>
      <c r="P106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129</v>
      </c>
      <c r="M108" s="33" t="s">
        <v>161</v>
      </c>
      <c r="N108" s="33"/>
      <c r="O108" s="32">
        <v>50</v>
      </c>
      <c r="P108" s="10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130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0</v>
      </c>
      <c r="Y110" s="789">
        <f>IFERROR(SUM(Y106:Y108),"0")</f>
        <v>0</v>
      </c>
      <c r="Z110" s="37"/>
      <c r="AA110" s="790"/>
      <c r="AB110" s="790"/>
      <c r="AC110" s="790"/>
    </row>
    <row r="111" spans="1:68" ht="14.25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4301051546</v>
      </c>
      <c r="D112" s="794">
        <v>4607091386967</v>
      </c>
      <c r="E112" s="795"/>
      <c r="F112" s="786">
        <v>1.4</v>
      </c>
      <c r="G112" s="32">
        <v>6</v>
      </c>
      <c r="H112" s="786">
        <v>8.4</v>
      </c>
      <c r="I112" s="78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4301051437</v>
      </c>
      <c r="D113" s="794">
        <v>4607091386967</v>
      </c>
      <c r="E113" s="795"/>
      <c r="F113" s="786">
        <v>1.35</v>
      </c>
      <c r="G113" s="32">
        <v>6</v>
      </c>
      <c r="H113" s="786">
        <v>8.1</v>
      </c>
      <c r="I113" s="78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4301051687</v>
      </c>
      <c r="D116" s="794">
        <v>4680115880214</v>
      </c>
      <c r="E116" s="795"/>
      <c r="F116" s="786">
        <v>0.45</v>
      </c>
      <c r="G116" s="32">
        <v>4</v>
      </c>
      <c r="H116" s="786">
        <v>1.8</v>
      </c>
      <c r="I116" s="78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90" t="s">
        <v>238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239</v>
      </c>
      <c r="C117" s="31">
        <v>4301051439</v>
      </c>
      <c r="D117" s="794">
        <v>4680115880214</v>
      </c>
      <c r="E117" s="795"/>
      <c r="F117" s="786">
        <v>0.45</v>
      </c>
      <c r="G117" s="32">
        <v>6</v>
      </c>
      <c r="H117" s="786">
        <v>2.7</v>
      </c>
      <c r="I117" s="786">
        <v>2.988</v>
      </c>
      <c r="J117" s="32">
        <v>132</v>
      </c>
      <c r="K117" s="32" t="s">
        <v>126</v>
      </c>
      <c r="L117" s="32"/>
      <c r="M117" s="33" t="s">
        <v>77</v>
      </c>
      <c r="N117" s="33"/>
      <c r="O117" s="32">
        <v>45</v>
      </c>
      <c r="P117" s="94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0</v>
      </c>
      <c r="Y119" s="789">
        <f>IFERROR(SUM(Y112:Y117),"0")</f>
        <v>0</v>
      </c>
      <c r="Z119" s="37"/>
      <c r="AA119" s="790"/>
      <c r="AB119" s="790"/>
      <c r="AC119" s="790"/>
    </row>
    <row r="120" spans="1:68" ht="16.5" customHeight="1" x14ac:dyDescent="0.25">
      <c r="A120" s="841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customHeight="1" x14ac:dyDescent="0.25">
      <c r="A122" s="54" t="s">
        <v>241</v>
      </c>
      <c r="B122" s="54" t="s">
        <v>242</v>
      </c>
      <c r="C122" s="31">
        <v>4301011703</v>
      </c>
      <c r="D122" s="794">
        <v>4680115882133</v>
      </c>
      <c r="E122" s="795"/>
      <c r="F122" s="786">
        <v>1.4</v>
      </c>
      <c r="G122" s="32">
        <v>8</v>
      </c>
      <c r="H122" s="786">
        <v>11.2</v>
      </c>
      <c r="I122" s="78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4301011514</v>
      </c>
      <c r="D123" s="794">
        <v>4680115882133</v>
      </c>
      <c r="E123" s="795"/>
      <c r="F123" s="786">
        <v>1.35</v>
      </c>
      <c r="G123" s="32">
        <v>8</v>
      </c>
      <c r="H123" s="786">
        <v>10.8</v>
      </c>
      <c r="I123" s="786">
        <v>11.28</v>
      </c>
      <c r="J123" s="32">
        <v>56</v>
      </c>
      <c r="K123" s="32" t="s">
        <v>116</v>
      </c>
      <c r="L123" s="32"/>
      <c r="M123" s="33" t="s">
        <v>119</v>
      </c>
      <c r="N123" s="33"/>
      <c r="O123" s="32">
        <v>50</v>
      </c>
      <c r="P123" s="11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129</v>
      </c>
      <c r="M124" s="33" t="s">
        <v>77</v>
      </c>
      <c r="N124" s="33"/>
      <c r="O124" s="32">
        <v>50</v>
      </c>
      <c r="P124" s="12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130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0</v>
      </c>
      <c r="Y128" s="789">
        <f>IFERROR(SUM(Y122:Y126),"0")</f>
        <v>0</v>
      </c>
      <c r="Z128" s="37"/>
      <c r="AA128" s="790"/>
      <c r="AB128" s="790"/>
      <c r="AC128" s="790"/>
    </row>
    <row r="129" spans="1:68" ht="14.25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119</v>
      </c>
      <c r="N130" s="33"/>
      <c r="O130" s="32">
        <v>55</v>
      </c>
      <c r="P130" s="11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119</v>
      </c>
      <c r="N132" s="33"/>
      <c r="O132" s="32">
        <v>55</v>
      </c>
      <c r="P132" s="9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119</v>
      </c>
      <c r="N133" s="33"/>
      <c r="O133" s="32">
        <v>55</v>
      </c>
      <c r="P133" s="11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27" customHeight="1" x14ac:dyDescent="0.25">
      <c r="A137" s="54" t="s">
        <v>261</v>
      </c>
      <c r="B137" s="54" t="s">
        <v>262</v>
      </c>
      <c r="C137" s="31">
        <v>4301051625</v>
      </c>
      <c r="D137" s="794">
        <v>4607091385168</v>
      </c>
      <c r="E137" s="795"/>
      <c r="F137" s="786">
        <v>1.4</v>
      </c>
      <c r="G137" s="32">
        <v>6</v>
      </c>
      <c r="H137" s="786">
        <v>8.4</v>
      </c>
      <c r="I137" s="786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5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37.5" customHeight="1" x14ac:dyDescent="0.25">
      <c r="A138" s="54" t="s">
        <v>261</v>
      </c>
      <c r="B138" s="54" t="s">
        <v>264</v>
      </c>
      <c r="C138" s="31">
        <v>4301051360</v>
      </c>
      <c r="D138" s="794">
        <v>4607091385168</v>
      </c>
      <c r="E138" s="795"/>
      <c r="F138" s="786">
        <v>1.35</v>
      </c>
      <c r="G138" s="32">
        <v>6</v>
      </c>
      <c r="H138" s="786">
        <v>8.1</v>
      </c>
      <c r="I138" s="786">
        <v>8.6579999999999995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8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265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0</v>
      </c>
      <c r="Y144" s="789">
        <f>IFERROR(Y137/H137,"0")+IFERROR(Y138/H138,"0")+IFERROR(Y139/H139,"0")+IFERROR(Y140/H140,"0")+IFERROR(Y141/H141,"0")+IFERROR(Y142/H142,"0")+IFERROR(Y143/H143,"0")</f>
        <v>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0</v>
      </c>
      <c r="Y145" s="789">
        <f>IFERROR(SUM(Y137:Y143),"0")</f>
        <v>0</v>
      </c>
      <c r="Z145" s="37"/>
      <c r="AA145" s="790"/>
      <c r="AB145" s="790"/>
      <c r="AC145" s="790"/>
    </row>
    <row r="146" spans="1:68" ht="14.25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customHeight="1" x14ac:dyDescent="0.25">
      <c r="A151" s="841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1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4301011564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4301011562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customHeight="1" x14ac:dyDescent="0.25">
      <c r="A159" s="54" t="s">
        <v>294</v>
      </c>
      <c r="B159" s="54" t="s">
        <v>295</v>
      </c>
      <c r="C159" s="31">
        <v>4301031234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4301031235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customHeight="1" x14ac:dyDescent="0.25">
      <c r="A168" s="841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15</v>
      </c>
      <c r="Y176" s="788">
        <f>IFERROR(IF(X176="",0,CEILING((X176/$H176),1)*$H176),"")</f>
        <v>18</v>
      </c>
      <c r="Z176" s="36">
        <f>IFERROR(IF(Y176=0,"",ROUNDUP(Y176/H176,0)*0.02175),"")</f>
        <v>4.3499999999999997E-2</v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16.05</v>
      </c>
      <c r="BN176" s="64">
        <f>IFERROR(Y176*I176/H176,"0")</f>
        <v>19.260000000000002</v>
      </c>
      <c r="BO176" s="64">
        <f>IFERROR(1/J176*(X176/H176),"0")</f>
        <v>2.976190476190476E-2</v>
      </c>
      <c r="BP176" s="64">
        <f>IFERROR(1/J176*(Y176/H176),"0")</f>
        <v>3.5714285714285712E-2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1.6666666666666667</v>
      </c>
      <c r="Y179" s="789">
        <f>IFERROR(Y174/H174,"0")+IFERROR(Y175/H175,"0")+IFERROR(Y176/H176,"0")+IFERROR(Y177/H177,"0")+IFERROR(Y178/H178,"0")</f>
        <v>2</v>
      </c>
      <c r="Z179" s="789">
        <f>IFERROR(IF(Z174="",0,Z174),"0")+IFERROR(IF(Z175="",0,Z175),"0")+IFERROR(IF(Z176="",0,Z176),"0")+IFERROR(IF(Z177="",0,Z177),"0")+IFERROR(IF(Z178="",0,Z178),"0")</f>
        <v>4.3499999999999997E-2</v>
      </c>
      <c r="AA179" s="790"/>
      <c r="AB179" s="790"/>
      <c r="AC179" s="790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15</v>
      </c>
      <c r="Y180" s="789">
        <f>IFERROR(SUM(Y174:Y178),"0")</f>
        <v>18</v>
      </c>
      <c r="Z180" s="37"/>
      <c r="AA180" s="790"/>
      <c r="AB180" s="790"/>
      <c r="AC180" s="790"/>
    </row>
    <row r="181" spans="1:68" ht="14.25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customHeight="1" x14ac:dyDescent="0.2">
      <c r="A186" s="898" t="s">
        <v>323</v>
      </c>
      <c r="B186" s="899"/>
      <c r="C186" s="899"/>
      <c r="D186" s="899"/>
      <c r="E186" s="899"/>
      <c r="F186" s="899"/>
      <c r="G186" s="899"/>
      <c r="H186" s="899"/>
      <c r="I186" s="899"/>
      <c r="J186" s="899"/>
      <c r="K186" s="899"/>
      <c r="L186" s="899"/>
      <c r="M186" s="899"/>
      <c r="N186" s="899"/>
      <c r="O186" s="899"/>
      <c r="P186" s="899"/>
      <c r="Q186" s="899"/>
      <c r="R186" s="899"/>
      <c r="S186" s="899"/>
      <c r="T186" s="899"/>
      <c r="U186" s="899"/>
      <c r="V186" s="899"/>
      <c r="W186" s="899"/>
      <c r="X186" s="899"/>
      <c r="Y186" s="899"/>
      <c r="Z186" s="899"/>
      <c r="AA186" s="48"/>
      <c r="AB186" s="48"/>
      <c r="AC186" s="48"/>
    </row>
    <row r="187" spans="1:68" ht="16.5" customHeight="1" x14ac:dyDescent="0.25">
      <c r="A187" s="841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0</v>
      </c>
      <c r="Y198" s="78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0</v>
      </c>
      <c r="Y201" s="789">
        <f>IFERROR(Y193/H193,"0")+IFERROR(Y194/H194,"0")+IFERROR(Y195/H195,"0")+IFERROR(Y196/H196,"0")+IFERROR(Y197/H197,"0")+IFERROR(Y198/H198,"0")+IFERROR(Y199/H199,"0")+IFERROR(Y200/H200,"0")</f>
        <v>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0</v>
      </c>
      <c r="Y202" s="789">
        <f>IFERROR(SUM(Y193:Y200),"0")</f>
        <v>0</v>
      </c>
      <c r="Z202" s="37"/>
      <c r="AA202" s="790"/>
      <c r="AB202" s="790"/>
      <c r="AC202" s="790"/>
    </row>
    <row r="203" spans="1:68" ht="16.5" customHeight="1" x14ac:dyDescent="0.25">
      <c r="A203" s="841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0</v>
      </c>
      <c r="Y224" s="789">
        <f>IFERROR(SUM(Y215:Y222),"0")</f>
        <v>0</v>
      </c>
      <c r="Z224" s="37"/>
      <c r="AA224" s="790"/>
      <c r="AB224" s="790"/>
      <c r="AC224" s="790"/>
    </row>
    <row r="225" spans="1:68" ht="14.25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0</v>
      </c>
      <c r="Y233" s="78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0</v>
      </c>
      <c r="Y236" s="78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0</v>
      </c>
      <c r="Y238" s="789">
        <f>IFERROR(SUM(Y226:Y236),"0")</f>
        <v>0</v>
      </c>
      <c r="Z238" s="37"/>
      <c r="AA238" s="790"/>
      <c r="AB238" s="790"/>
      <c r="AC238" s="790"/>
    </row>
    <row r="239" spans="1:68" ht="14.25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76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customHeight="1" x14ac:dyDescent="0.25">
      <c r="A248" s="841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customHeight="1" x14ac:dyDescent="0.25">
      <c r="A260" s="841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customHeight="1" x14ac:dyDescent="0.25">
      <c r="A277" s="841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customHeight="1" x14ac:dyDescent="0.25">
      <c r="A279" s="54" t="s">
        <v>470</v>
      </c>
      <c r="B279" s="54" t="s">
        <v>471</v>
      </c>
      <c r="C279" s="31">
        <v>4301011855</v>
      </c>
      <c r="D279" s="794">
        <v>4680115885837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6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4301011322</v>
      </c>
      <c r="D280" s="794">
        <v>4607091387452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4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4301011853</v>
      </c>
      <c r="D283" s="794">
        <v>4680115885851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4301011313</v>
      </c>
      <c r="D284" s="794">
        <v>4607091385984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4301011852</v>
      </c>
      <c r="D285" s="794">
        <v>4680115885844</v>
      </c>
      <c r="E285" s="795"/>
      <c r="F285" s="786">
        <v>0.4</v>
      </c>
      <c r="G285" s="32">
        <v>10</v>
      </c>
      <c r="H285" s="786">
        <v>4</v>
      </c>
      <c r="I285" s="78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490</v>
      </c>
      <c r="B286" s="54" t="s">
        <v>491</v>
      </c>
      <c r="C286" s="31">
        <v>4301011319</v>
      </c>
      <c r="D286" s="794">
        <v>4607091387469</v>
      </c>
      <c r="E286" s="795"/>
      <c r="F286" s="786">
        <v>0.5</v>
      </c>
      <c r="G286" s="32">
        <v>10</v>
      </c>
      <c r="H286" s="786">
        <v>5</v>
      </c>
      <c r="I286" s="78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1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475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4301011851</v>
      </c>
      <c r="D287" s="794">
        <v>4680115885820</v>
      </c>
      <c r="E287" s="795"/>
      <c r="F287" s="786">
        <v>0.4</v>
      </c>
      <c r="G287" s="32">
        <v>10</v>
      </c>
      <c r="H287" s="786">
        <v>4</v>
      </c>
      <c r="I287" s="78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4301011316</v>
      </c>
      <c r="D288" s="794">
        <v>4607091387438</v>
      </c>
      <c r="E288" s="795"/>
      <c r="F288" s="786">
        <v>0.5</v>
      </c>
      <c r="G288" s="32">
        <v>10</v>
      </c>
      <c r="H288" s="786">
        <v>5</v>
      </c>
      <c r="I288" s="78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0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customHeight="1" x14ac:dyDescent="0.25">
      <c r="A291" s="841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0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customHeight="1" x14ac:dyDescent="0.25">
      <c r="A296" s="841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customHeight="1" x14ac:dyDescent="0.25">
      <c r="A303" s="841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0</v>
      </c>
      <c r="Y312" s="789">
        <f>IFERROR(SUM(Y305:Y310),"0")</f>
        <v>0</v>
      </c>
      <c r="Z312" s="37"/>
      <c r="AA312" s="790"/>
      <c r="AB312" s="790"/>
      <c r="AC312" s="790"/>
    </row>
    <row r="313" spans="1:68" ht="16.5" customHeight="1" x14ac:dyDescent="0.25">
      <c r="A313" s="841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customHeight="1" x14ac:dyDescent="0.25">
      <c r="A326" s="841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customHeight="1" x14ac:dyDescent="0.25">
      <c r="A340" s="841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8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customHeight="1" x14ac:dyDescent="0.25">
      <c r="A354" s="841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 t="s">
        <v>145</v>
      </c>
      <c r="M358" s="33" t="s">
        <v>77</v>
      </c>
      <c r="N358" s="33"/>
      <c r="O358" s="32">
        <v>55</v>
      </c>
      <c r="P358" s="9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100</v>
      </c>
      <c r="Y358" s="788">
        <f t="shared" si="77"/>
        <v>108</v>
      </c>
      <c r="Z358" s="36">
        <f>IFERROR(IF(Y358=0,"",ROUNDUP(Y358/H358,0)*0.02175),"")</f>
        <v>0.21749999999999997</v>
      </c>
      <c r="AA358" s="56"/>
      <c r="AB358" s="57"/>
      <c r="AC358" s="425" t="s">
        <v>568</v>
      </c>
      <c r="AG358" s="64"/>
      <c r="AJ358" s="68" t="s">
        <v>147</v>
      </c>
      <c r="AK358" s="68">
        <v>604.79999999999995</v>
      </c>
      <c r="BB358" s="426" t="s">
        <v>1</v>
      </c>
      <c r="BM358" s="64">
        <f t="shared" si="78"/>
        <v>104.44444444444444</v>
      </c>
      <c r="BN358" s="64">
        <f t="shared" si="79"/>
        <v>112.8</v>
      </c>
      <c r="BO358" s="64">
        <f t="shared" si="80"/>
        <v>0.16534391534391535</v>
      </c>
      <c r="BP358" s="64">
        <f t="shared" si="81"/>
        <v>0.17857142857142855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9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4301011859</v>
      </c>
      <c r="D362" s="794">
        <v>4680115885608</v>
      </c>
      <c r="E362" s="795"/>
      <c r="F362" s="786">
        <v>0.4</v>
      </c>
      <c r="G362" s="32">
        <v>10</v>
      </c>
      <c r="H362" s="786">
        <v>4</v>
      </c>
      <c r="I362" s="78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568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580</v>
      </c>
      <c r="B363" s="54" t="s">
        <v>581</v>
      </c>
      <c r="C363" s="31">
        <v>4301011323</v>
      </c>
      <c r="D363" s="794">
        <v>4607091386011</v>
      </c>
      <c r="E363" s="795"/>
      <c r="F363" s="786">
        <v>0.5</v>
      </c>
      <c r="G363" s="32">
        <v>10</v>
      </c>
      <c r="H363" s="786">
        <v>5</v>
      </c>
      <c r="I363" s="786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3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582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9.2592592592592595</v>
      </c>
      <c r="Y364" s="789">
        <f>IFERROR(Y356/H356,"0")+IFERROR(Y357/H357,"0")+IFERROR(Y358/H358,"0")+IFERROR(Y359/H359,"0")+IFERROR(Y360/H360,"0")+IFERROR(Y361/H361,"0")+IFERROR(Y362/H362,"0")+IFERROR(Y363/H363,"0")</f>
        <v>10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0.21749999999999997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100</v>
      </c>
      <c r="Y365" s="789">
        <f>IFERROR(SUM(Y356:Y363),"0")</f>
        <v>108</v>
      </c>
      <c r="Z365" s="37"/>
      <c r="AA365" s="790"/>
      <c r="AB365" s="790"/>
      <c r="AC365" s="790"/>
    </row>
    <row r="366" spans="1:68" ht="14.25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25</v>
      </c>
      <c r="Y367" s="788">
        <f>IFERROR(IF(X367="",0,CEILING((X367/$H367),1)*$H367),"")</f>
        <v>25.200000000000003</v>
      </c>
      <c r="Z367" s="36">
        <f>IFERROR(IF(Y367=0,"",ROUNDUP(Y367/H367,0)*0.00902),"")</f>
        <v>5.4120000000000001E-2</v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26.607142857142858</v>
      </c>
      <c r="BN367" s="64">
        <f>IFERROR(Y367*I367/H367,"0")</f>
        <v>26.82</v>
      </c>
      <c r="BO367" s="64">
        <f>IFERROR(1/J367*(X367/H367),"0")</f>
        <v>4.5093795093795096E-2</v>
      </c>
      <c r="BP367" s="64">
        <f>IFERROR(1/J367*(Y367/H367),"0")</f>
        <v>4.5454545454545456E-2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25</v>
      </c>
      <c r="Y368" s="788">
        <f>IFERROR(IF(X368="",0,CEILING((X368/$H368),1)*$H368),"")</f>
        <v>25.200000000000003</v>
      </c>
      <c r="Z368" s="36">
        <f>IFERROR(IF(Y368=0,"",ROUNDUP(Y368/H368,0)*0.00902),"")</f>
        <v>5.4120000000000001E-2</v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26.607142857142858</v>
      </c>
      <c r="BN368" s="64">
        <f>IFERROR(Y368*I368/H368,"0")</f>
        <v>26.82</v>
      </c>
      <c r="BO368" s="64">
        <f>IFERROR(1/J368*(X368/H368),"0")</f>
        <v>4.5093795093795096E-2</v>
      </c>
      <c r="BP368" s="64">
        <f>IFERROR(1/J368*(Y368/H368),"0")</f>
        <v>4.5454545454545456E-2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11.904761904761905</v>
      </c>
      <c r="Y371" s="789">
        <f>IFERROR(Y367/H367,"0")+IFERROR(Y368/H368,"0")+IFERROR(Y369/H369,"0")+IFERROR(Y370/H370,"0")</f>
        <v>12</v>
      </c>
      <c r="Z371" s="789">
        <f>IFERROR(IF(Z367="",0,Z367),"0")+IFERROR(IF(Z368="",0,Z368),"0")+IFERROR(IF(Z369="",0,Z369),"0")+IFERROR(IF(Z370="",0,Z370),"0")</f>
        <v>0.10824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50</v>
      </c>
      <c r="Y372" s="789">
        <f>IFERROR(SUM(Y367:Y370),"0")</f>
        <v>50.400000000000006</v>
      </c>
      <c r="Z372" s="37"/>
      <c r="AA372" s="790"/>
      <c r="AB372" s="790"/>
      <c r="AC372" s="790"/>
    </row>
    <row r="373" spans="1:68" ht="14.25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400</v>
      </c>
      <c r="Y374" s="788">
        <f t="shared" ref="Y374:Y379" si="82">IFERROR(IF(X374="",0,CEILING((X374/$H374),1)*$H374),"")</f>
        <v>405.59999999999997</v>
      </c>
      <c r="Z374" s="36">
        <f>IFERROR(IF(Y374=0,"",ROUNDUP(Y374/H374,0)*0.02175),"")</f>
        <v>1.131</v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428.61538461538464</v>
      </c>
      <c r="BN374" s="64">
        <f t="shared" ref="BN374:BN379" si="84">IFERROR(Y374*I374/H374,"0")</f>
        <v>434.61600000000004</v>
      </c>
      <c r="BO374" s="64">
        <f t="shared" ref="BO374:BO379" si="85">IFERROR(1/J374*(X374/H374),"0")</f>
        <v>0.91575091575091572</v>
      </c>
      <c r="BP374" s="64">
        <f t="shared" ref="BP374:BP379" si="86">IFERROR(1/J374*(Y374/H374),"0")</f>
        <v>0.92857142857142849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51.282051282051285</v>
      </c>
      <c r="Y380" s="789">
        <f>IFERROR(Y374/H374,"0")+IFERROR(Y375/H375,"0")+IFERROR(Y376/H376,"0")+IFERROR(Y377/H377,"0")+IFERROR(Y378/H378,"0")+IFERROR(Y379/H379,"0")</f>
        <v>52</v>
      </c>
      <c r="Z380" s="789">
        <f>IFERROR(IF(Z374="",0,Z374),"0")+IFERROR(IF(Z375="",0,Z375),"0")+IFERROR(IF(Z376="",0,Z376),"0")+IFERROR(IF(Z377="",0,Z377),"0")+IFERROR(IF(Z378="",0,Z378),"0")+IFERROR(IF(Z379="",0,Z379),"0")</f>
        <v>1.131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400</v>
      </c>
      <c r="Y381" s="789">
        <f>IFERROR(SUM(Y374:Y379),"0")</f>
        <v>405.59999999999997</v>
      </c>
      <c r="Z381" s="37"/>
      <c r="AA381" s="790"/>
      <c r="AB381" s="790"/>
      <c r="AC381" s="790"/>
    </row>
    <row r="382" spans="1:68" ht="14.25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0</v>
      </c>
      <c r="Y384" s="78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618</v>
      </c>
      <c r="B385" s="54" t="s">
        <v>619</v>
      </c>
      <c r="C385" s="31">
        <v>4301060484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23" t="s">
        <v>620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622</v>
      </c>
      <c r="C386" s="31">
        <v>4301060325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0</v>
      </c>
      <c r="Y387" s="789">
        <f>IFERROR(Y383/H383,"0")+IFERROR(Y384/H384,"0")+IFERROR(Y385/H385,"0")+IFERROR(Y386/H386,"0")</f>
        <v>0</v>
      </c>
      <c r="Z387" s="789">
        <f>IFERROR(IF(Z383="",0,Z383),"0")+IFERROR(IF(Z384="",0,Z384),"0")+IFERROR(IF(Z385="",0,Z385),"0")+IFERROR(IF(Z386="",0,Z386),"0")</f>
        <v>0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0</v>
      </c>
      <c r="Y388" s="789">
        <f>IFERROR(SUM(Y383:Y386),"0")</f>
        <v>0</v>
      </c>
      <c r="Z388" s="37"/>
      <c r="AA388" s="790"/>
      <c r="AB388" s="790"/>
      <c r="AC388" s="790"/>
    </row>
    <row r="389" spans="1:68" ht="14.25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57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customHeight="1" x14ac:dyDescent="0.25">
      <c r="A402" s="841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customHeight="1" x14ac:dyDescent="0.2">
      <c r="A413" s="898" t="s">
        <v>658</v>
      </c>
      <c r="B413" s="899"/>
      <c r="C413" s="899"/>
      <c r="D413" s="899"/>
      <c r="E413" s="899"/>
      <c r="F413" s="899"/>
      <c r="G413" s="899"/>
      <c r="H413" s="899"/>
      <c r="I413" s="899"/>
      <c r="J413" s="899"/>
      <c r="K413" s="899"/>
      <c r="L413" s="899"/>
      <c r="M413" s="899"/>
      <c r="N413" s="899"/>
      <c r="O413" s="899"/>
      <c r="P413" s="899"/>
      <c r="Q413" s="899"/>
      <c r="R413" s="899"/>
      <c r="S413" s="899"/>
      <c r="T413" s="899"/>
      <c r="U413" s="899"/>
      <c r="V413" s="899"/>
      <c r="W413" s="899"/>
      <c r="X413" s="899"/>
      <c r="Y413" s="899"/>
      <c r="Z413" s="899"/>
      <c r="AA413" s="48"/>
      <c r="AB413" s="48"/>
      <c r="AC413" s="48"/>
    </row>
    <row r="414" spans="1:68" ht="16.5" customHeight="1" x14ac:dyDescent="0.25">
      <c r="A414" s="841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45</v>
      </c>
      <c r="Y417" s="788">
        <f t="shared" si="87"/>
        <v>45</v>
      </c>
      <c r="Z417" s="36">
        <f>IFERROR(IF(Y417=0,"",ROUNDUP(Y417/H417,0)*0.02175),"")</f>
        <v>6.5250000000000002E-2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46.440000000000005</v>
      </c>
      <c r="BN417" s="64">
        <f t="shared" si="89"/>
        <v>46.440000000000005</v>
      </c>
      <c r="BO417" s="64">
        <f t="shared" si="90"/>
        <v>6.25E-2</v>
      </c>
      <c r="BP417" s="64">
        <f t="shared" si="91"/>
        <v>6.25E-2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15</v>
      </c>
      <c r="Y419" s="788">
        <f t="shared" si="87"/>
        <v>15</v>
      </c>
      <c r="Z419" s="36">
        <f>IFERROR(IF(Y419=0,"",ROUNDUP(Y419/H419,0)*0.02175),"")</f>
        <v>2.1749999999999999E-2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15.48</v>
      </c>
      <c r="BN419" s="64">
        <f t="shared" si="89"/>
        <v>15.48</v>
      </c>
      <c r="BO419" s="64">
        <f t="shared" si="90"/>
        <v>2.0833333333333332E-2</v>
      </c>
      <c r="BP419" s="64">
        <f t="shared" si="91"/>
        <v>2.0833333333333332E-2</v>
      </c>
    </row>
    <row r="420" spans="1:68" ht="27" customHeight="1" x14ac:dyDescent="0.25">
      <c r="A420" s="54" t="s">
        <v>669</v>
      </c>
      <c r="B420" s="54" t="s">
        <v>670</v>
      </c>
      <c r="C420" s="31">
        <v>4301011943</v>
      </c>
      <c r="D420" s="794">
        <v>4680115884830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669</v>
      </c>
      <c r="B421" s="54" t="s">
        <v>671</v>
      </c>
      <c r="C421" s="31">
        <v>4301011867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 t="s">
        <v>145</v>
      </c>
      <c r="M421" s="33" t="s">
        <v>68</v>
      </c>
      <c r="N421" s="33"/>
      <c r="O421" s="32">
        <v>60</v>
      </c>
      <c r="P421" s="11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672</v>
      </c>
      <c r="AG421" s="64"/>
      <c r="AJ421" s="68" t="s">
        <v>147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673</v>
      </c>
      <c r="B422" s="54" t="s">
        <v>674</v>
      </c>
      <c r="C422" s="31">
        <v>4301011339</v>
      </c>
      <c r="D422" s="794">
        <v>4607091383997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200</v>
      </c>
      <c r="Y422" s="788">
        <f t="shared" si="87"/>
        <v>210</v>
      </c>
      <c r="Z422" s="36">
        <f>IFERROR(IF(Y422=0,"",ROUNDUP(Y422/H422,0)*0.02175),"")</f>
        <v>0.30449999999999999</v>
      </c>
      <c r="AA422" s="56"/>
      <c r="AB422" s="57"/>
      <c r="AC422" s="499" t="s">
        <v>675</v>
      </c>
      <c r="AG422" s="64"/>
      <c r="AJ422" s="68"/>
      <c r="AK422" s="68">
        <v>0</v>
      </c>
      <c r="BB422" s="500" t="s">
        <v>1</v>
      </c>
      <c r="BM422" s="64">
        <f t="shared" si="88"/>
        <v>206.4</v>
      </c>
      <c r="BN422" s="64">
        <f t="shared" si="89"/>
        <v>216.72</v>
      </c>
      <c r="BO422" s="64">
        <f t="shared" si="90"/>
        <v>0.27777777777777779</v>
      </c>
      <c r="BP422" s="64">
        <f t="shared" si="91"/>
        <v>0.29166666666666663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4301011868</v>
      </c>
      <c r="D425" s="794">
        <v>4680115884861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683</v>
      </c>
      <c r="B426" s="54" t="s">
        <v>684</v>
      </c>
      <c r="C426" s="31">
        <v>4301011866</v>
      </c>
      <c r="D426" s="794">
        <v>4680115884878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17.333333333333336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18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0.39149999999999996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260</v>
      </c>
      <c r="Y428" s="789">
        <f>IFERROR(SUM(Y416:Y426),"0")</f>
        <v>270</v>
      </c>
      <c r="Z428" s="37"/>
      <c r="AA428" s="790"/>
      <c r="AB428" s="790"/>
      <c r="AC428" s="790"/>
    </row>
    <row r="429" spans="1:68" ht="14.25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119</v>
      </c>
      <c r="N430" s="33"/>
      <c r="O430" s="32">
        <v>50</v>
      </c>
      <c r="P430" s="11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330</v>
      </c>
      <c r="Y430" s="788">
        <f>IFERROR(IF(X430="",0,CEILING((X430/$H430),1)*$H430),"")</f>
        <v>330</v>
      </c>
      <c r="Z430" s="36">
        <f>IFERROR(IF(Y430=0,"",ROUNDUP(Y430/H430,0)*0.02175),"")</f>
        <v>0.47849999999999998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340.56000000000006</v>
      </c>
      <c r="BN430" s="64">
        <f>IFERROR(Y430*I430/H430,"0")</f>
        <v>340.56000000000006</v>
      </c>
      <c r="BO430" s="64">
        <f>IFERROR(1/J430*(X430/H430),"0")</f>
        <v>0.45833333333333331</v>
      </c>
      <c r="BP430" s="64">
        <f>IFERROR(1/J430*(Y430/H430),"0")</f>
        <v>0.45833333333333331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22</v>
      </c>
      <c r="Y432" s="789">
        <f>IFERROR(Y430/H430,"0")+IFERROR(Y431/H431,"0")</f>
        <v>22</v>
      </c>
      <c r="Z432" s="789">
        <f>IFERROR(IF(Z430="",0,Z430),"0")+IFERROR(IF(Z431="",0,Z431),"0")</f>
        <v>0.47849999999999998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330</v>
      </c>
      <c r="Y433" s="789">
        <f>IFERROR(SUM(Y430:Y431),"0")</f>
        <v>330</v>
      </c>
      <c r="Z433" s="37"/>
      <c r="AA433" s="790"/>
      <c r="AB433" s="790"/>
      <c r="AC433" s="790"/>
    </row>
    <row r="434" spans="1:68" ht="14.25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01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3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7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customHeight="1" x14ac:dyDescent="0.25">
      <c r="A443" s="841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4301011874</v>
      </c>
      <c r="D449" s="794">
        <v>4680115884892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4301011312</v>
      </c>
      <c r="D450" s="794">
        <v>4607091384192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5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50</v>
      </c>
      <c r="Y461" s="788">
        <f>IFERROR(IF(X461="",0,CEILING((X461/$H461),1)*$H461),"")</f>
        <v>54</v>
      </c>
      <c r="Z461" s="36">
        <f>IFERROR(IF(Y461=0,"",ROUNDUP(Y461/H461,0)*0.02175),"")</f>
        <v>0.1305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53.133333333333333</v>
      </c>
      <c r="BN461" s="64">
        <f>IFERROR(Y461*I461/H461,"0")</f>
        <v>57.384</v>
      </c>
      <c r="BO461" s="64">
        <f>IFERROR(1/J461*(X461/H461),"0")</f>
        <v>9.9206349206349201E-2</v>
      </c>
      <c r="BP461" s="64">
        <f>IFERROR(1/J461*(Y461/H461),"0")</f>
        <v>0.10714285714285714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8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4301051634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735</v>
      </c>
      <c r="B464" s="54" t="s">
        <v>738</v>
      </c>
      <c r="C464" s="31">
        <v>4301051297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5.5555555555555554</v>
      </c>
      <c r="Y466" s="789">
        <f>IFERROR(Y461/H461,"0")+IFERROR(Y462/H462,"0")+IFERROR(Y463/H463,"0")+IFERROR(Y464/H464,"0")+IFERROR(Y465/H465,"0")</f>
        <v>6</v>
      </c>
      <c r="Z466" s="789">
        <f>IFERROR(IF(Z461="",0,Z461),"0")+IFERROR(IF(Z462="",0,Z462),"0")+IFERROR(IF(Z463="",0,Z463),"0")+IFERROR(IF(Z464="",0,Z464),"0")+IFERROR(IF(Z465="",0,Z465),"0")</f>
        <v>0.1305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50</v>
      </c>
      <c r="Y467" s="789">
        <f>IFERROR(SUM(Y461:Y465),"0")</f>
        <v>54</v>
      </c>
      <c r="Z467" s="37"/>
      <c r="AA467" s="790"/>
      <c r="AB467" s="790"/>
      <c r="AC467" s="790"/>
    </row>
    <row r="468" spans="1:68" ht="14.25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customHeight="1" x14ac:dyDescent="0.2">
      <c r="A472" s="898" t="s">
        <v>747</v>
      </c>
      <c r="B472" s="899"/>
      <c r="C472" s="899"/>
      <c r="D472" s="899"/>
      <c r="E472" s="899"/>
      <c r="F472" s="899"/>
      <c r="G472" s="899"/>
      <c r="H472" s="899"/>
      <c r="I472" s="899"/>
      <c r="J472" s="899"/>
      <c r="K472" s="899"/>
      <c r="L472" s="899"/>
      <c r="M472" s="899"/>
      <c r="N472" s="899"/>
      <c r="O472" s="899"/>
      <c r="P472" s="899"/>
      <c r="Q472" s="899"/>
      <c r="R472" s="899"/>
      <c r="S472" s="899"/>
      <c r="T472" s="899"/>
      <c r="U472" s="899"/>
      <c r="V472" s="899"/>
      <c r="W472" s="899"/>
      <c r="X472" s="899"/>
      <c r="Y472" s="899"/>
      <c r="Z472" s="899"/>
      <c r="AA472" s="48"/>
      <c r="AB472" s="48"/>
      <c r="AC472" s="48"/>
    </row>
    <row r="473" spans="1:68" ht="16.5" customHeight="1" x14ac:dyDescent="0.25">
      <c r="A473" s="841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1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4301031406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2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16</v>
      </c>
      <c r="Y480" s="788">
        <f t="shared" si="98"/>
        <v>16.200000000000003</v>
      </c>
      <c r="Z480" s="36">
        <f>IFERROR(IF(Y480=0,"",ROUNDUP(Y480/H480,0)*0.00902),"")</f>
        <v>2.7060000000000001E-2</v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16.622222222222224</v>
      </c>
      <c r="BN480" s="64">
        <f t="shared" si="100"/>
        <v>16.830000000000002</v>
      </c>
      <c r="BO480" s="64">
        <f t="shared" si="101"/>
        <v>2.2446689113355778E-2</v>
      </c>
      <c r="BP480" s="64">
        <f t="shared" si="102"/>
        <v>2.2727272727272731E-2</v>
      </c>
    </row>
    <row r="481" spans="1:68" ht="27" customHeight="1" x14ac:dyDescent="0.25">
      <c r="A481" s="54" t="s">
        <v>756</v>
      </c>
      <c r="B481" s="54" t="s">
        <v>760</v>
      </c>
      <c r="C481" s="31">
        <v>4301031382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20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3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0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2.9629629629629628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3.0000000000000004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2.7060000000000001E-2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16</v>
      </c>
      <c r="Y501" s="789">
        <f>IFERROR(SUM(Y479:Y499),"0")</f>
        <v>16.200000000000003</v>
      </c>
      <c r="Z501" s="37"/>
      <c r="AA501" s="790"/>
      <c r="AB501" s="790"/>
      <c r="AC501" s="790"/>
    </row>
    <row r="502" spans="1:68" ht="14.25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customHeight="1" x14ac:dyDescent="0.25">
      <c r="A512" s="841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11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customHeight="1" x14ac:dyDescent="0.25">
      <c r="A529" s="841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0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7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customHeight="1" x14ac:dyDescent="0.25">
      <c r="A539" s="841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customHeight="1" x14ac:dyDescent="0.2">
      <c r="A544" s="898" t="s">
        <v>853</v>
      </c>
      <c r="B544" s="899"/>
      <c r="C544" s="899"/>
      <c r="D544" s="899"/>
      <c r="E544" s="899"/>
      <c r="F544" s="899"/>
      <c r="G544" s="899"/>
      <c r="H544" s="899"/>
      <c r="I544" s="899"/>
      <c r="J544" s="899"/>
      <c r="K544" s="899"/>
      <c r="L544" s="899"/>
      <c r="M544" s="899"/>
      <c r="N544" s="899"/>
      <c r="O544" s="899"/>
      <c r="P544" s="899"/>
      <c r="Q544" s="899"/>
      <c r="R544" s="899"/>
      <c r="S544" s="899"/>
      <c r="T544" s="899"/>
      <c r="U544" s="899"/>
      <c r="V544" s="899"/>
      <c r="W544" s="899"/>
      <c r="X544" s="899"/>
      <c r="Y544" s="899"/>
      <c r="Z544" s="899"/>
      <c r="AA544" s="48"/>
      <c r="AB544" s="48"/>
      <c r="AC544" s="48"/>
    </row>
    <row r="545" spans="1:68" ht="16.5" customHeight="1" x14ac:dyDescent="0.25">
      <c r="A545" s="841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119</v>
      </c>
      <c r="N547" s="33"/>
      <c r="O547" s="32">
        <v>60</v>
      </c>
      <c r="P547" s="11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117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119</v>
      </c>
      <c r="N548" s="33"/>
      <c r="O548" s="32">
        <v>60</v>
      </c>
      <c r="P548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119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119</v>
      </c>
      <c r="N550" s="33"/>
      <c r="O550" s="32">
        <v>60</v>
      </c>
      <c r="P550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20</v>
      </c>
      <c r="Y550" s="788">
        <f t="shared" si="109"/>
        <v>21.12</v>
      </c>
      <c r="Z550" s="36">
        <f t="shared" si="110"/>
        <v>4.7840000000000001E-2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21.363636363636363</v>
      </c>
      <c r="BN550" s="64">
        <f t="shared" si="112"/>
        <v>22.56</v>
      </c>
      <c r="BO550" s="64">
        <f t="shared" si="113"/>
        <v>3.6421911421911424E-2</v>
      </c>
      <c r="BP550" s="64">
        <f t="shared" si="114"/>
        <v>3.8461538461538464E-2</v>
      </c>
    </row>
    <row r="551" spans="1:68" ht="16.5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100</v>
      </c>
      <c r="Y552" s="788">
        <f t="shared" si="109"/>
        <v>100.32000000000001</v>
      </c>
      <c r="Z552" s="36">
        <f t="shared" si="110"/>
        <v>0.22724</v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106.81818181818181</v>
      </c>
      <c r="BN552" s="64">
        <f t="shared" si="112"/>
        <v>107.16</v>
      </c>
      <c r="BO552" s="64">
        <f t="shared" si="113"/>
        <v>0.18210955710955709</v>
      </c>
      <c r="BP552" s="64">
        <f t="shared" si="114"/>
        <v>0.18269230769230771</v>
      </c>
    </row>
    <row r="553" spans="1:68" ht="27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117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117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119</v>
      </c>
      <c r="N555" s="33"/>
      <c r="O555" s="32">
        <v>60</v>
      </c>
      <c r="P555" s="111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119</v>
      </c>
      <c r="N556" s="33"/>
      <c r="O556" s="32">
        <v>60</v>
      </c>
      <c r="P556" s="916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119</v>
      </c>
      <c r="N559" s="33"/>
      <c r="O559" s="32">
        <v>60</v>
      </c>
      <c r="P559" s="105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32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56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22.727272727272727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23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0.27507999999999999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120</v>
      </c>
      <c r="Y563" s="789">
        <f>IFERROR(SUM(Y547:Y561),"0")</f>
        <v>121.44000000000001</v>
      </c>
      <c r="Z563" s="37"/>
      <c r="AA563" s="790"/>
      <c r="AB563" s="790"/>
      <c r="AC563" s="790"/>
    </row>
    <row r="564" spans="1:68" ht="14.25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4301020334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77</v>
      </c>
      <c r="N565" s="33"/>
      <c r="O565" s="32">
        <v>70</v>
      </c>
      <c r="P565" s="869" t="s">
        <v>893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894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customHeight="1" x14ac:dyDescent="0.25">
      <c r="A566" s="54" t="s">
        <v>891</v>
      </c>
      <c r="B566" s="54" t="s">
        <v>895</v>
      </c>
      <c r="C566" s="31">
        <v>4301020222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119</v>
      </c>
      <c r="N566" s="33"/>
      <c r="O566" s="32">
        <v>55</v>
      </c>
      <c r="P566" s="10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50</v>
      </c>
      <c r="Y566" s="788">
        <f>IFERROR(IF(X566="",0,CEILING((X566/$H566),1)*$H566),"")</f>
        <v>52.800000000000004</v>
      </c>
      <c r="Z566" s="36">
        <f>IFERROR(IF(Y566=0,"",ROUNDUP(Y566/H566,0)*0.01196),"")</f>
        <v>0.1196</v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53.409090909090907</v>
      </c>
      <c r="BN566" s="64">
        <f>IFERROR(Y566*I566/H566,"0")</f>
        <v>56.400000000000006</v>
      </c>
      <c r="BO566" s="64">
        <f>IFERROR(1/J566*(X566/H566),"0")</f>
        <v>9.1054778554778545E-2</v>
      </c>
      <c r="BP566" s="64">
        <f>IFERROR(1/J566*(Y566/H566),"0")</f>
        <v>9.6153846153846159E-2</v>
      </c>
    </row>
    <row r="567" spans="1:68" ht="16.5" customHeight="1" x14ac:dyDescent="0.25">
      <c r="A567" s="54" t="s">
        <v>897</v>
      </c>
      <c r="B567" s="54" t="s">
        <v>898</v>
      </c>
      <c r="C567" s="31">
        <v>4301020364</v>
      </c>
      <c r="D567" s="794">
        <v>4680115880054</v>
      </c>
      <c r="E567" s="795"/>
      <c r="F567" s="786">
        <v>0.6</v>
      </c>
      <c r="G567" s="32">
        <v>8</v>
      </c>
      <c r="H567" s="786">
        <v>4.8</v>
      </c>
      <c r="I567" s="786">
        <v>6.96</v>
      </c>
      <c r="J567" s="32">
        <v>120</v>
      </c>
      <c r="K567" s="32" t="s">
        <v>126</v>
      </c>
      <c r="L567" s="32"/>
      <c r="M567" s="33" t="s">
        <v>119</v>
      </c>
      <c r="N567" s="33"/>
      <c r="O567" s="32">
        <v>55</v>
      </c>
      <c r="P567" s="1092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IFERROR(IF(Y567=0,"",ROUNDUP(Y567/H567,0)*0.00937),"")</f>
        <v/>
      </c>
      <c r="AA567" s="56"/>
      <c r="AB567" s="57"/>
      <c r="AC567" s="665" t="s">
        <v>896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897</v>
      </c>
      <c r="B568" s="54" t="s">
        <v>899</v>
      </c>
      <c r="C568" s="31">
        <v>4301020385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6.93</v>
      </c>
      <c r="J568" s="32">
        <v>132</v>
      </c>
      <c r="K568" s="32" t="s">
        <v>126</v>
      </c>
      <c r="L568" s="32"/>
      <c r="M568" s="33" t="s">
        <v>119</v>
      </c>
      <c r="N568" s="33"/>
      <c r="O568" s="32">
        <v>70</v>
      </c>
      <c r="P568" s="1200" t="s">
        <v>900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897</v>
      </c>
      <c r="B569" s="54" t="s">
        <v>901</v>
      </c>
      <c r="C569" s="31">
        <v>4301020206</v>
      </c>
      <c r="D569" s="794">
        <v>4680115880054</v>
      </c>
      <c r="E569" s="795"/>
      <c r="F569" s="786">
        <v>0.6</v>
      </c>
      <c r="G569" s="32">
        <v>6</v>
      </c>
      <c r="H569" s="786">
        <v>3.6</v>
      </c>
      <c r="I569" s="786">
        <v>3.81</v>
      </c>
      <c r="J569" s="32">
        <v>132</v>
      </c>
      <c r="K569" s="32" t="s">
        <v>126</v>
      </c>
      <c r="L569" s="32"/>
      <c r="M569" s="33" t="s">
        <v>119</v>
      </c>
      <c r="N569" s="33"/>
      <c r="O569" s="32">
        <v>55</v>
      </c>
      <c r="P569" s="10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9.4696969696969688</v>
      </c>
      <c r="Y570" s="789">
        <f>IFERROR(Y565/H565,"0")+IFERROR(Y566/H566,"0")+IFERROR(Y567/H567,"0")+IFERROR(Y568/H568,"0")+IFERROR(Y569/H569,"0")</f>
        <v>10</v>
      </c>
      <c r="Z570" s="789">
        <f>IFERROR(IF(Z565="",0,Z565),"0")+IFERROR(IF(Z566="",0,Z566),"0")+IFERROR(IF(Z567="",0,Z567),"0")+IFERROR(IF(Z568="",0,Z568),"0")+IFERROR(IF(Z569="",0,Z569),"0")</f>
        <v>0.1196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50</v>
      </c>
      <c r="Y571" s="789">
        <f>IFERROR(SUM(Y565:Y569),"0")</f>
        <v>52.800000000000004</v>
      </c>
      <c r="Z571" s="37"/>
      <c r="AA571" s="790"/>
      <c r="AB571" s="790"/>
      <c r="AC571" s="790"/>
    </row>
    <row r="572" spans="1:68" ht="14.25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119</v>
      </c>
      <c r="N573" s="33"/>
      <c r="O573" s="32">
        <v>70</v>
      </c>
      <c r="P573" s="889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119</v>
      </c>
      <c r="N574" s="33"/>
      <c r="O574" s="32">
        <v>60</v>
      </c>
      <c r="P574" s="9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8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10</v>
      </c>
      <c r="Y576" s="788">
        <f t="shared" si="115"/>
        <v>10.56</v>
      </c>
      <c r="Z576" s="36">
        <f>IFERROR(IF(Y576=0,"",ROUNDUP(Y576/H576,0)*0.01196),"")</f>
        <v>2.392E-2</v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10.681818181818182</v>
      </c>
      <c r="BN576" s="64">
        <f t="shared" si="117"/>
        <v>11.28</v>
      </c>
      <c r="BO576" s="64">
        <f t="shared" si="118"/>
        <v>1.8210955710955712E-2</v>
      </c>
      <c r="BP576" s="64">
        <f t="shared" si="119"/>
        <v>1.9230769230769232E-2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119</v>
      </c>
      <c r="N578" s="33"/>
      <c r="O578" s="32">
        <v>60</v>
      </c>
      <c r="P578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119</v>
      </c>
      <c r="N579" s="33"/>
      <c r="O579" s="32">
        <v>70</v>
      </c>
      <c r="P579" s="1192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119</v>
      </c>
      <c r="N580" s="33"/>
      <c r="O580" s="32">
        <v>60</v>
      </c>
      <c r="P580" s="11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23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9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1.8939393939393938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2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2.392E-2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10</v>
      </c>
      <c r="Y587" s="789">
        <f>IFERROR(SUM(Y573:Y585),"0")</f>
        <v>10.56</v>
      </c>
      <c r="Z587" s="37"/>
      <c r="AA587" s="790"/>
      <c r="AB587" s="790"/>
      <c r="AC587" s="790"/>
    </row>
    <row r="588" spans="1:68" ht="14.25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2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5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customHeight="1" x14ac:dyDescent="0.2">
      <c r="A599" s="898" t="s">
        <v>948</v>
      </c>
      <c r="B599" s="899"/>
      <c r="C599" s="899"/>
      <c r="D599" s="899"/>
      <c r="E599" s="899"/>
      <c r="F599" s="899"/>
      <c r="G599" s="899"/>
      <c r="H599" s="899"/>
      <c r="I599" s="899"/>
      <c r="J599" s="899"/>
      <c r="K599" s="899"/>
      <c r="L599" s="899"/>
      <c r="M599" s="899"/>
      <c r="N599" s="899"/>
      <c r="O599" s="899"/>
      <c r="P599" s="899"/>
      <c r="Q599" s="899"/>
      <c r="R599" s="899"/>
      <c r="S599" s="899"/>
      <c r="T599" s="899"/>
      <c r="U599" s="899"/>
      <c r="V599" s="899"/>
      <c r="W599" s="899"/>
      <c r="X599" s="899"/>
      <c r="Y599" s="899"/>
      <c r="Z599" s="899"/>
      <c r="AA599" s="48"/>
      <c r="AB599" s="48"/>
      <c r="AC599" s="48"/>
    </row>
    <row r="600" spans="1:68" ht="16.5" customHeight="1" x14ac:dyDescent="0.25">
      <c r="A600" s="841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4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customHeight="1" x14ac:dyDescent="0.2">
      <c r="A605" s="898" t="s">
        <v>953</v>
      </c>
      <c r="B605" s="899"/>
      <c r="C605" s="899"/>
      <c r="D605" s="899"/>
      <c r="E605" s="899"/>
      <c r="F605" s="899"/>
      <c r="G605" s="899"/>
      <c r="H605" s="899"/>
      <c r="I605" s="899"/>
      <c r="J605" s="899"/>
      <c r="K605" s="899"/>
      <c r="L605" s="899"/>
      <c r="M605" s="899"/>
      <c r="N605" s="899"/>
      <c r="O605" s="899"/>
      <c r="P605" s="899"/>
      <c r="Q605" s="899"/>
      <c r="R605" s="899"/>
      <c r="S605" s="899"/>
      <c r="T605" s="899"/>
      <c r="U605" s="899"/>
      <c r="V605" s="899"/>
      <c r="W605" s="899"/>
      <c r="X605" s="899"/>
      <c r="Y605" s="899"/>
      <c r="Z605" s="899"/>
      <c r="AA605" s="48"/>
      <c r="AB605" s="48"/>
      <c r="AC605" s="48"/>
    </row>
    <row r="606" spans="1:68" ht="16.5" customHeight="1" x14ac:dyDescent="0.25">
      <c r="A606" s="841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4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119</v>
      </c>
      <c r="N609" s="33"/>
      <c r="O609" s="32">
        <v>50</v>
      </c>
      <c r="P609" s="1019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119</v>
      </c>
      <c r="N610" s="33"/>
      <c r="O610" s="32">
        <v>50</v>
      </c>
      <c r="P610" s="930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20</v>
      </c>
      <c r="Y610" s="788">
        <f t="shared" si="120"/>
        <v>24</v>
      </c>
      <c r="Z610" s="36">
        <f>IFERROR(IF(Y610=0,"",ROUNDUP(Y610/H610,0)*0.02175),"")</f>
        <v>4.3499999999999997E-2</v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20.8</v>
      </c>
      <c r="BN610" s="64">
        <f t="shared" si="122"/>
        <v>24.959999999999997</v>
      </c>
      <c r="BO610" s="64">
        <f t="shared" si="123"/>
        <v>2.976190476190476E-2</v>
      </c>
      <c r="BP610" s="64">
        <f t="shared" si="124"/>
        <v>3.5714285714285712E-2</v>
      </c>
    </row>
    <row r="611" spans="1:68" ht="27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119</v>
      </c>
      <c r="N611" s="33"/>
      <c r="O611" s="32">
        <v>55</v>
      </c>
      <c r="P611" s="1026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7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119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119</v>
      </c>
      <c r="N614" s="33"/>
      <c r="O614" s="32">
        <v>55</v>
      </c>
      <c r="P614" s="1010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1.6666666666666667</v>
      </c>
      <c r="Y615" s="789">
        <f>IFERROR(Y608/H608,"0")+IFERROR(Y609/H609,"0")+IFERROR(Y610/H610,"0")+IFERROR(Y611/H611,"0")+IFERROR(Y612/H612,"0")+IFERROR(Y613/H613,"0")+IFERROR(Y614/H614,"0")</f>
        <v>2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4.3499999999999997E-2</v>
      </c>
      <c r="AA615" s="790"/>
      <c r="AB615" s="790"/>
      <c r="AC615" s="790"/>
    </row>
    <row r="616" spans="1:68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20</v>
      </c>
      <c r="Y616" s="789">
        <f>IFERROR(SUM(Y608:Y614),"0")</f>
        <v>24</v>
      </c>
      <c r="Z616" s="37"/>
      <c r="AA616" s="790"/>
      <c r="AB616" s="790"/>
      <c r="AC616" s="790"/>
    </row>
    <row r="617" spans="1:68" ht="14.25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4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119</v>
      </c>
      <c r="N619" s="33"/>
      <c r="O619" s="32">
        <v>50</v>
      </c>
      <c r="P619" s="1031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119</v>
      </c>
      <c r="N620" s="33"/>
      <c r="O620" s="32">
        <v>50</v>
      </c>
      <c r="P620" s="1090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119</v>
      </c>
      <c r="N621" s="33"/>
      <c r="O621" s="32">
        <v>50</v>
      </c>
      <c r="P621" s="845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19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6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10</v>
      </c>
      <c r="Y626" s="788">
        <f t="shared" si="125"/>
        <v>12.600000000000001</v>
      </c>
      <c r="Z626" s="36">
        <f>IFERROR(IF(Y626=0,"",ROUNDUP(Y626/H626,0)*0.00902),"")</f>
        <v>2.7060000000000001E-2</v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10.642857142857141</v>
      </c>
      <c r="BN626" s="64">
        <f t="shared" si="127"/>
        <v>13.41</v>
      </c>
      <c r="BO626" s="64">
        <f t="shared" si="128"/>
        <v>1.8037518037518036E-2</v>
      </c>
      <c r="BP626" s="64">
        <f t="shared" si="129"/>
        <v>2.2727272727272728E-2</v>
      </c>
    </row>
    <row r="627" spans="1:68" ht="27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1008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4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7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2.3809523809523809</v>
      </c>
      <c r="Y632" s="789">
        <f>IFERROR(Y625/H625,"0")+IFERROR(Y626/H626,"0")+IFERROR(Y627/H627,"0")+IFERROR(Y628/H628,"0")+IFERROR(Y629/H629,"0")+IFERROR(Y630/H630,"0")+IFERROR(Y631/H631,"0")</f>
        <v>3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2.7060000000000001E-2</v>
      </c>
      <c r="AA632" s="790"/>
      <c r="AB632" s="790"/>
      <c r="AC632" s="790"/>
    </row>
    <row r="633" spans="1:68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10</v>
      </c>
      <c r="Y633" s="789">
        <f>IFERROR(SUM(Y625:Y631),"0")</f>
        <v>12.600000000000001</v>
      </c>
      <c r="Z633" s="37"/>
      <c r="AA633" s="790"/>
      <c r="AB633" s="790"/>
      <c r="AC633" s="790"/>
    </row>
    <row r="634" spans="1:68" ht="14.25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87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49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45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1031</v>
      </c>
      <c r="B639" s="54" t="s">
        <v>1032</v>
      </c>
      <c r="C639" s="31">
        <v>4301051920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2.0640000000000001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43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IFERROR(IF(Y639=0,"",ROUNDUP(Y639/H639,0)*0.00651),"")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1031</v>
      </c>
      <c r="B640" s="54" t="s">
        <v>1034</v>
      </c>
      <c r="C640" s="31">
        <v>4301051390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1.984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IFERROR(IF(Y640=0,"",ROUNDUP(Y640/H640,0)*0.00502),"")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1036</v>
      </c>
      <c r="B641" s="54" t="s">
        <v>1037</v>
      </c>
      <c r="C641" s="31">
        <v>4301051921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2.052</v>
      </c>
      <c r="J641" s="32">
        <v>182</v>
      </c>
      <c r="K641" s="32" t="s">
        <v>76</v>
      </c>
      <c r="L641" s="32"/>
      <c r="M641" s="33" t="s">
        <v>161</v>
      </c>
      <c r="N641" s="33"/>
      <c r="O641" s="32">
        <v>45</v>
      </c>
      <c r="P641" s="1151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IFERROR(IF(Y641=0,"",ROUNDUP(Y641/H641,0)*0.00651),"")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1036</v>
      </c>
      <c r="B642" s="54" t="s">
        <v>1039</v>
      </c>
      <c r="C642" s="31">
        <v>4301051448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1.972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30</v>
      </c>
      <c r="P642" s="1189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IFERROR(IF(Y642=0,"",ROUNDUP(Y642/H642,0)*0.00502),"")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5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9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20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customHeight="1" x14ac:dyDescent="0.25">
      <c r="A652" s="841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119</v>
      </c>
      <c r="N654" s="33"/>
      <c r="O654" s="32">
        <v>55</v>
      </c>
      <c r="P654" s="1167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119</v>
      </c>
      <c r="N655" s="33"/>
      <c r="O655" s="32">
        <v>55</v>
      </c>
      <c r="P655" s="1202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119</v>
      </c>
      <c r="N659" s="33"/>
      <c r="O659" s="32">
        <v>50</v>
      </c>
      <c r="P659" s="994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4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29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30"/>
      <c r="P670" s="834" t="s">
        <v>1074</v>
      </c>
      <c r="Q670" s="835"/>
      <c r="R670" s="835"/>
      <c r="S670" s="835"/>
      <c r="T670" s="835"/>
      <c r="U670" s="835"/>
      <c r="V670" s="836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1556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1613.6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30"/>
      <c r="P671" s="834" t="s">
        <v>1075</v>
      </c>
      <c r="Q671" s="835"/>
      <c r="R671" s="835"/>
      <c r="S671" s="835"/>
      <c r="T671" s="835"/>
      <c r="U671" s="835"/>
      <c r="V671" s="836"/>
      <c r="W671" s="37" t="s">
        <v>69</v>
      </c>
      <c r="X671" s="789">
        <f>IFERROR(SUM(BM22:BM667),"0")</f>
        <v>1635.4724769674772</v>
      </c>
      <c r="Y671" s="789">
        <f>IFERROR(SUM(BN22:BN667),"0")</f>
        <v>1695.9800000000002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30"/>
      <c r="P672" s="834" t="s">
        <v>1076</v>
      </c>
      <c r="Q672" s="835"/>
      <c r="R672" s="835"/>
      <c r="S672" s="835"/>
      <c r="T672" s="835"/>
      <c r="U672" s="835"/>
      <c r="V672" s="836"/>
      <c r="W672" s="37" t="s">
        <v>1077</v>
      </c>
      <c r="X672" s="38">
        <f>ROUNDUP(SUM(BO22:BO667),0)</f>
        <v>3</v>
      </c>
      <c r="Y672" s="38">
        <f>ROUNDUP(SUM(BP22:BP667),0)</f>
        <v>3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30"/>
      <c r="P673" s="834" t="s">
        <v>1078</v>
      </c>
      <c r="Q673" s="835"/>
      <c r="R673" s="835"/>
      <c r="S673" s="835"/>
      <c r="T673" s="835"/>
      <c r="U673" s="835"/>
      <c r="V673" s="836"/>
      <c r="W673" s="37" t="s">
        <v>69</v>
      </c>
      <c r="X673" s="789">
        <f>GrossWeightTotal+PalletQtyTotal*25</f>
        <v>1710.4724769674772</v>
      </c>
      <c r="Y673" s="789">
        <f>GrossWeightTotalR+PalletQtyTotalR*25</f>
        <v>1770.9800000000002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30"/>
      <c r="P674" s="834" t="s">
        <v>1079</v>
      </c>
      <c r="Q674" s="835"/>
      <c r="R674" s="835"/>
      <c r="S674" s="835"/>
      <c r="T674" s="835"/>
      <c r="U674" s="835"/>
      <c r="V674" s="836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176.39941539941537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183</v>
      </c>
      <c r="Z674" s="37"/>
      <c r="AA674" s="790"/>
      <c r="AB674" s="790"/>
      <c r="AC674" s="790"/>
    </row>
    <row r="675" spans="1:32" ht="14.25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30"/>
      <c r="P675" s="834" t="s">
        <v>1080</v>
      </c>
      <c r="Q675" s="835"/>
      <c r="R675" s="835"/>
      <c r="S675" s="835"/>
      <c r="T675" s="835"/>
      <c r="U675" s="835"/>
      <c r="V675" s="836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3.3066200000000001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39" t="s">
        <v>111</v>
      </c>
      <c r="D677" s="883"/>
      <c r="E677" s="883"/>
      <c r="F677" s="883"/>
      <c r="G677" s="883"/>
      <c r="H677" s="884"/>
      <c r="I677" s="839" t="s">
        <v>323</v>
      </c>
      <c r="J677" s="883"/>
      <c r="K677" s="883"/>
      <c r="L677" s="883"/>
      <c r="M677" s="883"/>
      <c r="N677" s="883"/>
      <c r="O677" s="883"/>
      <c r="P677" s="883"/>
      <c r="Q677" s="883"/>
      <c r="R677" s="883"/>
      <c r="S677" s="883"/>
      <c r="T677" s="883"/>
      <c r="U677" s="883"/>
      <c r="V677" s="884"/>
      <c r="W677" s="839" t="s">
        <v>658</v>
      </c>
      <c r="X677" s="884"/>
      <c r="Y677" s="839" t="s">
        <v>747</v>
      </c>
      <c r="Z677" s="883"/>
      <c r="AA677" s="883"/>
      <c r="AB677" s="884"/>
      <c r="AC677" s="784" t="s">
        <v>853</v>
      </c>
      <c r="AD677" s="784" t="s">
        <v>948</v>
      </c>
      <c r="AE677" s="839" t="s">
        <v>953</v>
      </c>
      <c r="AF677" s="884"/>
    </row>
    <row r="678" spans="1:32" ht="14.25" customHeight="1" thickTop="1" x14ac:dyDescent="0.2">
      <c r="A678" s="1077" t="s">
        <v>1083</v>
      </c>
      <c r="B678" s="839" t="s">
        <v>63</v>
      </c>
      <c r="C678" s="839" t="s">
        <v>112</v>
      </c>
      <c r="D678" s="839" t="s">
        <v>139</v>
      </c>
      <c r="E678" s="839" t="s">
        <v>218</v>
      </c>
      <c r="F678" s="839" t="s">
        <v>240</v>
      </c>
      <c r="G678" s="839" t="s">
        <v>284</v>
      </c>
      <c r="H678" s="839" t="s">
        <v>111</v>
      </c>
      <c r="I678" s="839" t="s">
        <v>324</v>
      </c>
      <c r="J678" s="839" t="s">
        <v>348</v>
      </c>
      <c r="K678" s="839" t="s">
        <v>426</v>
      </c>
      <c r="L678" s="839" t="s">
        <v>445</v>
      </c>
      <c r="M678" s="839" t="s">
        <v>469</v>
      </c>
      <c r="N678" s="785"/>
      <c r="O678" s="839" t="s">
        <v>498</v>
      </c>
      <c r="P678" s="839" t="s">
        <v>501</v>
      </c>
      <c r="Q678" s="839" t="s">
        <v>510</v>
      </c>
      <c r="R678" s="839" t="s">
        <v>526</v>
      </c>
      <c r="S678" s="839" t="s">
        <v>536</v>
      </c>
      <c r="T678" s="839" t="s">
        <v>549</v>
      </c>
      <c r="U678" s="839" t="s">
        <v>560</v>
      </c>
      <c r="V678" s="839" t="s">
        <v>645</v>
      </c>
      <c r="W678" s="839" t="s">
        <v>659</v>
      </c>
      <c r="X678" s="839" t="s">
        <v>703</v>
      </c>
      <c r="Y678" s="839" t="s">
        <v>748</v>
      </c>
      <c r="Z678" s="839" t="s">
        <v>811</v>
      </c>
      <c r="AA678" s="839" t="s">
        <v>833</v>
      </c>
      <c r="AB678" s="839" t="s">
        <v>849</v>
      </c>
      <c r="AC678" s="839" t="s">
        <v>853</v>
      </c>
      <c r="AD678" s="839" t="s">
        <v>948</v>
      </c>
      <c r="AE678" s="839" t="s">
        <v>953</v>
      </c>
      <c r="AF678" s="839" t="s">
        <v>1053</v>
      </c>
    </row>
    <row r="679" spans="1:32" ht="13.5" customHeight="1" thickBot="1" x14ac:dyDescent="0.25">
      <c r="A679" s="1078"/>
      <c r="B679" s="840"/>
      <c r="C679" s="840"/>
      <c r="D679" s="840"/>
      <c r="E679" s="840"/>
      <c r="F679" s="840"/>
      <c r="G679" s="840"/>
      <c r="H679" s="840"/>
      <c r="I679" s="840"/>
      <c r="J679" s="840"/>
      <c r="K679" s="840"/>
      <c r="L679" s="840"/>
      <c r="M679" s="840"/>
      <c r="N679" s="785"/>
      <c r="O679" s="840"/>
      <c r="P679" s="840"/>
      <c r="Q679" s="840"/>
      <c r="R679" s="840"/>
      <c r="S679" s="840"/>
      <c r="T679" s="840"/>
      <c r="U679" s="840"/>
      <c r="V679" s="840"/>
      <c r="W679" s="840"/>
      <c r="X679" s="840"/>
      <c r="Y679" s="840"/>
      <c r="Z679" s="840"/>
      <c r="AA679" s="840"/>
      <c r="AB679" s="840"/>
      <c r="AC679" s="840"/>
      <c r="AD679" s="840"/>
      <c r="AE679" s="840"/>
      <c r="AF679" s="840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32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108.00000000000001</v>
      </c>
      <c r="E680" s="46">
        <f>IFERROR(Y106*1,"0")+IFERROR(Y107*1,"0")+IFERROR(Y108*1,"0")+IFERROR(Y112*1,"0")+IFERROR(Y113*1,"0")+IFERROR(Y114*1,"0")+IFERROR(Y115*1,"0")+IFERROR(Y116*1,"0")+IFERROR(Y117*1,"0")</f>
        <v>0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18</v>
      </c>
      <c r="I680" s="46">
        <f>IFERROR(Y189*1,"0")+IFERROR(Y193*1,"0")+IFERROR(Y194*1,"0")+IFERROR(Y195*1,"0")+IFERROR(Y196*1,"0")+IFERROR(Y197*1,"0")+IFERROR(Y198*1,"0")+IFERROR(Y199*1,"0")+IFERROR(Y200*1,"0")</f>
        <v>0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0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564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600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54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16.200000000000003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184.8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36.6</v>
      </c>
      <c r="AF680" s="46">
        <f>IFERROR(Y654*1,"0")+IFERROR(Y655*1,"0")+IFERROR(Y659*1,"0")+IFERROR(Y663*1,"0")+IFERROR(Y667*1,"0")</f>
        <v>0</v>
      </c>
    </row>
  </sheetData>
  <sheetProtection algorithmName="SHA-512" hashValue="FFQoxLkCOO1glxSF7l7/dhQkjTZjNVHOFiNGmOmnosx7PXR+5otepm+yA4GsGunshIkI2IpyNN3kR5xC/QSkvg==" saltValue="I0kvFAOg1Oroxv/u80jjr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515:O516"/>
    <mergeCell ref="P233:T233"/>
    <mergeCell ref="P106:T106"/>
    <mergeCell ref="P177:T177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P48:T48"/>
    <mergeCell ref="D227:E227"/>
    <mergeCell ref="P582:T582"/>
    <mergeCell ref="D84:E84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D298:E298"/>
    <mergeCell ref="D234:E234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A13:M13"/>
    <mergeCell ref="P79:V79"/>
    <mergeCell ref="A653:Z653"/>
    <mergeCell ref="P437:V437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658:Z658"/>
    <mergeCell ref="A458:O459"/>
    <mergeCell ref="P99:T99"/>
    <mergeCell ref="D66:E66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637:T637"/>
    <mergeCell ref="P59:V59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D357:E357"/>
    <mergeCell ref="A87:O88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A634:Z634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A645:Z645"/>
    <mergeCell ref="A523:O524"/>
    <mergeCell ref="D376:E376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8 X124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0 X77 X114 X141 X358 X417 X419 X421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p6s9rCcGZM3opIixzRDjBaMtlD2c/ndXuiSTfXh0oLh+U6xcmPTK/SupNdxzviQrvpm43uXhX0EN4W00EkJ4Og==" saltValue="P77opC5YHckw4KBZW+6K2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2025-01-07T10:09:08Z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