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EDF75BC-288C-461B-B781-9472E3F8D7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AF680" i="1" s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X604" i="1"/>
  <c r="X603" i="1"/>
  <c r="BO602" i="1"/>
  <c r="BM602" i="1"/>
  <c r="Y602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Z597" i="1" s="1"/>
  <c r="Y595" i="1"/>
  <c r="Y598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P590" i="1"/>
  <c r="BP589" i="1"/>
  <c r="BO589" i="1"/>
  <c r="BN589" i="1"/>
  <c r="BM589" i="1"/>
  <c r="Z589" i="1"/>
  <c r="Y589" i="1"/>
  <c r="P589" i="1"/>
  <c r="X587" i="1"/>
  <c r="X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Y563" i="1" s="1"/>
  <c r="P547" i="1"/>
  <c r="X543" i="1"/>
  <c r="Y542" i="1"/>
  <c r="X542" i="1"/>
  <c r="BP541" i="1"/>
  <c r="BO541" i="1"/>
  <c r="BN541" i="1"/>
  <c r="BM541" i="1"/>
  <c r="Z541" i="1"/>
  <c r="Z542" i="1" s="1"/>
  <c r="Y541" i="1"/>
  <c r="AB680" i="1" s="1"/>
  <c r="P541" i="1"/>
  <c r="X538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P535" i="1"/>
  <c r="BO534" i="1"/>
  <c r="BM534" i="1"/>
  <c r="Y534" i="1"/>
  <c r="P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O461" i="1"/>
  <c r="BM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7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2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Y364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80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80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L680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7" i="1" s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0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A10" i="1" s="1"/>
  <c r="D7" i="1"/>
  <c r="Q6" i="1"/>
  <c r="P2" i="1"/>
  <c r="Z461" i="1" l="1"/>
  <c r="BN461" i="1"/>
  <c r="BP461" i="1"/>
  <c r="F9" i="1"/>
  <c r="J9" i="1"/>
  <c r="F10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Y79" i="1"/>
  <c r="Y88" i="1"/>
  <c r="Z82" i="1"/>
  <c r="BN82" i="1"/>
  <c r="BP82" i="1"/>
  <c r="Z84" i="1"/>
  <c r="BN84" i="1"/>
  <c r="BP85" i="1"/>
  <c r="BN85" i="1"/>
  <c r="Z85" i="1"/>
  <c r="Y96" i="1"/>
  <c r="BP93" i="1"/>
  <c r="BN93" i="1"/>
  <c r="Z93" i="1"/>
  <c r="BP101" i="1"/>
  <c r="BN101" i="1"/>
  <c r="Z101" i="1"/>
  <c r="E680" i="1"/>
  <c r="Y109" i="1"/>
  <c r="BP106" i="1"/>
  <c r="BN106" i="1"/>
  <c r="Z106" i="1"/>
  <c r="BP114" i="1"/>
  <c r="BN114" i="1"/>
  <c r="Z114" i="1"/>
  <c r="BP117" i="1"/>
  <c r="BN117" i="1"/>
  <c r="Z117" i="1"/>
  <c r="F680" i="1"/>
  <c r="Y127" i="1"/>
  <c r="BP122" i="1"/>
  <c r="BN122" i="1"/>
  <c r="Z122" i="1"/>
  <c r="BP126" i="1"/>
  <c r="BN126" i="1"/>
  <c r="Z126" i="1"/>
  <c r="Y128" i="1"/>
  <c r="Y135" i="1"/>
  <c r="BP130" i="1"/>
  <c r="BN130" i="1"/>
  <c r="Z130" i="1"/>
  <c r="Y134" i="1"/>
  <c r="BP138" i="1"/>
  <c r="BN138" i="1"/>
  <c r="Z138" i="1"/>
  <c r="Z144" i="1" s="1"/>
  <c r="BP142" i="1"/>
  <c r="BN142" i="1"/>
  <c r="Z142" i="1"/>
  <c r="Y149" i="1"/>
  <c r="BP160" i="1"/>
  <c r="BN160" i="1"/>
  <c r="Z160" i="1"/>
  <c r="Z161" i="1" s="1"/>
  <c r="Y162" i="1"/>
  <c r="Y167" i="1"/>
  <c r="BP164" i="1"/>
  <c r="BN164" i="1"/>
  <c r="Z164" i="1"/>
  <c r="Z166" i="1" s="1"/>
  <c r="Y180" i="1"/>
  <c r="BP177" i="1"/>
  <c r="BN177" i="1"/>
  <c r="Z177" i="1"/>
  <c r="Y184" i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46" i="1"/>
  <c r="BP240" i="1"/>
  <c r="BN240" i="1"/>
  <c r="Z240" i="1"/>
  <c r="Y247" i="1"/>
  <c r="BP245" i="1"/>
  <c r="BN245" i="1"/>
  <c r="Z245" i="1"/>
  <c r="H9" i="1"/>
  <c r="Y24" i="1"/>
  <c r="Y53" i="1"/>
  <c r="Y72" i="1"/>
  <c r="Z87" i="1"/>
  <c r="BP91" i="1"/>
  <c r="BN91" i="1"/>
  <c r="Z91" i="1"/>
  <c r="Z96" i="1" s="1"/>
  <c r="BP95" i="1"/>
  <c r="BN95" i="1"/>
  <c r="Z95" i="1"/>
  <c r="Y97" i="1"/>
  <c r="Y102" i="1"/>
  <c r="BP99" i="1"/>
  <c r="BN99" i="1"/>
  <c r="Z99" i="1"/>
  <c r="Z102" i="1" s="1"/>
  <c r="BP108" i="1"/>
  <c r="BN108" i="1"/>
  <c r="Z108" i="1"/>
  <c r="Y110" i="1"/>
  <c r="Y118" i="1"/>
  <c r="BP112" i="1"/>
  <c r="BN112" i="1"/>
  <c r="Z112" i="1"/>
  <c r="BP116" i="1"/>
  <c r="BN116" i="1"/>
  <c r="Z116" i="1"/>
  <c r="BP124" i="1"/>
  <c r="BN124" i="1"/>
  <c r="Z124" i="1"/>
  <c r="BP132" i="1"/>
  <c r="BN132" i="1"/>
  <c r="Z132" i="1"/>
  <c r="BP140" i="1"/>
  <c r="BN140" i="1"/>
  <c r="Z140" i="1"/>
  <c r="Y144" i="1"/>
  <c r="BP148" i="1"/>
  <c r="BN148" i="1"/>
  <c r="Z148" i="1"/>
  <c r="Z149" i="1" s="1"/>
  <c r="Y150" i="1"/>
  <c r="BP154" i="1"/>
  <c r="BN154" i="1"/>
  <c r="Z154" i="1"/>
  <c r="Z156" i="1" s="1"/>
  <c r="BP175" i="1"/>
  <c r="BN175" i="1"/>
  <c r="Z175" i="1"/>
  <c r="Z179" i="1" s="1"/>
  <c r="Y179" i="1"/>
  <c r="BP183" i="1"/>
  <c r="BN183" i="1"/>
  <c r="Z183" i="1"/>
  <c r="Z184" i="1" s="1"/>
  <c r="Y185" i="1"/>
  <c r="I680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Y258" i="1"/>
  <c r="Y271" i="1"/>
  <c r="Y290" i="1"/>
  <c r="Y295" i="1"/>
  <c r="Y302" i="1"/>
  <c r="Y311" i="1"/>
  <c r="Y339" i="1"/>
  <c r="Y344" i="1"/>
  <c r="Y348" i="1"/>
  <c r="Y365" i="1"/>
  <c r="Y371" i="1"/>
  <c r="Y381" i="1"/>
  <c r="Y388" i="1"/>
  <c r="Y394" i="1"/>
  <c r="Y400" i="1"/>
  <c r="BP410" i="1"/>
  <c r="BN410" i="1"/>
  <c r="Z410" i="1"/>
  <c r="Y412" i="1"/>
  <c r="W680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8" i="1"/>
  <c r="BN448" i="1"/>
  <c r="Z448" i="1"/>
  <c r="BP465" i="1"/>
  <c r="BN465" i="1"/>
  <c r="Z465" i="1"/>
  <c r="Y467" i="1"/>
  <c r="Y500" i="1"/>
  <c r="BP479" i="1"/>
  <c r="BN479" i="1"/>
  <c r="Z479" i="1"/>
  <c r="Y680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05" i="1"/>
  <c r="BP550" i="1"/>
  <c r="BN550" i="1"/>
  <c r="Z550" i="1"/>
  <c r="BP554" i="1"/>
  <c r="BN554" i="1"/>
  <c r="Z554" i="1"/>
  <c r="Y562" i="1"/>
  <c r="Z570" i="1"/>
  <c r="BP567" i="1"/>
  <c r="BN567" i="1"/>
  <c r="Z567" i="1"/>
  <c r="Y570" i="1"/>
  <c r="U680" i="1"/>
  <c r="G680" i="1"/>
  <c r="Y157" i="1"/>
  <c r="H680" i="1"/>
  <c r="Y172" i="1"/>
  <c r="J680" i="1"/>
  <c r="Y207" i="1"/>
  <c r="Z250" i="1"/>
  <c r="Z258" i="1" s="1"/>
  <c r="BN250" i="1"/>
  <c r="BP250" i="1"/>
  <c r="Z252" i="1"/>
  <c r="BN252" i="1"/>
  <c r="Z254" i="1"/>
  <c r="BN254" i="1"/>
  <c r="Z256" i="1"/>
  <c r="BN256" i="1"/>
  <c r="Y259" i="1"/>
  <c r="Z263" i="1"/>
  <c r="Z271" i="1" s="1"/>
  <c r="BN263" i="1"/>
  <c r="Z265" i="1"/>
  <c r="BN265" i="1"/>
  <c r="Z267" i="1"/>
  <c r="BN267" i="1"/>
  <c r="Z269" i="1"/>
  <c r="BN269" i="1"/>
  <c r="Y272" i="1"/>
  <c r="M680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Z357" i="1"/>
  <c r="Z364" i="1" s="1"/>
  <c r="BN357" i="1"/>
  <c r="Z359" i="1"/>
  <c r="BN359" i="1"/>
  <c r="Z361" i="1"/>
  <c r="BN361" i="1"/>
  <c r="Z363" i="1"/>
  <c r="BN363" i="1"/>
  <c r="Z367" i="1"/>
  <c r="BN367" i="1"/>
  <c r="BP367" i="1"/>
  <c r="Z369" i="1"/>
  <c r="BN369" i="1"/>
  <c r="Z375" i="1"/>
  <c r="Z380" i="1" s="1"/>
  <c r="BN375" i="1"/>
  <c r="Z377" i="1"/>
  <c r="BN377" i="1"/>
  <c r="Z379" i="1"/>
  <c r="BN379" i="1"/>
  <c r="Z383" i="1"/>
  <c r="Z387" i="1" s="1"/>
  <c r="BN383" i="1"/>
  <c r="BP383" i="1"/>
  <c r="Z385" i="1"/>
  <c r="BN385" i="1"/>
  <c r="Z386" i="1"/>
  <c r="BN386" i="1"/>
  <c r="Z392" i="1"/>
  <c r="Z394" i="1" s="1"/>
  <c r="BN392" i="1"/>
  <c r="Z398" i="1"/>
  <c r="Z400" i="1" s="1"/>
  <c r="BN398" i="1"/>
  <c r="V680" i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Z453" i="1" s="1"/>
  <c r="BP451" i="1"/>
  <c r="BN451" i="1"/>
  <c r="Z451" i="1"/>
  <c r="BP520" i="1"/>
  <c r="BN520" i="1"/>
  <c r="Z520" i="1"/>
  <c r="BP534" i="1"/>
  <c r="BN534" i="1"/>
  <c r="Z534" i="1"/>
  <c r="BP576" i="1"/>
  <c r="BN576" i="1"/>
  <c r="Z576" i="1"/>
  <c r="BP579" i="1"/>
  <c r="BN579" i="1"/>
  <c r="Z579" i="1"/>
  <c r="BP582" i="1"/>
  <c r="BN582" i="1"/>
  <c r="Z582" i="1"/>
  <c r="Y586" i="1"/>
  <c r="BP590" i="1"/>
  <c r="BN590" i="1"/>
  <c r="Z590" i="1"/>
  <c r="Z592" i="1" s="1"/>
  <c r="Y592" i="1"/>
  <c r="AC680" i="1"/>
  <c r="X680" i="1"/>
  <c r="Y454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80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AA680" i="1"/>
  <c r="Y538" i="1"/>
  <c r="BP531" i="1"/>
  <c r="BN531" i="1"/>
  <c r="Z531" i="1"/>
  <c r="Z537" i="1" s="1"/>
  <c r="Y537" i="1"/>
  <c r="BP548" i="1"/>
  <c r="BN548" i="1"/>
  <c r="Z548" i="1"/>
  <c r="BP552" i="1"/>
  <c r="BN552" i="1"/>
  <c r="Z552" i="1"/>
  <c r="Z562" i="1" s="1"/>
  <c r="BP557" i="1"/>
  <c r="BN557" i="1"/>
  <c r="Z557" i="1"/>
  <c r="Y571" i="1"/>
  <c r="Y587" i="1"/>
  <c r="BP573" i="1"/>
  <c r="BN573" i="1"/>
  <c r="Z573" i="1"/>
  <c r="BP578" i="1"/>
  <c r="BN578" i="1"/>
  <c r="Z578" i="1"/>
  <c r="BP581" i="1"/>
  <c r="BN581" i="1"/>
  <c r="Z581" i="1"/>
  <c r="BP584" i="1"/>
  <c r="BN584" i="1"/>
  <c r="Z584" i="1"/>
  <c r="Y593" i="1"/>
  <c r="AD680" i="1"/>
  <c r="Y603" i="1"/>
  <c r="BP602" i="1"/>
  <c r="BN602" i="1"/>
  <c r="Z602" i="1"/>
  <c r="Z603" i="1" s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Y651" i="1"/>
  <c r="BP648" i="1"/>
  <c r="BN648" i="1"/>
  <c r="Z648" i="1"/>
  <c r="Y543" i="1"/>
  <c r="Y615" i="1"/>
  <c r="BP611" i="1"/>
  <c r="BN611" i="1"/>
  <c r="Z611" i="1"/>
  <c r="Z615" i="1" s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57" i="1"/>
  <c r="Z586" i="1" l="1"/>
  <c r="Z500" i="1"/>
  <c r="Z237" i="1"/>
  <c r="Z246" i="1"/>
  <c r="Z223" i="1"/>
  <c r="Z109" i="1"/>
  <c r="Y672" i="1"/>
  <c r="Z650" i="1"/>
  <c r="Z632" i="1"/>
  <c r="Z371" i="1"/>
  <c r="Z311" i="1"/>
  <c r="Z301" i="1"/>
  <c r="Z437" i="1"/>
  <c r="Z427" i="1"/>
  <c r="Z201" i="1"/>
  <c r="Z118" i="1"/>
  <c r="Y670" i="1"/>
  <c r="Z134" i="1"/>
  <c r="Z127" i="1"/>
  <c r="Z53" i="1"/>
  <c r="Z34" i="1"/>
  <c r="Z675" i="1" s="1"/>
  <c r="Y674" i="1"/>
  <c r="Y671" i="1"/>
  <c r="Y673" i="1" s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<sst xmlns="http://schemas.openxmlformats.org/spreadsheetml/2006/main" count="3191" uniqueCount="1100">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</sst>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48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1143" t="s">
        <v>0</v>
      </c>
      <c r="E1" s="838"/>
      <c r="F1" s="838"/>
      <c r="G1" s="12" t="s">
        <v>1</v>
      </c>
      <c r="H1" s="1143" t="s">
        <v>2</v>
      </c>
      <c r="I1" s="838"/>
      <c r="J1" s="838"/>
      <c r="K1" s="838"/>
      <c r="L1" s="838"/>
      <c r="M1" s="838"/>
      <c r="N1" s="838"/>
      <c r="O1" s="838"/>
      <c r="P1" s="838"/>
      <c r="Q1" s="838"/>
      <c r="R1" s="1207" t="s">
        <v>3</v>
      </c>
      <c r="S1" s="838"/>
      <c r="T1" s="8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1112" t="s">
        <v>8</v>
      </c>
      <c r="B5" s="799"/>
      <c r="C5" s="800"/>
      <c r="D5" s="966"/>
      <c r="E5" s="968"/>
      <c r="F5" s="878" t="s">
        <v>9</v>
      </c>
      <c r="G5" s="800"/>
      <c r="H5" s="966"/>
      <c r="I5" s="967"/>
      <c r="J5" s="967"/>
      <c r="K5" s="967"/>
      <c r="L5" s="967"/>
      <c r="M5" s="968"/>
      <c r="N5" s="58"/>
      <c r="P5" s="24" t="s">
        <v>10</v>
      </c>
      <c r="Q5" s="844">
        <v>45663</v>
      </c>
      <c r="R5" s="845"/>
      <c r="T5" s="1053" t="s">
        <v>11</v>
      </c>
      <c r="U5" s="1054"/>
      <c r="V5" s="1056" t="s">
        <v>12</v>
      </c>
      <c r="W5" s="845"/>
      <c r="AB5" s="51"/>
      <c r="AC5" s="51"/>
      <c r="AD5" s="51"/>
      <c r="AE5" s="51"/>
    </row>
    <row r="6" spans="1:32" s="781" customFormat="1" ht="24" customHeight="1" x14ac:dyDescent="0.2">
      <c r="A6" s="1112" t="s">
        <v>13</v>
      </c>
      <c r="B6" s="799"/>
      <c r="C6" s="800"/>
      <c r="D6" s="970" t="s">
        <v>14</v>
      </c>
      <c r="E6" s="971"/>
      <c r="F6" s="971"/>
      <c r="G6" s="971"/>
      <c r="H6" s="971"/>
      <c r="I6" s="971"/>
      <c r="J6" s="971"/>
      <c r="K6" s="971"/>
      <c r="L6" s="971"/>
      <c r="M6" s="845"/>
      <c r="N6" s="59"/>
      <c r="P6" s="24" t="s">
        <v>15</v>
      </c>
      <c r="Q6" s="832" t="str">
        <f>IF(Q5=0," ",CHOOSE(WEEKDAY(Q5,2),"Понедельник","Вторник","Среда","Четверг","Пятница","Суббота","Воскресенье"))</f>
        <v>Понедельник</v>
      </c>
      <c r="R6" s="813"/>
      <c r="T6" s="1066" t="s">
        <v>16</v>
      </c>
      <c r="U6" s="1054"/>
      <c r="V6" s="979" t="s">
        <v>17</v>
      </c>
      <c r="W6" s="9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1185" t="str">
        <f>IFERROR(VLOOKUP(DeliveryAddress,Table,3,0),1)</f>
        <v>1</v>
      </c>
      <c r="E7" s="1186"/>
      <c r="F7" s="1186"/>
      <c r="G7" s="1186"/>
      <c r="H7" s="1186"/>
      <c r="I7" s="1186"/>
      <c r="J7" s="1186"/>
      <c r="K7" s="1186"/>
      <c r="L7" s="1186"/>
      <c r="M7" s="1009"/>
      <c r="N7" s="60"/>
      <c r="P7" s="24"/>
      <c r="Q7" s="42"/>
      <c r="R7" s="42"/>
      <c r="T7" s="797"/>
      <c r="U7" s="1054"/>
      <c r="V7" s="981"/>
      <c r="W7" s="982"/>
      <c r="AB7" s="51"/>
      <c r="AC7" s="51"/>
      <c r="AD7" s="51"/>
      <c r="AE7" s="51"/>
    </row>
    <row r="8" spans="1:32" s="781" customFormat="1" ht="25.5" customHeight="1" x14ac:dyDescent="0.2">
      <c r="A8" s="823" t="s">
        <v>18</v>
      </c>
      <c r="B8" s="794"/>
      <c r="C8" s="795"/>
      <c r="D8" s="1175" t="s">
        <v>19</v>
      </c>
      <c r="E8" s="1176"/>
      <c r="F8" s="1176"/>
      <c r="G8" s="1176"/>
      <c r="H8" s="1176"/>
      <c r="I8" s="1176"/>
      <c r="J8" s="1176"/>
      <c r="K8" s="1176"/>
      <c r="L8" s="1176"/>
      <c r="M8" s="1177"/>
      <c r="N8" s="61"/>
      <c r="P8" s="24" t="s">
        <v>20</v>
      </c>
      <c r="Q8" s="1008">
        <v>0.41666666666666669</v>
      </c>
      <c r="R8" s="1009"/>
      <c r="T8" s="797"/>
      <c r="U8" s="1054"/>
      <c r="V8" s="981"/>
      <c r="W8" s="982"/>
      <c r="AB8" s="51"/>
      <c r="AC8" s="51"/>
      <c r="AD8" s="51"/>
      <c r="AE8" s="51"/>
    </row>
    <row r="9" spans="1:32" s="781" customFormat="1" ht="39.950000000000003" customHeight="1" x14ac:dyDescent="0.2">
      <c r="A9" s="8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896"/>
      <c r="E9" s="897"/>
      <c r="F9" s="8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1019" t="str">
        <f>IF(AND($A$9="Тип доверенности/получателя при получении в адресе перегруза:",$D$9="Разовая доверенность"),"Введите ФИО","")</f>
        <v/>
      </c>
      <c r="I9" s="897"/>
      <c r="J9" s="10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7"/>
      <c r="L9" s="897"/>
      <c r="M9" s="897"/>
      <c r="N9" s="779"/>
      <c r="P9" s="26" t="s">
        <v>21</v>
      </c>
      <c r="Q9" s="1119"/>
      <c r="R9" s="884"/>
      <c r="T9" s="797"/>
      <c r="U9" s="1054"/>
      <c r="V9" s="983"/>
      <c r="W9" s="984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8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896"/>
      <c r="E10" s="897"/>
      <c r="F10" s="8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999" t="str">
        <f>IFERROR(VLOOKUP($D$10,Proxy,2,FALSE),"")</f>
        <v/>
      </c>
      <c r="I10" s="797"/>
      <c r="J10" s="797"/>
      <c r="K10" s="797"/>
      <c r="L10" s="797"/>
      <c r="M10" s="797"/>
      <c r="N10" s="780"/>
      <c r="P10" s="26" t="s">
        <v>22</v>
      </c>
      <c r="Q10" s="1067"/>
      <c r="R10" s="1068"/>
      <c r="U10" s="24" t="s">
        <v>23</v>
      </c>
      <c r="V10" s="1164" t="s">
        <v>24</v>
      </c>
      <c r="W10" s="9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1"/>
      <c r="R11" s="845"/>
      <c r="U11" s="24" t="s">
        <v>27</v>
      </c>
      <c r="V11" s="883" t="s">
        <v>28</v>
      </c>
      <c r="W11" s="884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1035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1132"/>
      <c r="R12" s="1009"/>
      <c r="S12" s="23"/>
      <c r="U12" s="24"/>
      <c r="V12" s="838"/>
      <c r="W12" s="797"/>
      <c r="AB12" s="51"/>
      <c r="AC12" s="51"/>
      <c r="AD12" s="51"/>
      <c r="AE12" s="51"/>
    </row>
    <row r="13" spans="1:32" s="781" customFormat="1" ht="23.25" customHeight="1" x14ac:dyDescent="0.2">
      <c r="A13" s="1035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883"/>
      <c r="R13" s="8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1035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996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1092" t="s">
        <v>35</v>
      </c>
      <c r="Q15" s="838"/>
      <c r="R15" s="838"/>
      <c r="S15" s="838"/>
      <c r="T15" s="8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3"/>
      <c r="Q16" s="1093"/>
      <c r="R16" s="1093"/>
      <c r="S16" s="1093"/>
      <c r="T16" s="10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8" t="s">
        <v>36</v>
      </c>
      <c r="B17" s="808" t="s">
        <v>37</v>
      </c>
      <c r="C17" s="1117" t="s">
        <v>38</v>
      </c>
      <c r="D17" s="808" t="s">
        <v>39</v>
      </c>
      <c r="E17" s="809"/>
      <c r="F17" s="808" t="s">
        <v>40</v>
      </c>
      <c r="G17" s="808" t="s">
        <v>41</v>
      </c>
      <c r="H17" s="808" t="s">
        <v>42</v>
      </c>
      <c r="I17" s="808" t="s">
        <v>43</v>
      </c>
      <c r="J17" s="808" t="s">
        <v>44</v>
      </c>
      <c r="K17" s="808" t="s">
        <v>45</v>
      </c>
      <c r="L17" s="808" t="s">
        <v>46</v>
      </c>
      <c r="M17" s="808" t="s">
        <v>47</v>
      </c>
      <c r="N17" s="808" t="s">
        <v>48</v>
      </c>
      <c r="O17" s="808" t="s">
        <v>49</v>
      </c>
      <c r="P17" s="808" t="s">
        <v>50</v>
      </c>
      <c r="Q17" s="1147"/>
      <c r="R17" s="1147"/>
      <c r="S17" s="1147"/>
      <c r="T17" s="809"/>
      <c r="U17" s="822" t="s">
        <v>51</v>
      </c>
      <c r="V17" s="800"/>
      <c r="W17" s="808" t="s">
        <v>52</v>
      </c>
      <c r="X17" s="808" t="s">
        <v>53</v>
      </c>
      <c r="Y17" s="820" t="s">
        <v>54</v>
      </c>
      <c r="Z17" s="962" t="s">
        <v>55</v>
      </c>
      <c r="AA17" s="871" t="s">
        <v>56</v>
      </c>
      <c r="AB17" s="871" t="s">
        <v>57</v>
      </c>
      <c r="AC17" s="871" t="s">
        <v>58</v>
      </c>
      <c r="AD17" s="871" t="s">
        <v>59</v>
      </c>
      <c r="AE17" s="872"/>
      <c r="AF17" s="873"/>
      <c r="AG17" s="66"/>
      <c r="BD17" s="65" t="s">
        <v>60</v>
      </c>
    </row>
    <row r="18" spans="1:68" ht="14.25" customHeight="1" x14ac:dyDescent="0.2">
      <c r="A18" s="816"/>
      <c r="B18" s="816"/>
      <c r="C18" s="816"/>
      <c r="D18" s="810"/>
      <c r="E18" s="811"/>
      <c r="F18" s="816"/>
      <c r="G18" s="816"/>
      <c r="H18" s="816"/>
      <c r="I18" s="816"/>
      <c r="J18" s="816"/>
      <c r="K18" s="816"/>
      <c r="L18" s="816"/>
      <c r="M18" s="816"/>
      <c r="N18" s="816"/>
      <c r="O18" s="816"/>
      <c r="P18" s="810"/>
      <c r="Q18" s="1148"/>
      <c r="R18" s="1148"/>
      <c r="S18" s="1148"/>
      <c r="T18" s="811"/>
      <c r="U18" s="67" t="s">
        <v>61</v>
      </c>
      <c r="V18" s="67" t="s">
        <v>62</v>
      </c>
      <c r="W18" s="816"/>
      <c r="X18" s="816"/>
      <c r="Y18" s="821"/>
      <c r="Z18" s="963"/>
      <c r="AA18" s="965"/>
      <c r="AB18" s="965"/>
      <c r="AC18" s="965"/>
      <c r="AD18" s="874"/>
      <c r="AE18" s="875"/>
      <c r="AF18" s="876"/>
      <c r="AG18" s="66"/>
      <c r="BD18" s="65"/>
    </row>
    <row r="19" spans="1:68" ht="27.75" customHeight="1" x14ac:dyDescent="0.2">
      <c r="A19" s="828" t="s">
        <v>63</v>
      </c>
      <c r="B19" s="829"/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48"/>
      <c r="AB19" s="48"/>
      <c r="AC19" s="48"/>
    </row>
    <row r="20" spans="1:68" ht="16.5" customHeight="1" x14ac:dyDescent="0.25">
      <c r="A20" s="83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82"/>
      <c r="AB20" s="782"/>
      <c r="AC20" s="782"/>
    </row>
    <row r="21" spans="1:68" ht="14.25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12">
        <v>4680115885004</v>
      </c>
      <c r="E22" s="813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4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5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5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12">
        <v>4607091383881</v>
      </c>
      <c r="E26" s="813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12">
        <v>4680115885912</v>
      </c>
      <c r="E27" s="813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12">
        <v>4607091388237</v>
      </c>
      <c r="E28" s="813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12">
        <v>4680115886230</v>
      </c>
      <c r="E29" s="813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12">
        <v>4680115886278</v>
      </c>
      <c r="E30" s="813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2" t="s">
        <v>90</v>
      </c>
      <c r="Q30" s="802"/>
      <c r="R30" s="802"/>
      <c r="S30" s="802"/>
      <c r="T30" s="80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12">
        <v>4680115886247</v>
      </c>
      <c r="E31" s="813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9" t="s">
        <v>94</v>
      </c>
      <c r="Q31" s="802"/>
      <c r="R31" s="802"/>
      <c r="S31" s="802"/>
      <c r="T31" s="80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12">
        <v>4680115885905</v>
      </c>
      <c r="E32" s="813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12">
        <v>4607091388244</v>
      </c>
      <c r="E33" s="813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4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05"/>
      <c r="P34" s="793" t="s">
        <v>71</v>
      </c>
      <c r="Q34" s="794"/>
      <c r="R34" s="794"/>
      <c r="S34" s="794"/>
      <c r="T34" s="794"/>
      <c r="U34" s="794"/>
      <c r="V34" s="795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805"/>
      <c r="P35" s="793" t="s">
        <v>71</v>
      </c>
      <c r="Q35" s="794"/>
      <c r="R35" s="794"/>
      <c r="S35" s="794"/>
      <c r="T35" s="794"/>
      <c r="U35" s="794"/>
      <c r="V35" s="795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796" t="s">
        <v>102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12">
        <v>4607091388503</v>
      </c>
      <c r="E37" s="813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4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05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805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796" t="s">
        <v>108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12">
        <v>4607091389111</v>
      </c>
      <c r="E41" s="813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9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4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05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805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28" t="s">
        <v>111</v>
      </c>
      <c r="B44" s="829"/>
      <c r="C44" s="829"/>
      <c r="D44" s="829"/>
      <c r="E44" s="829"/>
      <c r="F44" s="829"/>
      <c r="G44" s="829"/>
      <c r="H44" s="829"/>
      <c r="I44" s="829"/>
      <c r="J44" s="829"/>
      <c r="K44" s="829"/>
      <c r="L44" s="829"/>
      <c r="M44" s="829"/>
      <c r="N44" s="829"/>
      <c r="O44" s="829"/>
      <c r="P44" s="829"/>
      <c r="Q44" s="829"/>
      <c r="R44" s="829"/>
      <c r="S44" s="829"/>
      <c r="T44" s="829"/>
      <c r="U44" s="829"/>
      <c r="V44" s="829"/>
      <c r="W44" s="829"/>
      <c r="X44" s="829"/>
      <c r="Y44" s="829"/>
      <c r="Z44" s="829"/>
      <c r="AA44" s="48"/>
      <c r="AB44" s="48"/>
      <c r="AC44" s="48"/>
    </row>
    <row r="45" spans="1:68" ht="16.5" customHeight="1" x14ac:dyDescent="0.25">
      <c r="A45" s="836" t="s">
        <v>112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82"/>
      <c r="AB45" s="782"/>
      <c r="AC45" s="782"/>
    </row>
    <row r="46" spans="1:68" ht="14.25" customHeight="1" x14ac:dyDescent="0.25">
      <c r="A46" s="796" t="s">
        <v>113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12">
        <v>4607091385670</v>
      </c>
      <c r="E47" s="813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11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87">
        <v>800</v>
      </c>
      <c r="Y47" s="788">
        <f t="shared" ref="Y47:Y52" si="6">IFERROR(IF(X47="",0,CEILING((X47/$H47),1)*$H47),"")</f>
        <v>810</v>
      </c>
      <c r="Z47" s="36">
        <f>IFERROR(IF(Y47=0,"",ROUNDUP(Y47/H47,0)*0.02175),"")</f>
        <v>1.6312499999999999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835.55555555555554</v>
      </c>
      <c r="BN47" s="64">
        <f t="shared" ref="BN47:BN52" si="8">IFERROR(Y47*I47/H47,"0")</f>
        <v>845.99999999999989</v>
      </c>
      <c r="BO47" s="64">
        <f t="shared" ref="BO47:BO52" si="9">IFERROR(1/J47*(X47/H47),"0")</f>
        <v>1.3227513227513228</v>
      </c>
      <c r="BP47" s="64">
        <f t="shared" ref="BP47:BP52" si="10">IFERROR(1/J47*(Y47/H47),"0")</f>
        <v>1.3392857142857142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812">
        <v>4607091385670</v>
      </c>
      <c r="E48" s="813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9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12">
        <v>4680115883956</v>
      </c>
      <c r="E49" s="813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9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12">
        <v>4607091385687</v>
      </c>
      <c r="E50" s="813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12">
        <v>4680115882539</v>
      </c>
      <c r="E51" s="813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12">
        <v>4680115883949</v>
      </c>
      <c r="E52" s="813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11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4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05"/>
      <c r="P53" s="793" t="s">
        <v>71</v>
      </c>
      <c r="Q53" s="794"/>
      <c r="R53" s="794"/>
      <c r="S53" s="794"/>
      <c r="T53" s="794"/>
      <c r="U53" s="794"/>
      <c r="V53" s="795"/>
      <c r="W53" s="37" t="s">
        <v>72</v>
      </c>
      <c r="X53" s="789">
        <f>IFERROR(X47/H47,"0")+IFERROR(X48/H48,"0")+IFERROR(X49/H49,"0")+IFERROR(X50/H50,"0")+IFERROR(X51/H51,"0")+IFERROR(X52/H52,"0")</f>
        <v>74.074074074074076</v>
      </c>
      <c r="Y53" s="789">
        <f>IFERROR(Y47/H47,"0")+IFERROR(Y48/H48,"0")+IFERROR(Y49/H49,"0")+IFERROR(Y50/H50,"0")+IFERROR(Y51/H51,"0")+IFERROR(Y52/H52,"0")</f>
        <v>75</v>
      </c>
      <c r="Z53" s="789">
        <f>IFERROR(IF(Z47="",0,Z47),"0")+IFERROR(IF(Z48="",0,Z48),"0")+IFERROR(IF(Z49="",0,Z49),"0")+IFERROR(IF(Z50="",0,Z50),"0")+IFERROR(IF(Z51="",0,Z51),"0")+IFERROR(IF(Z52="",0,Z52),"0")</f>
        <v>1.6312499999999999</v>
      </c>
      <c r="AA53" s="790"/>
      <c r="AB53" s="790"/>
      <c r="AC53" s="790"/>
    </row>
    <row r="54" spans="1:68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805"/>
      <c r="P54" s="793" t="s">
        <v>71</v>
      </c>
      <c r="Q54" s="794"/>
      <c r="R54" s="794"/>
      <c r="S54" s="794"/>
      <c r="T54" s="794"/>
      <c r="U54" s="794"/>
      <c r="V54" s="795"/>
      <c r="W54" s="37" t="s">
        <v>69</v>
      </c>
      <c r="X54" s="789">
        <f>IFERROR(SUM(X47:X52),"0")</f>
        <v>800</v>
      </c>
      <c r="Y54" s="789">
        <f>IFERROR(SUM(Y47:Y52),"0")</f>
        <v>810</v>
      </c>
      <c r="Z54" s="37"/>
      <c r="AA54" s="790"/>
      <c r="AB54" s="790"/>
      <c r="AC54" s="790"/>
    </row>
    <row r="55" spans="1:68" ht="14.25" customHeight="1" x14ac:dyDescent="0.25">
      <c r="A55" s="796" t="s">
        <v>73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12">
        <v>4680115885233</v>
      </c>
      <c r="E56" s="813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1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12">
        <v>4680115884915</v>
      </c>
      <c r="E57" s="813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4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05"/>
      <c r="P58" s="793" t="s">
        <v>71</v>
      </c>
      <c r="Q58" s="794"/>
      <c r="R58" s="794"/>
      <c r="S58" s="794"/>
      <c r="T58" s="794"/>
      <c r="U58" s="794"/>
      <c r="V58" s="795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805"/>
      <c r="P59" s="793" t="s">
        <v>71</v>
      </c>
      <c r="Q59" s="794"/>
      <c r="R59" s="794"/>
      <c r="S59" s="794"/>
      <c r="T59" s="794"/>
      <c r="U59" s="794"/>
      <c r="V59" s="795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36" t="s">
        <v>139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82"/>
      <c r="AB60" s="782"/>
      <c r="AC60" s="782"/>
    </row>
    <row r="61" spans="1:68" ht="14.25" customHeight="1" x14ac:dyDescent="0.25">
      <c r="A61" s="796" t="s">
        <v>113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12">
        <v>4680115885882</v>
      </c>
      <c r="E62" s="813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9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12">
        <v>4680115881426</v>
      </c>
      <c r="E63" s="813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812">
        <v>4680115881426</v>
      </c>
      <c r="E64" s="813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89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12">
        <v>4680115880283</v>
      </c>
      <c r="E65" s="813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80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12">
        <v>4680115882720</v>
      </c>
      <c r="E66" s="813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0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12">
        <v>4680115881525</v>
      </c>
      <c r="E67" s="813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8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812">
        <v>4607091382952</v>
      </c>
      <c r="E68" s="813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110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802"/>
      <c r="R68" s="802"/>
      <c r="S68" s="802"/>
      <c r="T68" s="80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812">
        <v>4680115885899</v>
      </c>
      <c r="E69" s="813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812">
        <v>4680115881419</v>
      </c>
      <c r="E70" s="813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2"/>
      <c r="R70" s="802"/>
      <c r="S70" s="802"/>
      <c r="T70" s="80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4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805"/>
      <c r="P71" s="793" t="s">
        <v>71</v>
      </c>
      <c r="Q71" s="794"/>
      <c r="R71" s="794"/>
      <c r="S71" s="794"/>
      <c r="T71" s="794"/>
      <c r="U71" s="794"/>
      <c r="V71" s="795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805"/>
      <c r="P72" s="793" t="s">
        <v>71</v>
      </c>
      <c r="Q72" s="794"/>
      <c r="R72" s="794"/>
      <c r="S72" s="794"/>
      <c r="T72" s="794"/>
      <c r="U72" s="794"/>
      <c r="V72" s="795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796" t="s">
        <v>168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812">
        <v>4680115881440</v>
      </c>
      <c r="E74" s="813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10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812">
        <v>4680115882751</v>
      </c>
      <c r="E75" s="813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8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812">
        <v>4680115885950</v>
      </c>
      <c r="E76" s="813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812">
        <v>4680115881433</v>
      </c>
      <c r="E77" s="813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02"/>
      <c r="R77" s="802"/>
      <c r="S77" s="802"/>
      <c r="T77" s="80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4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805"/>
      <c r="P78" s="793" t="s">
        <v>71</v>
      </c>
      <c r="Q78" s="794"/>
      <c r="R78" s="794"/>
      <c r="S78" s="794"/>
      <c r="T78" s="794"/>
      <c r="U78" s="794"/>
      <c r="V78" s="795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805"/>
      <c r="P79" s="793" t="s">
        <v>71</v>
      </c>
      <c r="Q79" s="794"/>
      <c r="R79" s="794"/>
      <c r="S79" s="794"/>
      <c r="T79" s="794"/>
      <c r="U79" s="794"/>
      <c r="V79" s="795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796" t="s">
        <v>64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812">
        <v>4680115885066</v>
      </c>
      <c r="E81" s="813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10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812">
        <v>4680115885042</v>
      </c>
      <c r="E82" s="813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812">
        <v>4680115885080</v>
      </c>
      <c r="E83" s="813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8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812">
        <v>4680115885073</v>
      </c>
      <c r="E84" s="813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812">
        <v>4680115885059</v>
      </c>
      <c r="E85" s="813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812">
        <v>4680115885097</v>
      </c>
      <c r="E86" s="813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2"/>
      <c r="R86" s="802"/>
      <c r="S86" s="802"/>
      <c r="T86" s="80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4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805"/>
      <c r="P87" s="793" t="s">
        <v>71</v>
      </c>
      <c r="Q87" s="794"/>
      <c r="R87" s="794"/>
      <c r="S87" s="794"/>
      <c r="T87" s="794"/>
      <c r="U87" s="794"/>
      <c r="V87" s="795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805"/>
      <c r="P88" s="793" t="s">
        <v>71</v>
      </c>
      <c r="Q88" s="794"/>
      <c r="R88" s="794"/>
      <c r="S88" s="794"/>
      <c r="T88" s="794"/>
      <c r="U88" s="794"/>
      <c r="V88" s="795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796" t="s">
        <v>73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812">
        <v>4680115881891</v>
      </c>
      <c r="E90" s="813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812">
        <v>4680115885769</v>
      </c>
      <c r="E91" s="813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9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812">
        <v>4680115884410</v>
      </c>
      <c r="E92" s="813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11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812">
        <v>4680115884311</v>
      </c>
      <c r="E93" s="813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91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812">
        <v>4680115885929</v>
      </c>
      <c r="E94" s="813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11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812">
        <v>4680115884403</v>
      </c>
      <c r="E95" s="813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11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02"/>
      <c r="R95" s="802"/>
      <c r="S95" s="802"/>
      <c r="T95" s="80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4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805"/>
      <c r="P96" s="793" t="s">
        <v>71</v>
      </c>
      <c r="Q96" s="794"/>
      <c r="R96" s="794"/>
      <c r="S96" s="794"/>
      <c r="T96" s="794"/>
      <c r="U96" s="794"/>
      <c r="V96" s="795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805"/>
      <c r="P97" s="793" t="s">
        <v>71</v>
      </c>
      <c r="Q97" s="794"/>
      <c r="R97" s="794"/>
      <c r="S97" s="794"/>
      <c r="T97" s="794"/>
      <c r="U97" s="794"/>
      <c r="V97" s="795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796" t="s">
        <v>210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812">
        <v>4680115881532</v>
      </c>
      <c r="E99" s="813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1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812">
        <v>4680115881532</v>
      </c>
      <c r="E100" s="813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812">
        <v>4680115881464</v>
      </c>
      <c r="E101" s="813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91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02"/>
      <c r="R101" s="802"/>
      <c r="S101" s="802"/>
      <c r="T101" s="80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4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805"/>
      <c r="P102" s="793" t="s">
        <v>71</v>
      </c>
      <c r="Q102" s="794"/>
      <c r="R102" s="794"/>
      <c r="S102" s="794"/>
      <c r="T102" s="794"/>
      <c r="U102" s="794"/>
      <c r="V102" s="795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805"/>
      <c r="P103" s="793" t="s">
        <v>71</v>
      </c>
      <c r="Q103" s="794"/>
      <c r="R103" s="794"/>
      <c r="S103" s="794"/>
      <c r="T103" s="794"/>
      <c r="U103" s="794"/>
      <c r="V103" s="795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36" t="s">
        <v>218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782"/>
      <c r="AB104" s="782"/>
      <c r="AC104" s="782"/>
    </row>
    <row r="105" spans="1:68" ht="14.25" customHeight="1" x14ac:dyDescent="0.25">
      <c r="A105" s="796" t="s">
        <v>113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812">
        <v>4680115881327</v>
      </c>
      <c r="E106" s="813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9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87">
        <v>300</v>
      </c>
      <c r="Y106" s="788">
        <f>IFERROR(IF(X106="",0,CEILING((X106/$H106),1)*$H106),"")</f>
        <v>302.40000000000003</v>
      </c>
      <c r="Z106" s="36">
        <f>IFERROR(IF(Y106=0,"",ROUNDUP(Y106/H106,0)*0.02175),"")</f>
        <v>0.60899999999999999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313.33333333333331</v>
      </c>
      <c r="BN106" s="64">
        <f>IFERROR(Y106*I106/H106,"0")</f>
        <v>315.83999999999997</v>
      </c>
      <c r="BO106" s="64">
        <f>IFERROR(1/J106*(X106/H106),"0")</f>
        <v>0.49603174603174593</v>
      </c>
      <c r="BP106" s="64">
        <f>IFERROR(1/J106*(Y106/H106),"0")</f>
        <v>0.5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812">
        <v>4680115881518</v>
      </c>
      <c r="E107" s="813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9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812">
        <v>4680115881303</v>
      </c>
      <c r="E108" s="813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02"/>
      <c r="R108" s="802"/>
      <c r="S108" s="802"/>
      <c r="T108" s="80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4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805"/>
      <c r="P109" s="793" t="s">
        <v>71</v>
      </c>
      <c r="Q109" s="794"/>
      <c r="R109" s="794"/>
      <c r="S109" s="794"/>
      <c r="T109" s="794"/>
      <c r="U109" s="794"/>
      <c r="V109" s="795"/>
      <c r="W109" s="37" t="s">
        <v>72</v>
      </c>
      <c r="X109" s="789">
        <f>IFERROR(X106/H106,"0")+IFERROR(X107/H107,"0")+IFERROR(X108/H108,"0")</f>
        <v>27.777777777777775</v>
      </c>
      <c r="Y109" s="789">
        <f>IFERROR(Y106/H106,"0")+IFERROR(Y107/H107,"0")+IFERROR(Y108/H108,"0")</f>
        <v>28</v>
      </c>
      <c r="Z109" s="789">
        <f>IFERROR(IF(Z106="",0,Z106),"0")+IFERROR(IF(Z107="",0,Z107),"0")+IFERROR(IF(Z108="",0,Z108),"0")</f>
        <v>0.60899999999999999</v>
      </c>
      <c r="AA109" s="790"/>
      <c r="AB109" s="790"/>
      <c r="AC109" s="790"/>
    </row>
    <row r="110" spans="1:68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805"/>
      <c r="P110" s="793" t="s">
        <v>71</v>
      </c>
      <c r="Q110" s="794"/>
      <c r="R110" s="794"/>
      <c r="S110" s="794"/>
      <c r="T110" s="794"/>
      <c r="U110" s="794"/>
      <c r="V110" s="795"/>
      <c r="W110" s="37" t="s">
        <v>69</v>
      </c>
      <c r="X110" s="789">
        <f>IFERROR(SUM(X106:X108),"0")</f>
        <v>300</v>
      </c>
      <c r="Y110" s="789">
        <f>IFERROR(SUM(Y106:Y108),"0")</f>
        <v>302.40000000000003</v>
      </c>
      <c r="Z110" s="37"/>
      <c r="AA110" s="790"/>
      <c r="AB110" s="790"/>
      <c r="AC110" s="790"/>
    </row>
    <row r="111" spans="1:68" ht="14.25" customHeight="1" x14ac:dyDescent="0.25">
      <c r="A111" s="796" t="s">
        <v>73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812">
        <v>4607091386967</v>
      </c>
      <c r="E112" s="813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9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87">
        <v>200</v>
      </c>
      <c r="Y112" s="788">
        <f t="shared" ref="Y112:Y117" si="26">IFERROR(IF(X112="",0,CEILING((X112/$H112),1)*$H112),"")</f>
        <v>202.5</v>
      </c>
      <c r="Z112" s="36">
        <f>IFERROR(IF(Y112=0,"",ROUNDUP(Y112/H112,0)*0.02175),"")</f>
        <v>0.54374999999999996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213.92592592592592</v>
      </c>
      <c r="BN112" s="64">
        <f t="shared" ref="BN112:BN117" si="28">IFERROR(Y112*I112/H112,"0")</f>
        <v>216.60000000000002</v>
      </c>
      <c r="BO112" s="64">
        <f t="shared" ref="BO112:BO117" si="29">IFERROR(1/J112*(X112/H112),"0")</f>
        <v>0.44091710758377423</v>
      </c>
      <c r="BP112" s="64">
        <f t="shared" ref="BP112:BP117" si="30">IFERROR(1/J112*(Y112/H112),"0")</f>
        <v>0.4464285714285714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812">
        <v>4607091386967</v>
      </c>
      <c r="E113" s="813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115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812">
        <v>4607091385731</v>
      </c>
      <c r="E114" s="813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93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02"/>
      <c r="R114" s="802"/>
      <c r="S114" s="802"/>
      <c r="T114" s="803"/>
      <c r="U114" s="34"/>
      <c r="V114" s="34"/>
      <c r="W114" s="35" t="s">
        <v>69</v>
      </c>
      <c r="X114" s="787">
        <v>421.2</v>
      </c>
      <c r="Y114" s="788">
        <f t="shared" si="26"/>
        <v>421.20000000000005</v>
      </c>
      <c r="Z114" s="36">
        <f>IFERROR(IF(Y114=0,"",ROUNDUP(Y114/H114,0)*0.00651),"")</f>
        <v>1.01556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460.51199999999994</v>
      </c>
      <c r="BN114" s="64">
        <f t="shared" si="28"/>
        <v>460.51200000000006</v>
      </c>
      <c r="BO114" s="64">
        <f t="shared" si="29"/>
        <v>0.8571428571428571</v>
      </c>
      <c r="BP114" s="64">
        <f t="shared" si="30"/>
        <v>0.85714285714285721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812">
        <v>4680115880894</v>
      </c>
      <c r="E115" s="813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812">
        <v>4680115880214</v>
      </c>
      <c r="E116" s="813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11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812">
        <v>4680115880214</v>
      </c>
      <c r="E117" s="813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1128" t="s">
        <v>239</v>
      </c>
      <c r="Q117" s="802"/>
      <c r="R117" s="802"/>
      <c r="S117" s="802"/>
      <c r="T117" s="80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4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805"/>
      <c r="P118" s="793" t="s">
        <v>71</v>
      </c>
      <c r="Q118" s="794"/>
      <c r="R118" s="794"/>
      <c r="S118" s="794"/>
      <c r="T118" s="794"/>
      <c r="U118" s="794"/>
      <c r="V118" s="795"/>
      <c r="W118" s="37" t="s">
        <v>72</v>
      </c>
      <c r="X118" s="789">
        <f>IFERROR(X112/H112,"0")+IFERROR(X113/H113,"0")+IFERROR(X114/H114,"0")+IFERROR(X115/H115,"0")+IFERROR(X116/H116,"0")+IFERROR(X117/H117,"0")</f>
        <v>180.69135802469134</v>
      </c>
      <c r="Y118" s="789">
        <f>IFERROR(Y112/H112,"0")+IFERROR(Y113/H113,"0")+IFERROR(Y114/H114,"0")+IFERROR(Y115/H115,"0")+IFERROR(Y116/H116,"0")+IFERROR(Y117/H117,"0")</f>
        <v>181</v>
      </c>
      <c r="Z118" s="789">
        <f>IFERROR(IF(Z112="",0,Z112),"0")+IFERROR(IF(Z113="",0,Z113),"0")+IFERROR(IF(Z114="",0,Z114),"0")+IFERROR(IF(Z115="",0,Z115),"0")+IFERROR(IF(Z116="",0,Z116),"0")+IFERROR(IF(Z117="",0,Z117),"0")</f>
        <v>1.55931</v>
      </c>
      <c r="AA118" s="790"/>
      <c r="AB118" s="790"/>
      <c r="AC118" s="790"/>
    </row>
    <row r="119" spans="1:68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805"/>
      <c r="P119" s="793" t="s">
        <v>71</v>
      </c>
      <c r="Q119" s="794"/>
      <c r="R119" s="794"/>
      <c r="S119" s="794"/>
      <c r="T119" s="794"/>
      <c r="U119" s="794"/>
      <c r="V119" s="795"/>
      <c r="W119" s="37" t="s">
        <v>69</v>
      </c>
      <c r="X119" s="789">
        <f>IFERROR(SUM(X112:X117),"0")</f>
        <v>621.20000000000005</v>
      </c>
      <c r="Y119" s="789">
        <f>IFERROR(SUM(Y112:Y117),"0")</f>
        <v>623.70000000000005</v>
      </c>
      <c r="Z119" s="37"/>
      <c r="AA119" s="790"/>
      <c r="AB119" s="790"/>
      <c r="AC119" s="790"/>
    </row>
    <row r="120" spans="1:68" ht="16.5" customHeight="1" x14ac:dyDescent="0.25">
      <c r="A120" s="836" t="s">
        <v>240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82"/>
      <c r="AB120" s="782"/>
      <c r="AC120" s="782"/>
    </row>
    <row r="121" spans="1:68" ht="14.25" customHeight="1" x14ac:dyDescent="0.25">
      <c r="A121" s="796" t="s">
        <v>113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812">
        <v>4680115882133</v>
      </c>
      <c r="E122" s="813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87">
        <v>500</v>
      </c>
      <c r="Y122" s="788">
        <f>IFERROR(IF(X122="",0,CEILING((X122/$H122),1)*$H122),"")</f>
        <v>507.6</v>
      </c>
      <c r="Z122" s="36">
        <f>IFERROR(IF(Y122=0,"",ROUNDUP(Y122/H122,0)*0.02175),"")</f>
        <v>1.0222499999999999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522.22222222222217</v>
      </c>
      <c r="BN122" s="64">
        <f>IFERROR(Y122*I122/H122,"0")</f>
        <v>530.16</v>
      </c>
      <c r="BO122" s="64">
        <f>IFERROR(1/J122*(X122/H122),"0")</f>
        <v>0.82671957671957652</v>
      </c>
      <c r="BP122" s="64">
        <f>IFERROR(1/J122*(Y122/H122),"0")</f>
        <v>0.83928571428571419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812">
        <v>4680115882133</v>
      </c>
      <c r="E123" s="813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802"/>
      <c r="R123" s="802"/>
      <c r="S123" s="802"/>
      <c r="T123" s="80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812">
        <v>4680115880269</v>
      </c>
      <c r="E124" s="813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812">
        <v>4680115880429</v>
      </c>
      <c r="E125" s="813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812">
        <v>4680115881457</v>
      </c>
      <c r="E126" s="813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02"/>
      <c r="R126" s="802"/>
      <c r="S126" s="802"/>
      <c r="T126" s="80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4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805"/>
      <c r="P127" s="793" t="s">
        <v>71</v>
      </c>
      <c r="Q127" s="794"/>
      <c r="R127" s="794"/>
      <c r="S127" s="794"/>
      <c r="T127" s="794"/>
      <c r="U127" s="794"/>
      <c r="V127" s="795"/>
      <c r="W127" s="37" t="s">
        <v>72</v>
      </c>
      <c r="X127" s="789">
        <f>IFERROR(X122/H122,"0")+IFERROR(X123/H123,"0")+IFERROR(X124/H124,"0")+IFERROR(X125/H125,"0")+IFERROR(X126/H126,"0")</f>
        <v>46.296296296296291</v>
      </c>
      <c r="Y127" s="789">
        <f>IFERROR(Y122/H122,"0")+IFERROR(Y123/H123,"0")+IFERROR(Y124/H124,"0")+IFERROR(Y125/H125,"0")+IFERROR(Y126/H126,"0")</f>
        <v>47</v>
      </c>
      <c r="Z127" s="789">
        <f>IFERROR(IF(Z122="",0,Z122),"0")+IFERROR(IF(Z123="",0,Z123),"0")+IFERROR(IF(Z124="",0,Z124),"0")+IFERROR(IF(Z125="",0,Z125),"0")+IFERROR(IF(Z126="",0,Z126),"0")</f>
        <v>1.0222499999999999</v>
      </c>
      <c r="AA127" s="790"/>
      <c r="AB127" s="790"/>
      <c r="AC127" s="790"/>
    </row>
    <row r="128" spans="1:68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805"/>
      <c r="P128" s="793" t="s">
        <v>71</v>
      </c>
      <c r="Q128" s="794"/>
      <c r="R128" s="794"/>
      <c r="S128" s="794"/>
      <c r="T128" s="794"/>
      <c r="U128" s="794"/>
      <c r="V128" s="795"/>
      <c r="W128" s="37" t="s">
        <v>69</v>
      </c>
      <c r="X128" s="789">
        <f>IFERROR(SUM(X122:X126),"0")</f>
        <v>500</v>
      </c>
      <c r="Y128" s="789">
        <f>IFERROR(SUM(Y122:Y126),"0")</f>
        <v>507.6</v>
      </c>
      <c r="Z128" s="37"/>
      <c r="AA128" s="790"/>
      <c r="AB128" s="790"/>
      <c r="AC128" s="790"/>
    </row>
    <row r="129" spans="1:68" ht="14.25" customHeight="1" x14ac:dyDescent="0.25">
      <c r="A129" s="796" t="s">
        <v>168</v>
      </c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7"/>
      <c r="P129" s="797"/>
      <c r="Q129" s="797"/>
      <c r="R129" s="797"/>
      <c r="S129" s="797"/>
      <c r="T129" s="797"/>
      <c r="U129" s="797"/>
      <c r="V129" s="797"/>
      <c r="W129" s="797"/>
      <c r="X129" s="797"/>
      <c r="Y129" s="797"/>
      <c r="Z129" s="797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812">
        <v>4680115881488</v>
      </c>
      <c r="E130" s="813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9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812">
        <v>4680115882775</v>
      </c>
      <c r="E131" s="813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120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812">
        <v>4680115882775</v>
      </c>
      <c r="E132" s="813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11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812">
        <v>4680115880658</v>
      </c>
      <c r="E133" s="813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02"/>
      <c r="R133" s="802"/>
      <c r="S133" s="802"/>
      <c r="T133" s="80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4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805"/>
      <c r="P134" s="793" t="s">
        <v>71</v>
      </c>
      <c r="Q134" s="794"/>
      <c r="R134" s="794"/>
      <c r="S134" s="794"/>
      <c r="T134" s="794"/>
      <c r="U134" s="794"/>
      <c r="V134" s="795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805"/>
      <c r="P135" s="793" t="s">
        <v>71</v>
      </c>
      <c r="Q135" s="794"/>
      <c r="R135" s="794"/>
      <c r="S135" s="794"/>
      <c r="T135" s="794"/>
      <c r="U135" s="794"/>
      <c r="V135" s="795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796" t="s">
        <v>73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812">
        <v>4607091385168</v>
      </c>
      <c r="E137" s="813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0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87">
        <v>300</v>
      </c>
      <c r="Y137" s="788">
        <f t="shared" ref="Y137:Y143" si="31">IFERROR(IF(X137="",0,CEILING((X137/$H137),1)*$H137),"")</f>
        <v>307.8</v>
      </c>
      <c r="Z137" s="36">
        <f>IFERROR(IF(Y137=0,"",ROUNDUP(Y137/H137,0)*0.02175),"")</f>
        <v>0.8264999999999999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320.66666666666663</v>
      </c>
      <c r="BN137" s="64">
        <f t="shared" ref="BN137:BN143" si="33">IFERROR(Y137*I137/H137,"0")</f>
        <v>329.00400000000002</v>
      </c>
      <c r="BO137" s="64">
        <f t="shared" ref="BO137:BO143" si="34">IFERROR(1/J137*(X137/H137),"0")</f>
        <v>0.66137566137566139</v>
      </c>
      <c r="BP137" s="64">
        <f t="shared" ref="BP137:BP143" si="35">IFERROR(1/J137*(Y137/H137),"0")</f>
        <v>0.67857142857142849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812">
        <v>4607091385168</v>
      </c>
      <c r="E138" s="813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812">
        <v>4680115884540</v>
      </c>
      <c r="E139" s="813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93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812">
        <v>4607091383256</v>
      </c>
      <c r="E140" s="813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6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02"/>
      <c r="R140" s="802"/>
      <c r="S140" s="802"/>
      <c r="T140" s="80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812">
        <v>4607091385748</v>
      </c>
      <c r="E141" s="813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2"/>
      <c r="R141" s="802"/>
      <c r="S141" s="802"/>
      <c r="T141" s="803"/>
      <c r="U141" s="34"/>
      <c r="V141" s="34"/>
      <c r="W141" s="35" t="s">
        <v>69</v>
      </c>
      <c r="X141" s="787">
        <v>421.2</v>
      </c>
      <c r="Y141" s="788">
        <f t="shared" si="31"/>
        <v>421.20000000000005</v>
      </c>
      <c r="Z141" s="36">
        <f>IFERROR(IF(Y141=0,"",ROUNDUP(Y141/H141,0)*0.00651),"")</f>
        <v>1.01556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460.51199999999994</v>
      </c>
      <c r="BN141" s="64">
        <f t="shared" si="33"/>
        <v>460.51200000000006</v>
      </c>
      <c r="BO141" s="64">
        <f t="shared" si="34"/>
        <v>0.8571428571428571</v>
      </c>
      <c r="BP141" s="64">
        <f t="shared" si="35"/>
        <v>0.85714285714285721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812">
        <v>4680115884533</v>
      </c>
      <c r="E142" s="813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11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812">
        <v>4680115882645</v>
      </c>
      <c r="E143" s="813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02"/>
      <c r="R143" s="802"/>
      <c r="S143" s="802"/>
      <c r="T143" s="80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4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805"/>
      <c r="P144" s="793" t="s">
        <v>71</v>
      </c>
      <c r="Q144" s="794"/>
      <c r="R144" s="794"/>
      <c r="S144" s="794"/>
      <c r="T144" s="794"/>
      <c r="U144" s="794"/>
      <c r="V144" s="795"/>
      <c r="W144" s="37" t="s">
        <v>72</v>
      </c>
      <c r="X144" s="789">
        <f>IFERROR(X137/H137,"0")+IFERROR(X138/H138,"0")+IFERROR(X139/H139,"0")+IFERROR(X140/H140,"0")+IFERROR(X141/H141,"0")+IFERROR(X142/H142,"0")+IFERROR(X143/H143,"0")</f>
        <v>193.03703703703701</v>
      </c>
      <c r="Y144" s="789">
        <f>IFERROR(Y137/H137,"0")+IFERROR(Y138/H138,"0")+IFERROR(Y139/H139,"0")+IFERROR(Y140/H140,"0")+IFERROR(Y141/H141,"0")+IFERROR(Y142/H142,"0")+IFERROR(Y143/H143,"0")</f>
        <v>194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1.84206</v>
      </c>
      <c r="AA144" s="790"/>
      <c r="AB144" s="790"/>
      <c r="AC144" s="790"/>
    </row>
    <row r="145" spans="1:68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05"/>
      <c r="P145" s="793" t="s">
        <v>71</v>
      </c>
      <c r="Q145" s="794"/>
      <c r="R145" s="794"/>
      <c r="S145" s="794"/>
      <c r="T145" s="794"/>
      <c r="U145" s="794"/>
      <c r="V145" s="795"/>
      <c r="W145" s="37" t="s">
        <v>69</v>
      </c>
      <c r="X145" s="789">
        <f>IFERROR(SUM(X137:X143),"0")</f>
        <v>721.2</v>
      </c>
      <c r="Y145" s="789">
        <f>IFERROR(SUM(Y137:Y143),"0")</f>
        <v>729</v>
      </c>
      <c r="Z145" s="37"/>
      <c r="AA145" s="790"/>
      <c r="AB145" s="790"/>
      <c r="AC145" s="790"/>
    </row>
    <row r="146" spans="1:68" ht="14.25" customHeight="1" x14ac:dyDescent="0.25">
      <c r="A146" s="796" t="s">
        <v>210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812">
        <v>4680115882652</v>
      </c>
      <c r="E147" s="813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812">
        <v>4680115880238</v>
      </c>
      <c r="E148" s="813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02"/>
      <c r="R148" s="802"/>
      <c r="S148" s="802"/>
      <c r="T148" s="80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4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805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805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36" t="s">
        <v>284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782"/>
      <c r="AB151" s="782"/>
      <c r="AC151" s="782"/>
    </row>
    <row r="152" spans="1:68" ht="14.25" customHeight="1" x14ac:dyDescent="0.25">
      <c r="A152" s="796" t="s">
        <v>113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812">
        <v>4680115885561</v>
      </c>
      <c r="E153" s="813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45" t="s">
        <v>288</v>
      </c>
      <c r="Q153" s="802"/>
      <c r="R153" s="802"/>
      <c r="S153" s="802"/>
      <c r="T153" s="80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812">
        <v>4680115882577</v>
      </c>
      <c r="E154" s="813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812">
        <v>4680115882577</v>
      </c>
      <c r="E155" s="813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12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02"/>
      <c r="R155" s="802"/>
      <c r="S155" s="802"/>
      <c r="T155" s="80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4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805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05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796" t="s">
        <v>64</v>
      </c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7"/>
      <c r="P158" s="797"/>
      <c r="Q158" s="797"/>
      <c r="R158" s="797"/>
      <c r="S158" s="797"/>
      <c r="T158" s="797"/>
      <c r="U158" s="797"/>
      <c r="V158" s="797"/>
      <c r="W158" s="797"/>
      <c r="X158" s="797"/>
      <c r="Y158" s="797"/>
      <c r="Z158" s="797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812">
        <v>4680115883444</v>
      </c>
      <c r="E159" s="813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812">
        <v>4680115883444</v>
      </c>
      <c r="E160" s="813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11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02"/>
      <c r="R160" s="802"/>
      <c r="S160" s="802"/>
      <c r="T160" s="80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4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805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805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796" t="s">
        <v>73</v>
      </c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7"/>
      <c r="P163" s="797"/>
      <c r="Q163" s="797"/>
      <c r="R163" s="797"/>
      <c r="S163" s="797"/>
      <c r="T163" s="797"/>
      <c r="U163" s="797"/>
      <c r="V163" s="797"/>
      <c r="W163" s="797"/>
      <c r="X163" s="797"/>
      <c r="Y163" s="797"/>
      <c r="Z163" s="797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812">
        <v>4680115882584</v>
      </c>
      <c r="E164" s="813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812">
        <v>4680115882584</v>
      </c>
      <c r="E165" s="813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4"/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805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797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805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36" t="s">
        <v>111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782"/>
      <c r="AB168" s="782"/>
      <c r="AC168" s="782"/>
    </row>
    <row r="169" spans="1:68" ht="14.25" customHeight="1" x14ac:dyDescent="0.25">
      <c r="A169" s="796" t="s">
        <v>113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812">
        <v>4607091384604</v>
      </c>
      <c r="E170" s="813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12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4"/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805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797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805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796" t="s">
        <v>64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812">
        <v>4607091387667</v>
      </c>
      <c r="E174" s="813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9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812">
        <v>4607091387636</v>
      </c>
      <c r="E175" s="813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812">
        <v>4607091382426</v>
      </c>
      <c r="E176" s="813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812">
        <v>4607091386547</v>
      </c>
      <c r="E177" s="813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812">
        <v>4607091382464</v>
      </c>
      <c r="E178" s="813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4"/>
      <c r="B179" s="797"/>
      <c r="C179" s="797"/>
      <c r="D179" s="797"/>
      <c r="E179" s="797"/>
      <c r="F179" s="797"/>
      <c r="G179" s="797"/>
      <c r="H179" s="797"/>
      <c r="I179" s="797"/>
      <c r="J179" s="797"/>
      <c r="K179" s="797"/>
      <c r="L179" s="797"/>
      <c r="M179" s="797"/>
      <c r="N179" s="797"/>
      <c r="O179" s="805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797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805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796" t="s">
        <v>73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812">
        <v>4607091386264</v>
      </c>
      <c r="E182" s="813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812">
        <v>4607091385427</v>
      </c>
      <c r="E183" s="813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9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4"/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805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797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805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28" t="s">
        <v>323</v>
      </c>
      <c r="B186" s="829"/>
      <c r="C186" s="829"/>
      <c r="D186" s="829"/>
      <c r="E186" s="829"/>
      <c r="F186" s="829"/>
      <c r="G186" s="829"/>
      <c r="H186" s="829"/>
      <c r="I186" s="829"/>
      <c r="J186" s="829"/>
      <c r="K186" s="829"/>
      <c r="L186" s="829"/>
      <c r="M186" s="829"/>
      <c r="N186" s="829"/>
      <c r="O186" s="829"/>
      <c r="P186" s="829"/>
      <c r="Q186" s="829"/>
      <c r="R186" s="829"/>
      <c r="S186" s="829"/>
      <c r="T186" s="829"/>
      <c r="U186" s="829"/>
      <c r="V186" s="829"/>
      <c r="W186" s="829"/>
      <c r="X186" s="829"/>
      <c r="Y186" s="829"/>
      <c r="Z186" s="829"/>
      <c r="AA186" s="48"/>
      <c r="AB186" s="48"/>
      <c r="AC186" s="48"/>
    </row>
    <row r="187" spans="1:68" ht="16.5" customHeight="1" x14ac:dyDescent="0.25">
      <c r="A187" s="836" t="s">
        <v>324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782"/>
      <c r="AB187" s="782"/>
      <c r="AC187" s="782"/>
    </row>
    <row r="188" spans="1:68" ht="14.25" customHeight="1" x14ac:dyDescent="0.25">
      <c r="A188" s="796" t="s">
        <v>168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812">
        <v>4680115886223</v>
      </c>
      <c r="E189" s="813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4"/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805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797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805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796" t="s">
        <v>64</v>
      </c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797"/>
      <c r="P192" s="797"/>
      <c r="Q192" s="797"/>
      <c r="R192" s="797"/>
      <c r="S192" s="797"/>
      <c r="T192" s="797"/>
      <c r="U192" s="797"/>
      <c r="V192" s="797"/>
      <c r="W192" s="797"/>
      <c r="X192" s="797"/>
      <c r="Y192" s="797"/>
      <c r="Z192" s="797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812">
        <v>4680115880993</v>
      </c>
      <c r="E193" s="813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812">
        <v>4680115881761</v>
      </c>
      <c r="E194" s="813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812">
        <v>4680115881563</v>
      </c>
      <c r="E195" s="813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1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87">
        <v>100</v>
      </c>
      <c r="Y195" s="788">
        <f t="shared" si="36"/>
        <v>100.80000000000001</v>
      </c>
      <c r="Z195" s="36">
        <f>IFERROR(IF(Y195=0,"",ROUNDUP(Y195/H195,0)*0.00902),"")</f>
        <v>0.21648000000000001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105</v>
      </c>
      <c r="BN195" s="64">
        <f t="shared" si="38"/>
        <v>105.84000000000002</v>
      </c>
      <c r="BO195" s="64">
        <f t="shared" si="39"/>
        <v>0.18037518037518038</v>
      </c>
      <c r="BP195" s="64">
        <f t="shared" si="40"/>
        <v>0.18181818181818182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812">
        <v>4680115880986</v>
      </c>
      <c r="E196" s="813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812">
        <v>4680115881785</v>
      </c>
      <c r="E197" s="813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1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812">
        <v>4680115881679</v>
      </c>
      <c r="E198" s="813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812">
        <v>4680115880191</v>
      </c>
      <c r="E199" s="813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812">
        <v>4680115883963</v>
      </c>
      <c r="E200" s="813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4"/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805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23.80952380952381</v>
      </c>
      <c r="Y201" s="789">
        <f>IFERROR(Y193/H193,"0")+IFERROR(Y194/H194,"0")+IFERROR(Y195/H195,"0")+IFERROR(Y196/H196,"0")+IFERROR(Y197/H197,"0")+IFERROR(Y198/H198,"0")+IFERROR(Y199/H199,"0")+IFERROR(Y200/H200,"0")</f>
        <v>24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790"/>
      <c r="AB201" s="790"/>
      <c r="AC201" s="790"/>
    </row>
    <row r="202" spans="1:68" x14ac:dyDescent="0.2">
      <c r="A202" s="797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805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89">
        <f>IFERROR(SUM(X193:X200),"0")</f>
        <v>100</v>
      </c>
      <c r="Y202" s="789">
        <f>IFERROR(SUM(Y193:Y200),"0")</f>
        <v>100.80000000000001</v>
      </c>
      <c r="Z202" s="37"/>
      <c r="AA202" s="790"/>
      <c r="AB202" s="790"/>
      <c r="AC202" s="790"/>
    </row>
    <row r="203" spans="1:68" ht="16.5" customHeight="1" x14ac:dyDescent="0.25">
      <c r="A203" s="836" t="s">
        <v>348</v>
      </c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797"/>
      <c r="P203" s="797"/>
      <c r="Q203" s="797"/>
      <c r="R203" s="797"/>
      <c r="S203" s="797"/>
      <c r="T203" s="797"/>
      <c r="U203" s="797"/>
      <c r="V203" s="797"/>
      <c r="W203" s="797"/>
      <c r="X203" s="797"/>
      <c r="Y203" s="797"/>
      <c r="Z203" s="797"/>
      <c r="AA203" s="782"/>
      <c r="AB203" s="782"/>
      <c r="AC203" s="782"/>
    </row>
    <row r="204" spans="1:68" ht="14.25" customHeight="1" x14ac:dyDescent="0.25">
      <c r="A204" s="796" t="s">
        <v>113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812">
        <v>4680115881402</v>
      </c>
      <c r="E205" s="813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11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812">
        <v>4680115881396</v>
      </c>
      <c r="E206" s="813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4"/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805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797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805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796" t="s">
        <v>168</v>
      </c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797"/>
      <c r="P209" s="797"/>
      <c r="Q209" s="797"/>
      <c r="R209" s="797"/>
      <c r="S209" s="797"/>
      <c r="T209" s="797"/>
      <c r="U209" s="797"/>
      <c r="V209" s="797"/>
      <c r="W209" s="797"/>
      <c r="X209" s="797"/>
      <c r="Y209" s="797"/>
      <c r="Z209" s="797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812">
        <v>4680115882935</v>
      </c>
      <c r="E210" s="813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10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812">
        <v>4680115880764</v>
      </c>
      <c r="E211" s="813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4"/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805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797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805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796" t="s">
        <v>64</v>
      </c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797"/>
      <c r="P214" s="797"/>
      <c r="Q214" s="797"/>
      <c r="R214" s="797"/>
      <c r="S214" s="797"/>
      <c r="T214" s="797"/>
      <c r="U214" s="797"/>
      <c r="V214" s="797"/>
      <c r="W214" s="797"/>
      <c r="X214" s="797"/>
      <c r="Y214" s="797"/>
      <c r="Z214" s="797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812">
        <v>4680115882683</v>
      </c>
      <c r="E215" s="813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812">
        <v>4680115882690</v>
      </c>
      <c r="E216" s="813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812">
        <v>4680115882669</v>
      </c>
      <c r="E217" s="813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812">
        <v>4680115882676</v>
      </c>
      <c r="E218" s="813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812">
        <v>4680115884014</v>
      </c>
      <c r="E219" s="813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812">
        <v>4680115884007</v>
      </c>
      <c r="E220" s="813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812">
        <v>4680115884038</v>
      </c>
      <c r="E221" s="813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812">
        <v>4680115884021</v>
      </c>
      <c r="E222" s="813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9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4"/>
      <c r="B223" s="797"/>
      <c r="C223" s="797"/>
      <c r="D223" s="797"/>
      <c r="E223" s="797"/>
      <c r="F223" s="797"/>
      <c r="G223" s="797"/>
      <c r="H223" s="797"/>
      <c r="I223" s="797"/>
      <c r="J223" s="797"/>
      <c r="K223" s="797"/>
      <c r="L223" s="797"/>
      <c r="M223" s="797"/>
      <c r="N223" s="797"/>
      <c r="O223" s="805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797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805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796" t="s">
        <v>73</v>
      </c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797"/>
      <c r="X225" s="797"/>
      <c r="Y225" s="797"/>
      <c r="Z225" s="797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812">
        <v>4680115881594</v>
      </c>
      <c r="E226" s="813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9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87">
        <v>100</v>
      </c>
      <c r="Y226" s="788">
        <f t="shared" ref="Y226:Y236" si="46">IFERROR(IF(X226="",0,CEILING((X226/$H226),1)*$H226),"")</f>
        <v>105.3</v>
      </c>
      <c r="Z226" s="36">
        <f>IFERROR(IF(Y226=0,"",ROUNDUP(Y226/H226,0)*0.02175),"")</f>
        <v>0.28275</v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106.96296296296296</v>
      </c>
      <c r="BN226" s="64">
        <f t="shared" ref="BN226:BN236" si="48">IFERROR(Y226*I226/H226,"0")</f>
        <v>112.63199999999999</v>
      </c>
      <c r="BO226" s="64">
        <f t="shared" ref="BO226:BO236" si="49">IFERROR(1/J226*(X226/H226),"0")</f>
        <v>0.22045855379188711</v>
      </c>
      <c r="BP226" s="64">
        <f t="shared" ref="BP226:BP236" si="50">IFERROR(1/J226*(Y226/H226),"0")</f>
        <v>0.23214285714285712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812">
        <v>4680115880962</v>
      </c>
      <c r="E227" s="813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7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812">
        <v>4680115881617</v>
      </c>
      <c r="E228" s="813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8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87">
        <v>100</v>
      </c>
      <c r="Y228" s="788">
        <f t="shared" si="46"/>
        <v>105.3</v>
      </c>
      <c r="Z228" s="36">
        <f>IFERROR(IF(Y228=0,"",ROUNDUP(Y228/H228,0)*0.02175),"")</f>
        <v>0.28275</v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106.74074074074076</v>
      </c>
      <c r="BN228" s="64">
        <f t="shared" si="48"/>
        <v>112.39800000000001</v>
      </c>
      <c r="BO228" s="64">
        <f t="shared" si="49"/>
        <v>0.22045855379188711</v>
      </c>
      <c r="BP228" s="64">
        <f t="shared" si="50"/>
        <v>0.23214285714285712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812">
        <v>4680115880573</v>
      </c>
      <c r="E229" s="813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87">
        <v>200</v>
      </c>
      <c r="Y229" s="788">
        <f t="shared" si="46"/>
        <v>200.1</v>
      </c>
      <c r="Z229" s="36">
        <f>IFERROR(IF(Y229=0,"",ROUNDUP(Y229/H229,0)*0.02175),"")</f>
        <v>0.50024999999999997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212.96551724137933</v>
      </c>
      <c r="BN229" s="64">
        <f t="shared" si="48"/>
        <v>213.072</v>
      </c>
      <c r="BO229" s="64">
        <f t="shared" si="49"/>
        <v>0.41050903119868637</v>
      </c>
      <c r="BP229" s="64">
        <f t="shared" si="50"/>
        <v>0.4107142857142857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812">
        <v>4680115882195</v>
      </c>
      <c r="E230" s="813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87">
        <v>100</v>
      </c>
      <c r="Y230" s="788">
        <f t="shared" si="46"/>
        <v>100.8</v>
      </c>
      <c r="Z230" s="36">
        <f t="shared" ref="Z230:Z236" si="51">IFERROR(IF(Y230=0,"",ROUNDUP(Y230/H230,0)*0.00651),"")</f>
        <v>0.27342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111.25</v>
      </c>
      <c r="BN230" s="64">
        <f t="shared" si="48"/>
        <v>112.13999999999999</v>
      </c>
      <c r="BO230" s="64">
        <f t="shared" si="49"/>
        <v>0.22893772893772898</v>
      </c>
      <c r="BP230" s="64">
        <f t="shared" si="50"/>
        <v>0.23076923076923078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812">
        <v>4680115882607</v>
      </c>
      <c r="E231" s="813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12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812">
        <v>4680115880092</v>
      </c>
      <c r="E232" s="813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1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87">
        <v>500</v>
      </c>
      <c r="Y232" s="788">
        <f t="shared" si="46"/>
        <v>501.59999999999997</v>
      </c>
      <c r="Z232" s="36">
        <f t="shared" si="51"/>
        <v>1.36059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552.5</v>
      </c>
      <c r="BN232" s="64">
        <f t="shared" si="48"/>
        <v>554.26800000000003</v>
      </c>
      <c r="BO232" s="64">
        <f t="shared" si="49"/>
        <v>1.1446886446886448</v>
      </c>
      <c r="BP232" s="64">
        <f t="shared" si="50"/>
        <v>1.1483516483516485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812">
        <v>4680115880221</v>
      </c>
      <c r="E233" s="813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9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87">
        <v>500</v>
      </c>
      <c r="Y233" s="788">
        <f t="shared" si="46"/>
        <v>501.59999999999997</v>
      </c>
      <c r="Z233" s="36">
        <f t="shared" si="51"/>
        <v>1.36059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552.5</v>
      </c>
      <c r="BN233" s="64">
        <f t="shared" si="48"/>
        <v>554.26800000000003</v>
      </c>
      <c r="BO233" s="64">
        <f t="shared" si="49"/>
        <v>1.1446886446886448</v>
      </c>
      <c r="BP233" s="64">
        <f t="shared" si="50"/>
        <v>1.1483516483516485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812">
        <v>4680115882942</v>
      </c>
      <c r="E234" s="813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18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812">
        <v>4680115880504</v>
      </c>
      <c r="E235" s="813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812">
        <v>4680115882164</v>
      </c>
      <c r="E236" s="813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87">
        <v>100</v>
      </c>
      <c r="Y236" s="788">
        <f t="shared" si="46"/>
        <v>100.8</v>
      </c>
      <c r="Z236" s="36">
        <f t="shared" si="51"/>
        <v>0.27342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110.75000000000001</v>
      </c>
      <c r="BN236" s="64">
        <f t="shared" si="48"/>
        <v>111.63600000000001</v>
      </c>
      <c r="BO236" s="64">
        <f t="shared" si="49"/>
        <v>0.22893772893772898</v>
      </c>
      <c r="BP236" s="64">
        <f t="shared" si="50"/>
        <v>0.23076923076923078</v>
      </c>
    </row>
    <row r="237" spans="1:68" x14ac:dyDescent="0.2">
      <c r="A237" s="804"/>
      <c r="B237" s="797"/>
      <c r="C237" s="797"/>
      <c r="D237" s="797"/>
      <c r="E237" s="797"/>
      <c r="F237" s="797"/>
      <c r="G237" s="797"/>
      <c r="H237" s="797"/>
      <c r="I237" s="797"/>
      <c r="J237" s="797"/>
      <c r="K237" s="797"/>
      <c r="L237" s="797"/>
      <c r="M237" s="797"/>
      <c r="N237" s="797"/>
      <c r="O237" s="805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547.67986377181774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551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4.3337699999999995</v>
      </c>
      <c r="AA237" s="790"/>
      <c r="AB237" s="790"/>
      <c r="AC237" s="790"/>
    </row>
    <row r="238" spans="1:68" x14ac:dyDescent="0.2">
      <c r="A238" s="797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805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89">
        <f>IFERROR(SUM(X226:X236),"0")</f>
        <v>1600</v>
      </c>
      <c r="Y238" s="789">
        <f>IFERROR(SUM(Y226:Y236),"0")</f>
        <v>1615.4999999999998</v>
      </c>
      <c r="Z238" s="37"/>
      <c r="AA238" s="790"/>
      <c r="AB238" s="790"/>
      <c r="AC238" s="790"/>
    </row>
    <row r="239" spans="1:68" ht="14.25" customHeight="1" x14ac:dyDescent="0.25">
      <c r="A239" s="796" t="s">
        <v>210</v>
      </c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797"/>
      <c r="X239" s="797"/>
      <c r="Y239" s="797"/>
      <c r="Z239" s="797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812">
        <v>4680115882874</v>
      </c>
      <c r="E240" s="813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15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812">
        <v>4680115882874</v>
      </c>
      <c r="E241" s="813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9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812">
        <v>4680115882874</v>
      </c>
      <c r="E242" s="813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1166" t="s">
        <v>415</v>
      </c>
      <c r="Q242" s="802"/>
      <c r="R242" s="802"/>
      <c r="S242" s="802"/>
      <c r="T242" s="80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812">
        <v>4680115884434</v>
      </c>
      <c r="E243" s="813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812">
        <v>4680115880818</v>
      </c>
      <c r="E244" s="813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812">
        <v>4680115880801</v>
      </c>
      <c r="E245" s="813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8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4"/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805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797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805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36" t="s">
        <v>426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782"/>
      <c r="AB248" s="782"/>
      <c r="AC248" s="782"/>
    </row>
    <row r="249" spans="1:68" ht="14.25" customHeight="1" x14ac:dyDescent="0.25">
      <c r="A249" s="796" t="s">
        <v>113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812">
        <v>4680115884274</v>
      </c>
      <c r="E250" s="813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11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812">
        <v>4680115884274</v>
      </c>
      <c r="E251" s="813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812">
        <v>4680115884298</v>
      </c>
      <c r="E252" s="813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2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812">
        <v>4680115884250</v>
      </c>
      <c r="E253" s="813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8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812">
        <v>4680115884250</v>
      </c>
      <c r="E254" s="813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812">
        <v>4680115884281</v>
      </c>
      <c r="E255" s="813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11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812">
        <v>4680115884199</v>
      </c>
      <c r="E256" s="813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9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812">
        <v>4680115884267</v>
      </c>
      <c r="E257" s="813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9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4"/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805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797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805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36" t="s">
        <v>445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782"/>
      <c r="AB260" s="782"/>
      <c r="AC260" s="782"/>
    </row>
    <row r="261" spans="1:68" ht="14.25" customHeight="1" x14ac:dyDescent="0.25">
      <c r="A261" s="796" t="s">
        <v>113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812">
        <v>4680115884137</v>
      </c>
      <c r="E262" s="813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812">
        <v>4680115884137</v>
      </c>
      <c r="E263" s="813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812">
        <v>4680115884236</v>
      </c>
      <c r="E264" s="813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1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812">
        <v>4680115884175</v>
      </c>
      <c r="E265" s="813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11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812">
        <v>4680115884175</v>
      </c>
      <c r="E266" s="813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11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812">
        <v>4680115884144</v>
      </c>
      <c r="E267" s="813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812">
        <v>4680115885288</v>
      </c>
      <c r="E268" s="813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11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812">
        <v>4680115884182</v>
      </c>
      <c r="E269" s="813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9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812">
        <v>4680115884205</v>
      </c>
      <c r="E270" s="813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9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4"/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805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797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05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796" t="s">
        <v>168</v>
      </c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7"/>
      <c r="P273" s="797"/>
      <c r="Q273" s="797"/>
      <c r="R273" s="797"/>
      <c r="S273" s="797"/>
      <c r="T273" s="797"/>
      <c r="U273" s="797"/>
      <c r="V273" s="797"/>
      <c r="W273" s="797"/>
      <c r="X273" s="797"/>
      <c r="Y273" s="797"/>
      <c r="Z273" s="797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812">
        <v>4680115885721</v>
      </c>
      <c r="E274" s="813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4"/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805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797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805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36" t="s">
        <v>469</v>
      </c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7"/>
      <c r="P277" s="797"/>
      <c r="Q277" s="797"/>
      <c r="R277" s="797"/>
      <c r="S277" s="797"/>
      <c r="T277" s="797"/>
      <c r="U277" s="797"/>
      <c r="V277" s="797"/>
      <c r="W277" s="797"/>
      <c r="X277" s="797"/>
      <c r="Y277" s="797"/>
      <c r="Z277" s="797"/>
      <c r="AA277" s="782"/>
      <c r="AB277" s="782"/>
      <c r="AC277" s="782"/>
    </row>
    <row r="278" spans="1:68" ht="14.25" customHeight="1" x14ac:dyDescent="0.25">
      <c r="A278" s="796" t="s">
        <v>113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812">
        <v>4607091387452</v>
      </c>
      <c r="E279" s="813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0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812">
        <v>4680115885837</v>
      </c>
      <c r="E280" s="813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11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812">
        <v>4680115885806</v>
      </c>
      <c r="E281" s="813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114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812">
        <v>4680115885806</v>
      </c>
      <c r="E282" s="813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812">
        <v>4607091385984</v>
      </c>
      <c r="E283" s="813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812">
        <v>4680115885851</v>
      </c>
      <c r="E284" s="813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812">
        <v>4607091387469</v>
      </c>
      <c r="E285" s="813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812">
        <v>4680115885844</v>
      </c>
      <c r="E286" s="813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812">
        <v>4607091387438</v>
      </c>
      <c r="E287" s="813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11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812">
        <v>4680115885820</v>
      </c>
      <c r="E288" s="813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8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4"/>
      <c r="B289" s="797"/>
      <c r="C289" s="797"/>
      <c r="D289" s="797"/>
      <c r="E289" s="797"/>
      <c r="F289" s="797"/>
      <c r="G289" s="797"/>
      <c r="H289" s="797"/>
      <c r="I289" s="797"/>
      <c r="J289" s="797"/>
      <c r="K289" s="797"/>
      <c r="L289" s="797"/>
      <c r="M289" s="797"/>
      <c r="N289" s="797"/>
      <c r="O289" s="805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797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05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36" t="s">
        <v>498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782"/>
      <c r="AB291" s="782"/>
      <c r="AC291" s="782"/>
    </row>
    <row r="292" spans="1:68" ht="14.25" customHeight="1" x14ac:dyDescent="0.25">
      <c r="A292" s="796" t="s">
        <v>113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812">
        <v>4680115885707</v>
      </c>
      <c r="E293" s="813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4"/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805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797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805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36" t="s">
        <v>501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782"/>
      <c r="AB296" s="782"/>
      <c r="AC296" s="782"/>
    </row>
    <row r="297" spans="1:68" ht="14.25" customHeight="1" x14ac:dyDescent="0.25">
      <c r="A297" s="796" t="s">
        <v>113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812">
        <v>4607091383423</v>
      </c>
      <c r="E298" s="813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812">
        <v>4680115885691</v>
      </c>
      <c r="E299" s="813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812">
        <v>4680115885660</v>
      </c>
      <c r="E300" s="813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1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4"/>
      <c r="B301" s="797"/>
      <c r="C301" s="797"/>
      <c r="D301" s="797"/>
      <c r="E301" s="797"/>
      <c r="F301" s="797"/>
      <c r="G301" s="797"/>
      <c r="H301" s="797"/>
      <c r="I301" s="797"/>
      <c r="J301" s="797"/>
      <c r="K301" s="797"/>
      <c r="L301" s="797"/>
      <c r="M301" s="797"/>
      <c r="N301" s="797"/>
      <c r="O301" s="805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797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805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36" t="s">
        <v>510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782"/>
      <c r="AB303" s="782"/>
      <c r="AC303" s="782"/>
    </row>
    <row r="304" spans="1:68" ht="14.25" customHeight="1" x14ac:dyDescent="0.25">
      <c r="A304" s="796" t="s">
        <v>73</v>
      </c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7"/>
      <c r="P304" s="797"/>
      <c r="Q304" s="797"/>
      <c r="R304" s="797"/>
      <c r="S304" s="797"/>
      <c r="T304" s="797"/>
      <c r="U304" s="797"/>
      <c r="V304" s="797"/>
      <c r="W304" s="797"/>
      <c r="X304" s="797"/>
      <c r="Y304" s="797"/>
      <c r="Z304" s="797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812">
        <v>4680115881556</v>
      </c>
      <c r="E305" s="813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11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812">
        <v>4680115881037</v>
      </c>
      <c r="E306" s="813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812">
        <v>4680115886186</v>
      </c>
      <c r="E307" s="813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812">
        <v>4680115881228</v>
      </c>
      <c r="E308" s="813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87">
        <v>50</v>
      </c>
      <c r="Y308" s="788">
        <f t="shared" si="72"/>
        <v>50.4</v>
      </c>
      <c r="Z308" s="36">
        <f>IFERROR(IF(Y308=0,"",ROUNDUP(Y308/H308,0)*0.00651),"")</f>
        <v>0.13671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55.25</v>
      </c>
      <c r="BN308" s="64">
        <f t="shared" si="74"/>
        <v>55.692</v>
      </c>
      <c r="BO308" s="64">
        <f t="shared" si="75"/>
        <v>0.11446886446886449</v>
      </c>
      <c r="BP308" s="64">
        <f t="shared" si="76"/>
        <v>0.11538461538461539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812">
        <v>4680115881211</v>
      </c>
      <c r="E309" s="813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812">
        <v>4680115881020</v>
      </c>
      <c r="E310" s="813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7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4"/>
      <c r="B311" s="797"/>
      <c r="C311" s="797"/>
      <c r="D311" s="797"/>
      <c r="E311" s="797"/>
      <c r="F311" s="797"/>
      <c r="G311" s="797"/>
      <c r="H311" s="797"/>
      <c r="I311" s="797"/>
      <c r="J311" s="797"/>
      <c r="K311" s="797"/>
      <c r="L311" s="797"/>
      <c r="M311" s="797"/>
      <c r="N311" s="797"/>
      <c r="O311" s="805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89">
        <f>IFERROR(X305/H305,"0")+IFERROR(X306/H306,"0")+IFERROR(X307/H307,"0")+IFERROR(X308/H308,"0")+IFERROR(X309/H309,"0")+IFERROR(X310/H310,"0")</f>
        <v>20.833333333333336</v>
      </c>
      <c r="Y311" s="789">
        <f>IFERROR(Y305/H305,"0")+IFERROR(Y306/H306,"0")+IFERROR(Y307/H307,"0")+IFERROR(Y308/H308,"0")+IFERROR(Y309/H309,"0")+IFERROR(Y310/H310,"0")</f>
        <v>21</v>
      </c>
      <c r="Z311" s="789">
        <f>IFERROR(IF(Z305="",0,Z305),"0")+IFERROR(IF(Z306="",0,Z306),"0")+IFERROR(IF(Z307="",0,Z307),"0")+IFERROR(IF(Z308="",0,Z308),"0")+IFERROR(IF(Z309="",0,Z309),"0")+IFERROR(IF(Z310="",0,Z310),"0")</f>
        <v>0.13671</v>
      </c>
      <c r="AA311" s="790"/>
      <c r="AB311" s="790"/>
      <c r="AC311" s="790"/>
    </row>
    <row r="312" spans="1:68" x14ac:dyDescent="0.2">
      <c r="A312" s="797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05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89">
        <f>IFERROR(SUM(X305:X310),"0")</f>
        <v>50</v>
      </c>
      <c r="Y312" s="789">
        <f>IFERROR(SUM(Y305:Y310),"0")</f>
        <v>50.4</v>
      </c>
      <c r="Z312" s="37"/>
      <c r="AA312" s="790"/>
      <c r="AB312" s="790"/>
      <c r="AC312" s="790"/>
    </row>
    <row r="313" spans="1:68" ht="16.5" customHeight="1" x14ac:dyDescent="0.25">
      <c r="A313" s="836" t="s">
        <v>526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782"/>
      <c r="AB313" s="782"/>
      <c r="AC313" s="782"/>
    </row>
    <row r="314" spans="1:68" ht="14.25" customHeight="1" x14ac:dyDescent="0.25">
      <c r="A314" s="796" t="s">
        <v>113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812">
        <v>4607091389296</v>
      </c>
      <c r="E315" s="813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12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4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05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05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796" t="s">
        <v>64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812">
        <v>4680115880344</v>
      </c>
      <c r="E319" s="813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3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4"/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805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797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05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796" t="s">
        <v>73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812">
        <v>4680115884618</v>
      </c>
      <c r="E323" s="813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4"/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805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797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805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36" t="s">
        <v>536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782"/>
      <c r="AB326" s="782"/>
      <c r="AC326" s="782"/>
    </row>
    <row r="327" spans="1:68" ht="14.25" customHeight="1" x14ac:dyDescent="0.25">
      <c r="A327" s="796" t="s">
        <v>113</v>
      </c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7"/>
      <c r="P327" s="797"/>
      <c r="Q327" s="797"/>
      <c r="R327" s="797"/>
      <c r="S327" s="797"/>
      <c r="T327" s="797"/>
      <c r="U327" s="797"/>
      <c r="V327" s="797"/>
      <c r="W327" s="797"/>
      <c r="X327" s="797"/>
      <c r="Y327" s="797"/>
      <c r="Z327" s="797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812">
        <v>4607091389807</v>
      </c>
      <c r="E328" s="813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22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4"/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805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797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05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796" t="s">
        <v>64</v>
      </c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7"/>
      <c r="P331" s="797"/>
      <c r="Q331" s="797"/>
      <c r="R331" s="797"/>
      <c r="S331" s="797"/>
      <c r="T331" s="797"/>
      <c r="U331" s="797"/>
      <c r="V331" s="797"/>
      <c r="W331" s="797"/>
      <c r="X331" s="797"/>
      <c r="Y331" s="797"/>
      <c r="Z331" s="797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812">
        <v>4680115880481</v>
      </c>
      <c r="E332" s="813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4"/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805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797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805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796" t="s">
        <v>73</v>
      </c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7"/>
      <c r="P335" s="797"/>
      <c r="Q335" s="797"/>
      <c r="R335" s="797"/>
      <c r="S335" s="797"/>
      <c r="T335" s="797"/>
      <c r="U335" s="797"/>
      <c r="V335" s="797"/>
      <c r="W335" s="797"/>
      <c r="X335" s="797"/>
      <c r="Y335" s="797"/>
      <c r="Z335" s="797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812">
        <v>4680115880412</v>
      </c>
      <c r="E336" s="813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812">
        <v>4680115880511</v>
      </c>
      <c r="E337" s="813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6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4"/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805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797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805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36" t="s">
        <v>549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782"/>
      <c r="AB340" s="782"/>
      <c r="AC340" s="782"/>
    </row>
    <row r="341" spans="1:68" ht="14.25" customHeight="1" x14ac:dyDescent="0.25">
      <c r="A341" s="796" t="s">
        <v>113</v>
      </c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7"/>
      <c r="P341" s="797"/>
      <c r="Q341" s="797"/>
      <c r="R341" s="797"/>
      <c r="S341" s="797"/>
      <c r="T341" s="797"/>
      <c r="U341" s="797"/>
      <c r="V341" s="797"/>
      <c r="W341" s="797"/>
      <c r="X341" s="797"/>
      <c r="Y341" s="797"/>
      <c r="Z341" s="797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812">
        <v>4680115882973</v>
      </c>
      <c r="E342" s="813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8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4"/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805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797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805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796" t="s">
        <v>64</v>
      </c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7"/>
      <c r="P345" s="797"/>
      <c r="Q345" s="797"/>
      <c r="R345" s="797"/>
      <c r="S345" s="797"/>
      <c r="T345" s="797"/>
      <c r="U345" s="797"/>
      <c r="V345" s="797"/>
      <c r="W345" s="797"/>
      <c r="X345" s="797"/>
      <c r="Y345" s="797"/>
      <c r="Z345" s="797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812">
        <v>4607091389845</v>
      </c>
      <c r="E346" s="813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5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812">
        <v>4680115882881</v>
      </c>
      <c r="E347" s="813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4"/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805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797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805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796" t="s">
        <v>73</v>
      </c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7"/>
      <c r="P350" s="797"/>
      <c r="Q350" s="797"/>
      <c r="R350" s="797"/>
      <c r="S350" s="797"/>
      <c r="T350" s="797"/>
      <c r="U350" s="797"/>
      <c r="V350" s="797"/>
      <c r="W350" s="797"/>
      <c r="X350" s="797"/>
      <c r="Y350" s="797"/>
      <c r="Z350" s="797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812">
        <v>4680115883390</v>
      </c>
      <c r="E351" s="813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10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4"/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805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797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805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36" t="s">
        <v>560</v>
      </c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797"/>
      <c r="P354" s="797"/>
      <c r="Q354" s="797"/>
      <c r="R354" s="797"/>
      <c r="S354" s="797"/>
      <c r="T354" s="797"/>
      <c r="U354" s="797"/>
      <c r="V354" s="797"/>
      <c r="W354" s="797"/>
      <c r="X354" s="797"/>
      <c r="Y354" s="797"/>
      <c r="Z354" s="797"/>
      <c r="AA354" s="782"/>
      <c r="AB354" s="782"/>
      <c r="AC354" s="782"/>
    </row>
    <row r="355" spans="1:68" ht="14.25" customHeight="1" x14ac:dyDescent="0.25">
      <c r="A355" s="796" t="s">
        <v>113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812">
        <v>4680115885615</v>
      </c>
      <c r="E356" s="813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812">
        <v>4680115885554</v>
      </c>
      <c r="E357" s="813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812">
        <v>4680115885554</v>
      </c>
      <c r="E358" s="813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111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812">
        <v>4680115885646</v>
      </c>
      <c r="E359" s="813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812">
        <v>4680115885622</v>
      </c>
      <c r="E360" s="813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8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812">
        <v>4680115881938</v>
      </c>
      <c r="E361" s="813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812">
        <v>4607091386011</v>
      </c>
      <c r="E362" s="813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8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812">
        <v>4680115885608</v>
      </c>
      <c r="E363" s="813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8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4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805"/>
      <c r="P364" s="793" t="s">
        <v>71</v>
      </c>
      <c r="Q364" s="794"/>
      <c r="R364" s="794"/>
      <c r="S364" s="794"/>
      <c r="T364" s="794"/>
      <c r="U364" s="794"/>
      <c r="V364" s="795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797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805"/>
      <c r="P365" s="793" t="s">
        <v>71</v>
      </c>
      <c r="Q365" s="794"/>
      <c r="R365" s="794"/>
      <c r="S365" s="794"/>
      <c r="T365" s="794"/>
      <c r="U365" s="794"/>
      <c r="V365" s="795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796" t="s">
        <v>64</v>
      </c>
      <c r="B366" s="797"/>
      <c r="C366" s="797"/>
      <c r="D366" s="797"/>
      <c r="E366" s="797"/>
      <c r="F366" s="797"/>
      <c r="G366" s="797"/>
      <c r="H366" s="797"/>
      <c r="I366" s="797"/>
      <c r="J366" s="797"/>
      <c r="K366" s="797"/>
      <c r="L366" s="797"/>
      <c r="M366" s="797"/>
      <c r="N366" s="797"/>
      <c r="O366" s="797"/>
      <c r="P366" s="797"/>
      <c r="Q366" s="797"/>
      <c r="R366" s="797"/>
      <c r="S366" s="797"/>
      <c r="T366" s="797"/>
      <c r="U366" s="797"/>
      <c r="V366" s="797"/>
      <c r="W366" s="797"/>
      <c r="X366" s="797"/>
      <c r="Y366" s="797"/>
      <c r="Z366" s="797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812">
        <v>4607091387193</v>
      </c>
      <c r="E367" s="813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8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812">
        <v>4607091387230</v>
      </c>
      <c r="E368" s="813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87">
        <v>100</v>
      </c>
      <c r="Y368" s="788">
        <f>IFERROR(IF(X368="",0,CEILING((X368/$H368),1)*$H368),"")</f>
        <v>100.80000000000001</v>
      </c>
      <c r="Z368" s="36">
        <f>IFERROR(IF(Y368=0,"",ROUNDUP(Y368/H368,0)*0.00902),"")</f>
        <v>0.21648000000000001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106.42857142857143</v>
      </c>
      <c r="BN368" s="64">
        <f>IFERROR(Y368*I368/H368,"0")</f>
        <v>107.28</v>
      </c>
      <c r="BO368" s="64">
        <f>IFERROR(1/J368*(X368/H368),"0")</f>
        <v>0.18037518037518038</v>
      </c>
      <c r="BP368" s="64">
        <f>IFERROR(1/J368*(Y368/H368),"0")</f>
        <v>0.18181818181818182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812">
        <v>4607091387292</v>
      </c>
      <c r="E369" s="813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88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812">
        <v>4607091387285</v>
      </c>
      <c r="E370" s="813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4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805"/>
      <c r="P371" s="793" t="s">
        <v>71</v>
      </c>
      <c r="Q371" s="794"/>
      <c r="R371" s="794"/>
      <c r="S371" s="794"/>
      <c r="T371" s="794"/>
      <c r="U371" s="794"/>
      <c r="V371" s="795"/>
      <c r="W371" s="37" t="s">
        <v>72</v>
      </c>
      <c r="X371" s="789">
        <f>IFERROR(X367/H367,"0")+IFERROR(X368/H368,"0")+IFERROR(X369/H369,"0")+IFERROR(X370/H370,"0")</f>
        <v>23.80952380952381</v>
      </c>
      <c r="Y371" s="789">
        <f>IFERROR(Y367/H367,"0")+IFERROR(Y368/H368,"0")+IFERROR(Y369/H369,"0")+IFERROR(Y370/H370,"0")</f>
        <v>24</v>
      </c>
      <c r="Z371" s="789">
        <f>IFERROR(IF(Z367="",0,Z367),"0")+IFERROR(IF(Z368="",0,Z368),"0")+IFERROR(IF(Z369="",0,Z369),"0")+IFERROR(IF(Z370="",0,Z370),"0")</f>
        <v>0.21648000000000001</v>
      </c>
      <c r="AA371" s="790"/>
      <c r="AB371" s="790"/>
      <c r="AC371" s="790"/>
    </row>
    <row r="372" spans="1:68" x14ac:dyDescent="0.2">
      <c r="A372" s="797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805"/>
      <c r="P372" s="793" t="s">
        <v>71</v>
      </c>
      <c r="Q372" s="794"/>
      <c r="R372" s="794"/>
      <c r="S372" s="794"/>
      <c r="T372" s="794"/>
      <c r="U372" s="794"/>
      <c r="V372" s="795"/>
      <c r="W372" s="37" t="s">
        <v>69</v>
      </c>
      <c r="X372" s="789">
        <f>IFERROR(SUM(X367:X370),"0")</f>
        <v>100</v>
      </c>
      <c r="Y372" s="789">
        <f>IFERROR(SUM(Y367:Y370),"0")</f>
        <v>100.80000000000001</v>
      </c>
      <c r="Z372" s="37"/>
      <c r="AA372" s="790"/>
      <c r="AB372" s="790"/>
      <c r="AC372" s="790"/>
    </row>
    <row r="373" spans="1:68" ht="14.25" customHeight="1" x14ac:dyDescent="0.25">
      <c r="A373" s="796" t="s">
        <v>73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812">
        <v>4607091387766</v>
      </c>
      <c r="E374" s="813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812">
        <v>4607091387957</v>
      </c>
      <c r="E375" s="813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812">
        <v>4607091387964</v>
      </c>
      <c r="E376" s="813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812">
        <v>4680115884588</v>
      </c>
      <c r="E377" s="813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812">
        <v>4607091387537</v>
      </c>
      <c r="E378" s="813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812">
        <v>4607091387513</v>
      </c>
      <c r="E379" s="813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2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4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805"/>
      <c r="P380" s="793" t="s">
        <v>71</v>
      </c>
      <c r="Q380" s="794"/>
      <c r="R380" s="794"/>
      <c r="S380" s="794"/>
      <c r="T380" s="794"/>
      <c r="U380" s="794"/>
      <c r="V380" s="795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797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805"/>
      <c r="P381" s="793" t="s">
        <v>71</v>
      </c>
      <c r="Q381" s="794"/>
      <c r="R381" s="794"/>
      <c r="S381" s="794"/>
      <c r="T381" s="794"/>
      <c r="U381" s="794"/>
      <c r="V381" s="795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796" t="s">
        <v>210</v>
      </c>
      <c r="B382" s="797"/>
      <c r="C382" s="797"/>
      <c r="D382" s="797"/>
      <c r="E382" s="797"/>
      <c r="F382" s="797"/>
      <c r="G382" s="797"/>
      <c r="H382" s="797"/>
      <c r="I382" s="797"/>
      <c r="J382" s="797"/>
      <c r="K382" s="797"/>
      <c r="L382" s="797"/>
      <c r="M382" s="797"/>
      <c r="N382" s="797"/>
      <c r="O382" s="797"/>
      <c r="P382" s="797"/>
      <c r="Q382" s="797"/>
      <c r="R382" s="797"/>
      <c r="S382" s="797"/>
      <c r="T382" s="797"/>
      <c r="U382" s="797"/>
      <c r="V382" s="797"/>
      <c r="W382" s="797"/>
      <c r="X382" s="797"/>
      <c r="Y382" s="797"/>
      <c r="Z382" s="797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12">
        <v>4607091380880</v>
      </c>
      <c r="E383" s="813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12">
        <v>4607091384482</v>
      </c>
      <c r="E384" s="813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2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87">
        <v>300</v>
      </c>
      <c r="Y384" s="788">
        <f>IFERROR(IF(X384="",0,CEILING((X384/$H384),1)*$H384),"")</f>
        <v>304.2</v>
      </c>
      <c r="Z384" s="36">
        <f>IFERROR(IF(Y384=0,"",ROUNDUP(Y384/H384,0)*0.02175),"")</f>
        <v>0.84824999999999995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321.69230769230774</v>
      </c>
      <c r="BN384" s="64">
        <f>IFERROR(Y384*I384/H384,"0")</f>
        <v>326.19600000000003</v>
      </c>
      <c r="BO384" s="64">
        <f>IFERROR(1/J384*(X384/H384),"0")</f>
        <v>0.6868131868131867</v>
      </c>
      <c r="BP384" s="64">
        <f>IFERROR(1/J384*(Y384/H384),"0")</f>
        <v>0.6964285714285714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12">
        <v>4607091380897</v>
      </c>
      <c r="E385" s="813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812">
        <v>4607091380897</v>
      </c>
      <c r="E386" s="813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1210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4"/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805"/>
      <c r="P387" s="793" t="s">
        <v>71</v>
      </c>
      <c r="Q387" s="794"/>
      <c r="R387" s="794"/>
      <c r="S387" s="794"/>
      <c r="T387" s="794"/>
      <c r="U387" s="794"/>
      <c r="V387" s="795"/>
      <c r="W387" s="37" t="s">
        <v>72</v>
      </c>
      <c r="X387" s="789">
        <f>IFERROR(X383/H383,"0")+IFERROR(X384/H384,"0")+IFERROR(X385/H385,"0")+IFERROR(X386/H386,"0")</f>
        <v>38.46153846153846</v>
      </c>
      <c r="Y387" s="789">
        <f>IFERROR(Y383/H383,"0")+IFERROR(Y384/H384,"0")+IFERROR(Y385/H385,"0")+IFERROR(Y386/H386,"0")</f>
        <v>39</v>
      </c>
      <c r="Z387" s="789">
        <f>IFERROR(IF(Z383="",0,Z383),"0")+IFERROR(IF(Z384="",0,Z384),"0")+IFERROR(IF(Z385="",0,Z385),"0")+IFERROR(IF(Z386="",0,Z386),"0")</f>
        <v>0.84824999999999995</v>
      </c>
      <c r="AA387" s="790"/>
      <c r="AB387" s="790"/>
      <c r="AC387" s="790"/>
    </row>
    <row r="388" spans="1:68" x14ac:dyDescent="0.2">
      <c r="A388" s="797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805"/>
      <c r="P388" s="793" t="s">
        <v>71</v>
      </c>
      <c r="Q388" s="794"/>
      <c r="R388" s="794"/>
      <c r="S388" s="794"/>
      <c r="T388" s="794"/>
      <c r="U388" s="794"/>
      <c r="V388" s="795"/>
      <c r="W388" s="37" t="s">
        <v>69</v>
      </c>
      <c r="X388" s="789">
        <f>IFERROR(SUM(X383:X386),"0")</f>
        <v>300</v>
      </c>
      <c r="Y388" s="789">
        <f>IFERROR(SUM(Y383:Y386),"0")</f>
        <v>304.2</v>
      </c>
      <c r="Z388" s="37"/>
      <c r="AA388" s="790"/>
      <c r="AB388" s="790"/>
      <c r="AC388" s="790"/>
    </row>
    <row r="389" spans="1:68" ht="14.25" customHeight="1" x14ac:dyDescent="0.25">
      <c r="A389" s="796" t="s">
        <v>102</v>
      </c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797"/>
      <c r="P389" s="797"/>
      <c r="Q389" s="797"/>
      <c r="R389" s="797"/>
      <c r="S389" s="797"/>
      <c r="T389" s="797"/>
      <c r="U389" s="797"/>
      <c r="V389" s="797"/>
      <c r="W389" s="797"/>
      <c r="X389" s="797"/>
      <c r="Y389" s="797"/>
      <c r="Z389" s="797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812">
        <v>4607091388374</v>
      </c>
      <c r="E390" s="813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2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812">
        <v>4607091388381</v>
      </c>
      <c r="E391" s="813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38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812">
        <v>4607091383102</v>
      </c>
      <c r="E392" s="813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20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812">
        <v>4607091388404</v>
      </c>
      <c r="E393" s="813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4"/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805"/>
      <c r="P394" s="793" t="s">
        <v>71</v>
      </c>
      <c r="Q394" s="794"/>
      <c r="R394" s="794"/>
      <c r="S394" s="794"/>
      <c r="T394" s="794"/>
      <c r="U394" s="794"/>
      <c r="V394" s="795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797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805"/>
      <c r="P395" s="793" t="s">
        <v>71</v>
      </c>
      <c r="Q395" s="794"/>
      <c r="R395" s="794"/>
      <c r="S395" s="794"/>
      <c r="T395" s="794"/>
      <c r="U395" s="794"/>
      <c r="V395" s="795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796" t="s">
        <v>636</v>
      </c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797"/>
      <c r="P396" s="797"/>
      <c r="Q396" s="797"/>
      <c r="R396" s="797"/>
      <c r="S396" s="797"/>
      <c r="T396" s="797"/>
      <c r="U396" s="797"/>
      <c r="V396" s="797"/>
      <c r="W396" s="797"/>
      <c r="X396" s="797"/>
      <c r="Y396" s="797"/>
      <c r="Z396" s="797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12">
        <v>4680115881808</v>
      </c>
      <c r="E397" s="813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87">
        <v>10</v>
      </c>
      <c r="Y397" s="788">
        <f>IFERROR(IF(X397="",0,CEILING((X397/$H397),1)*$H397),"")</f>
        <v>10</v>
      </c>
      <c r="Z397" s="36">
        <f>IFERROR(IF(Y397=0,"",ROUNDUP(Y397/H397,0)*0.00474),"")</f>
        <v>2.3700000000000002E-2</v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11.200000000000001</v>
      </c>
      <c r="BN397" s="64">
        <f>IFERROR(Y397*I397/H397,"0")</f>
        <v>11.200000000000001</v>
      </c>
      <c r="BO397" s="64">
        <f>IFERROR(1/J397*(X397/H397),"0")</f>
        <v>2.1008403361344536E-2</v>
      </c>
      <c r="BP397" s="64">
        <f>IFERROR(1/J397*(Y397/H397),"0")</f>
        <v>2.1008403361344536E-2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812">
        <v>4680115881822</v>
      </c>
      <c r="E398" s="813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9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87">
        <v>10</v>
      </c>
      <c r="Y398" s="788">
        <f>IFERROR(IF(X398="",0,CEILING((X398/$H398),1)*$H398),"")</f>
        <v>10</v>
      </c>
      <c r="Z398" s="36">
        <f>IFERROR(IF(Y398=0,"",ROUNDUP(Y398/H398,0)*0.00474),"")</f>
        <v>2.3700000000000002E-2</v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11.200000000000001</v>
      </c>
      <c r="BN398" s="64">
        <f>IFERROR(Y398*I398/H398,"0")</f>
        <v>11.200000000000001</v>
      </c>
      <c r="BO398" s="64">
        <f>IFERROR(1/J398*(X398/H398),"0")</f>
        <v>2.1008403361344536E-2</v>
      </c>
      <c r="BP398" s="64">
        <f>IFERROR(1/J398*(Y398/H398),"0")</f>
        <v>2.1008403361344536E-2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12">
        <v>4680115880016</v>
      </c>
      <c r="E399" s="813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9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87">
        <v>10</v>
      </c>
      <c r="Y399" s="788">
        <f>IFERROR(IF(X399="",0,CEILING((X399/$H399),1)*$H399),"")</f>
        <v>10</v>
      </c>
      <c r="Z399" s="36">
        <f>IFERROR(IF(Y399=0,"",ROUNDUP(Y399/H399,0)*0.00474),"")</f>
        <v>2.3700000000000002E-2</v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11.200000000000001</v>
      </c>
      <c r="BN399" s="64">
        <f>IFERROR(Y399*I399/H399,"0")</f>
        <v>11.200000000000001</v>
      </c>
      <c r="BO399" s="64">
        <f>IFERROR(1/J399*(X399/H399),"0")</f>
        <v>2.1008403361344536E-2</v>
      </c>
      <c r="BP399" s="64">
        <f>IFERROR(1/J399*(Y399/H399),"0")</f>
        <v>2.1008403361344536E-2</v>
      </c>
    </row>
    <row r="400" spans="1:68" x14ac:dyDescent="0.2">
      <c r="A400" s="804"/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805"/>
      <c r="P400" s="793" t="s">
        <v>71</v>
      </c>
      <c r="Q400" s="794"/>
      <c r="R400" s="794"/>
      <c r="S400" s="794"/>
      <c r="T400" s="794"/>
      <c r="U400" s="794"/>
      <c r="V400" s="795"/>
      <c r="W400" s="37" t="s">
        <v>72</v>
      </c>
      <c r="X400" s="789">
        <f>IFERROR(X397/H397,"0")+IFERROR(X398/H398,"0")+IFERROR(X399/H399,"0")</f>
        <v>15</v>
      </c>
      <c r="Y400" s="789">
        <f>IFERROR(Y397/H397,"0")+IFERROR(Y398/H398,"0")+IFERROR(Y399/H399,"0")</f>
        <v>15</v>
      </c>
      <c r="Z400" s="789">
        <f>IFERROR(IF(Z397="",0,Z397),"0")+IFERROR(IF(Z398="",0,Z398),"0")+IFERROR(IF(Z399="",0,Z399),"0")</f>
        <v>7.110000000000001E-2</v>
      </c>
      <c r="AA400" s="790"/>
      <c r="AB400" s="790"/>
      <c r="AC400" s="790"/>
    </row>
    <row r="401" spans="1:68" x14ac:dyDescent="0.2">
      <c r="A401" s="797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805"/>
      <c r="P401" s="793" t="s">
        <v>71</v>
      </c>
      <c r="Q401" s="794"/>
      <c r="R401" s="794"/>
      <c r="S401" s="794"/>
      <c r="T401" s="794"/>
      <c r="U401" s="794"/>
      <c r="V401" s="795"/>
      <c r="W401" s="37" t="s">
        <v>69</v>
      </c>
      <c r="X401" s="789">
        <f>IFERROR(SUM(X397:X399),"0")</f>
        <v>30</v>
      </c>
      <c r="Y401" s="789">
        <f>IFERROR(SUM(Y397:Y399),"0")</f>
        <v>30</v>
      </c>
      <c r="Z401" s="37"/>
      <c r="AA401" s="790"/>
      <c r="AB401" s="790"/>
      <c r="AC401" s="790"/>
    </row>
    <row r="402" spans="1:68" ht="16.5" customHeight="1" x14ac:dyDescent="0.25">
      <c r="A402" s="836" t="s">
        <v>645</v>
      </c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797"/>
      <c r="P402" s="797"/>
      <c r="Q402" s="797"/>
      <c r="R402" s="797"/>
      <c r="S402" s="797"/>
      <c r="T402" s="797"/>
      <c r="U402" s="797"/>
      <c r="V402" s="797"/>
      <c r="W402" s="797"/>
      <c r="X402" s="797"/>
      <c r="Y402" s="797"/>
      <c r="Z402" s="797"/>
      <c r="AA402" s="782"/>
      <c r="AB402" s="782"/>
      <c r="AC402" s="782"/>
    </row>
    <row r="403" spans="1:68" ht="14.25" customHeight="1" x14ac:dyDescent="0.25">
      <c r="A403" s="796" t="s">
        <v>64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12">
        <v>4607091383836</v>
      </c>
      <c r="E404" s="813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2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4"/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805"/>
      <c r="P405" s="793" t="s">
        <v>71</v>
      </c>
      <c r="Q405" s="794"/>
      <c r="R405" s="794"/>
      <c r="S405" s="794"/>
      <c r="T405" s="794"/>
      <c r="U405" s="794"/>
      <c r="V405" s="795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797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805"/>
      <c r="P406" s="793" t="s">
        <v>71</v>
      </c>
      <c r="Q406" s="794"/>
      <c r="R406" s="794"/>
      <c r="S406" s="794"/>
      <c r="T406" s="794"/>
      <c r="U406" s="794"/>
      <c r="V406" s="795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796" t="s">
        <v>73</v>
      </c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797"/>
      <c r="P407" s="797"/>
      <c r="Q407" s="797"/>
      <c r="R407" s="797"/>
      <c r="S407" s="797"/>
      <c r="T407" s="797"/>
      <c r="U407" s="797"/>
      <c r="V407" s="797"/>
      <c r="W407" s="797"/>
      <c r="X407" s="797"/>
      <c r="Y407" s="797"/>
      <c r="Z407" s="797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812">
        <v>4607091387919</v>
      </c>
      <c r="E408" s="813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8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12">
        <v>4680115883604</v>
      </c>
      <c r="E409" s="813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9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12">
        <v>4680115883567</v>
      </c>
      <c r="E410" s="813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4"/>
      <c r="B411" s="797"/>
      <c r="C411" s="797"/>
      <c r="D411" s="797"/>
      <c r="E411" s="797"/>
      <c r="F411" s="797"/>
      <c r="G411" s="797"/>
      <c r="H411" s="797"/>
      <c r="I411" s="797"/>
      <c r="J411" s="797"/>
      <c r="K411" s="797"/>
      <c r="L411" s="797"/>
      <c r="M411" s="797"/>
      <c r="N411" s="797"/>
      <c r="O411" s="805"/>
      <c r="P411" s="793" t="s">
        <v>71</v>
      </c>
      <c r="Q411" s="794"/>
      <c r="R411" s="794"/>
      <c r="S411" s="794"/>
      <c r="T411" s="794"/>
      <c r="U411" s="794"/>
      <c r="V411" s="795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797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805"/>
      <c r="P412" s="793" t="s">
        <v>71</v>
      </c>
      <c r="Q412" s="794"/>
      <c r="R412" s="794"/>
      <c r="S412" s="794"/>
      <c r="T412" s="794"/>
      <c r="U412" s="794"/>
      <c r="V412" s="795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28" t="s">
        <v>658</v>
      </c>
      <c r="B413" s="829"/>
      <c r="C413" s="829"/>
      <c r="D413" s="829"/>
      <c r="E413" s="829"/>
      <c r="F413" s="829"/>
      <c r="G413" s="829"/>
      <c r="H413" s="829"/>
      <c r="I413" s="829"/>
      <c r="J413" s="829"/>
      <c r="K413" s="829"/>
      <c r="L413" s="829"/>
      <c r="M413" s="829"/>
      <c r="N413" s="829"/>
      <c r="O413" s="829"/>
      <c r="P413" s="829"/>
      <c r="Q413" s="829"/>
      <c r="R413" s="829"/>
      <c r="S413" s="829"/>
      <c r="T413" s="829"/>
      <c r="U413" s="829"/>
      <c r="V413" s="829"/>
      <c r="W413" s="829"/>
      <c r="X413" s="829"/>
      <c r="Y413" s="829"/>
      <c r="Z413" s="829"/>
      <c r="AA413" s="48"/>
      <c r="AB413" s="48"/>
      <c r="AC413" s="48"/>
    </row>
    <row r="414" spans="1:68" ht="16.5" customHeight="1" x14ac:dyDescent="0.25">
      <c r="A414" s="836" t="s">
        <v>659</v>
      </c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797"/>
      <c r="P414" s="797"/>
      <c r="Q414" s="797"/>
      <c r="R414" s="797"/>
      <c r="S414" s="797"/>
      <c r="T414" s="797"/>
      <c r="U414" s="797"/>
      <c r="V414" s="797"/>
      <c r="W414" s="797"/>
      <c r="X414" s="797"/>
      <c r="Y414" s="797"/>
      <c r="Z414" s="797"/>
      <c r="AA414" s="782"/>
      <c r="AB414" s="782"/>
      <c r="AC414" s="782"/>
    </row>
    <row r="415" spans="1:68" ht="14.25" customHeight="1" x14ac:dyDescent="0.25">
      <c r="A415" s="796" t="s">
        <v>113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812">
        <v>4680115884847</v>
      </c>
      <c r="E416" s="813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11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87">
        <v>1500</v>
      </c>
      <c r="Y416" s="788">
        <f t="shared" ref="Y416:Y426" si="87">IFERROR(IF(X416="",0,CEILING((X416/$H416),1)*$H416),"")</f>
        <v>1500</v>
      </c>
      <c r="Z416" s="36">
        <f>IFERROR(IF(Y416=0,"",ROUNDUP(Y416/H416,0)*0.02039),"")</f>
        <v>2.0389999999999997</v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1548</v>
      </c>
      <c r="BN416" s="64">
        <f t="shared" ref="BN416:BN426" si="89">IFERROR(Y416*I416/H416,"0")</f>
        <v>1548</v>
      </c>
      <c r="BO416" s="64">
        <f t="shared" ref="BO416:BO426" si="90">IFERROR(1/J416*(X416/H416),"0")</f>
        <v>2.083333333333333</v>
      </c>
      <c r="BP416" s="64">
        <f t="shared" ref="BP416:BP426" si="91">IFERROR(1/J416*(Y416/H416),"0")</f>
        <v>2.083333333333333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12">
        <v>4680115884847</v>
      </c>
      <c r="E417" s="813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9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12">
        <v>4680115884854</v>
      </c>
      <c r="E418" s="813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8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87">
        <v>500</v>
      </c>
      <c r="Y418" s="788">
        <f t="shared" si="87"/>
        <v>510</v>
      </c>
      <c r="Z418" s="36">
        <f>IFERROR(IF(Y418=0,"",ROUNDUP(Y418/H418,0)*0.02039),"")</f>
        <v>0.69325999999999999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12">
        <v>4680115884854</v>
      </c>
      <c r="E419" s="813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10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12">
        <v>4607091383997</v>
      </c>
      <c r="E420" s="813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8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2"/>
      <c r="R420" s="802"/>
      <c r="S420" s="802"/>
      <c r="T420" s="80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812">
        <v>4680115884830</v>
      </c>
      <c r="E421" s="813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87">
        <v>1500</v>
      </c>
      <c r="Y421" s="788">
        <f t="shared" si="87"/>
        <v>1500</v>
      </c>
      <c r="Z421" s="36">
        <f>IFERROR(IF(Y421=0,"",ROUNDUP(Y421/H421,0)*0.02039),"")</f>
        <v>2.0389999999999997</v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1548</v>
      </c>
      <c r="BN421" s="64">
        <f t="shared" si="89"/>
        <v>1548</v>
      </c>
      <c r="BO421" s="64">
        <f t="shared" si="90"/>
        <v>2.083333333333333</v>
      </c>
      <c r="BP421" s="64">
        <f t="shared" si="91"/>
        <v>2.083333333333333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12">
        <v>4680115884830</v>
      </c>
      <c r="E422" s="813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11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812">
        <v>4680115882638</v>
      </c>
      <c r="E423" s="813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12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812">
        <v>4680115884922</v>
      </c>
      <c r="E424" s="813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812">
        <v>4680115884878</v>
      </c>
      <c r="E425" s="813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6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12">
        <v>4680115884861</v>
      </c>
      <c r="E426" s="813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4"/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805"/>
      <c r="P427" s="793" t="s">
        <v>71</v>
      </c>
      <c r="Q427" s="794"/>
      <c r="R427" s="794"/>
      <c r="S427" s="794"/>
      <c r="T427" s="794"/>
      <c r="U427" s="794"/>
      <c r="V427" s="795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233.33333333333334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4.7712599999999998</v>
      </c>
      <c r="AA427" s="790"/>
      <c r="AB427" s="790"/>
      <c r="AC427" s="790"/>
    </row>
    <row r="428" spans="1:68" x14ac:dyDescent="0.2">
      <c r="A428" s="797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805"/>
      <c r="P428" s="793" t="s">
        <v>71</v>
      </c>
      <c r="Q428" s="794"/>
      <c r="R428" s="794"/>
      <c r="S428" s="794"/>
      <c r="T428" s="794"/>
      <c r="U428" s="794"/>
      <c r="V428" s="795"/>
      <c r="W428" s="37" t="s">
        <v>69</v>
      </c>
      <c r="X428" s="789">
        <f>IFERROR(SUM(X416:X426),"0")</f>
        <v>3500</v>
      </c>
      <c r="Y428" s="789">
        <f>IFERROR(SUM(Y416:Y426),"0")</f>
        <v>3510</v>
      </c>
      <c r="Z428" s="37"/>
      <c r="AA428" s="790"/>
      <c r="AB428" s="790"/>
      <c r="AC428" s="790"/>
    </row>
    <row r="429" spans="1:68" ht="14.25" customHeight="1" x14ac:dyDescent="0.25">
      <c r="A429" s="796" t="s">
        <v>168</v>
      </c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797"/>
      <c r="P429" s="797"/>
      <c r="Q429" s="797"/>
      <c r="R429" s="797"/>
      <c r="S429" s="797"/>
      <c r="T429" s="797"/>
      <c r="U429" s="797"/>
      <c r="V429" s="797"/>
      <c r="W429" s="797"/>
      <c r="X429" s="797"/>
      <c r="Y429" s="797"/>
      <c r="Z429" s="797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12">
        <v>4607091383980</v>
      </c>
      <c r="E430" s="813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9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87">
        <v>720</v>
      </c>
      <c r="Y430" s="788">
        <f>IFERROR(IF(X430="",0,CEILING((X430/$H430),1)*$H430),"")</f>
        <v>720</v>
      </c>
      <c r="Z430" s="36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812">
        <v>4607091384178</v>
      </c>
      <c r="E431" s="813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4"/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805"/>
      <c r="P432" s="793" t="s">
        <v>71</v>
      </c>
      <c r="Q432" s="794"/>
      <c r="R432" s="794"/>
      <c r="S432" s="794"/>
      <c r="T432" s="794"/>
      <c r="U432" s="794"/>
      <c r="V432" s="795"/>
      <c r="W432" s="37" t="s">
        <v>72</v>
      </c>
      <c r="X432" s="789">
        <f>IFERROR(X430/H430,"0")+IFERROR(X431/H431,"0")</f>
        <v>48</v>
      </c>
      <c r="Y432" s="789">
        <f>IFERROR(Y430/H430,"0")+IFERROR(Y431/H431,"0")</f>
        <v>48</v>
      </c>
      <c r="Z432" s="789">
        <f>IFERROR(IF(Z430="",0,Z430),"0")+IFERROR(IF(Z431="",0,Z431),"0")</f>
        <v>1.044</v>
      </c>
      <c r="AA432" s="790"/>
      <c r="AB432" s="790"/>
      <c r="AC432" s="790"/>
    </row>
    <row r="433" spans="1:68" x14ac:dyDescent="0.2">
      <c r="A433" s="797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805"/>
      <c r="P433" s="793" t="s">
        <v>71</v>
      </c>
      <c r="Q433" s="794"/>
      <c r="R433" s="794"/>
      <c r="S433" s="794"/>
      <c r="T433" s="794"/>
      <c r="U433" s="794"/>
      <c r="V433" s="795"/>
      <c r="W433" s="37" t="s">
        <v>69</v>
      </c>
      <c r="X433" s="789">
        <f>IFERROR(SUM(X430:X431),"0")</f>
        <v>720</v>
      </c>
      <c r="Y433" s="789">
        <f>IFERROR(SUM(Y430:Y431),"0")</f>
        <v>720</v>
      </c>
      <c r="Z433" s="37"/>
      <c r="AA433" s="790"/>
      <c r="AB433" s="790"/>
      <c r="AC433" s="790"/>
    </row>
    <row r="434" spans="1:68" ht="14.25" customHeight="1" x14ac:dyDescent="0.25">
      <c r="A434" s="796" t="s">
        <v>73</v>
      </c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797"/>
      <c r="P434" s="797"/>
      <c r="Q434" s="797"/>
      <c r="R434" s="797"/>
      <c r="S434" s="797"/>
      <c r="T434" s="797"/>
      <c r="U434" s="797"/>
      <c r="V434" s="797"/>
      <c r="W434" s="797"/>
      <c r="X434" s="797"/>
      <c r="Y434" s="797"/>
      <c r="Z434" s="797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812">
        <v>4607091383928</v>
      </c>
      <c r="E435" s="813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850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12">
        <v>4607091384260</v>
      </c>
      <c r="E436" s="813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835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4"/>
      <c r="B437" s="797"/>
      <c r="C437" s="797"/>
      <c r="D437" s="797"/>
      <c r="E437" s="797"/>
      <c r="F437" s="797"/>
      <c r="G437" s="797"/>
      <c r="H437" s="797"/>
      <c r="I437" s="797"/>
      <c r="J437" s="797"/>
      <c r="K437" s="797"/>
      <c r="L437" s="797"/>
      <c r="M437" s="797"/>
      <c r="N437" s="797"/>
      <c r="O437" s="805"/>
      <c r="P437" s="793" t="s">
        <v>71</v>
      </c>
      <c r="Q437" s="794"/>
      <c r="R437" s="794"/>
      <c r="S437" s="794"/>
      <c r="T437" s="794"/>
      <c r="U437" s="794"/>
      <c r="V437" s="795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805"/>
      <c r="P438" s="793" t="s">
        <v>71</v>
      </c>
      <c r="Q438" s="794"/>
      <c r="R438" s="794"/>
      <c r="S438" s="794"/>
      <c r="T438" s="794"/>
      <c r="U438" s="794"/>
      <c r="V438" s="795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796" t="s">
        <v>210</v>
      </c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7"/>
      <c r="P439" s="797"/>
      <c r="Q439" s="797"/>
      <c r="R439" s="797"/>
      <c r="S439" s="797"/>
      <c r="T439" s="797"/>
      <c r="U439" s="797"/>
      <c r="V439" s="797"/>
      <c r="W439" s="797"/>
      <c r="X439" s="797"/>
      <c r="Y439" s="797"/>
      <c r="Z439" s="797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12">
        <v>4607091384673</v>
      </c>
      <c r="E440" s="813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2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4"/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805"/>
      <c r="P441" s="793" t="s">
        <v>71</v>
      </c>
      <c r="Q441" s="794"/>
      <c r="R441" s="794"/>
      <c r="S441" s="794"/>
      <c r="T441" s="794"/>
      <c r="U441" s="794"/>
      <c r="V441" s="795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797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805"/>
      <c r="P442" s="793" t="s">
        <v>71</v>
      </c>
      <c r="Q442" s="794"/>
      <c r="R442" s="794"/>
      <c r="S442" s="794"/>
      <c r="T442" s="794"/>
      <c r="U442" s="794"/>
      <c r="V442" s="795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36" t="s">
        <v>703</v>
      </c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797"/>
      <c r="P443" s="797"/>
      <c r="Q443" s="797"/>
      <c r="R443" s="797"/>
      <c r="S443" s="797"/>
      <c r="T443" s="797"/>
      <c r="U443" s="797"/>
      <c r="V443" s="797"/>
      <c r="W443" s="797"/>
      <c r="X443" s="797"/>
      <c r="Y443" s="797"/>
      <c r="Z443" s="797"/>
      <c r="AA443" s="782"/>
      <c r="AB443" s="782"/>
      <c r="AC443" s="782"/>
    </row>
    <row r="444" spans="1:68" ht="14.25" customHeight="1" x14ac:dyDescent="0.25">
      <c r="A444" s="796" t="s">
        <v>113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812">
        <v>4680115881907</v>
      </c>
      <c r="E445" s="813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1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812">
        <v>4680115881907</v>
      </c>
      <c r="E446" s="813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812">
        <v>4680115883925</v>
      </c>
      <c r="E447" s="813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92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812">
        <v>4680115883925</v>
      </c>
      <c r="E448" s="813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812">
        <v>4607091384192</v>
      </c>
      <c r="E449" s="813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8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812">
        <v>4680115884892</v>
      </c>
      <c r="E450" s="813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12">
        <v>4680115884885</v>
      </c>
      <c r="E451" s="813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812">
        <v>4680115884908</v>
      </c>
      <c r="E452" s="813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2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4"/>
      <c r="B453" s="797"/>
      <c r="C453" s="797"/>
      <c r="D453" s="797"/>
      <c r="E453" s="797"/>
      <c r="F453" s="797"/>
      <c r="G453" s="797"/>
      <c r="H453" s="797"/>
      <c r="I453" s="797"/>
      <c r="J453" s="797"/>
      <c r="K453" s="797"/>
      <c r="L453" s="797"/>
      <c r="M453" s="797"/>
      <c r="N453" s="797"/>
      <c r="O453" s="805"/>
      <c r="P453" s="793" t="s">
        <v>71</v>
      </c>
      <c r="Q453" s="794"/>
      <c r="R453" s="794"/>
      <c r="S453" s="794"/>
      <c r="T453" s="794"/>
      <c r="U453" s="794"/>
      <c r="V453" s="795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797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805"/>
      <c r="P454" s="793" t="s">
        <v>71</v>
      </c>
      <c r="Q454" s="794"/>
      <c r="R454" s="794"/>
      <c r="S454" s="794"/>
      <c r="T454" s="794"/>
      <c r="U454" s="794"/>
      <c r="V454" s="795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796" t="s">
        <v>64</v>
      </c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797"/>
      <c r="P455" s="797"/>
      <c r="Q455" s="797"/>
      <c r="R455" s="797"/>
      <c r="S455" s="797"/>
      <c r="T455" s="797"/>
      <c r="U455" s="797"/>
      <c r="V455" s="797"/>
      <c r="W455" s="797"/>
      <c r="X455" s="797"/>
      <c r="Y455" s="797"/>
      <c r="Z455" s="797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812">
        <v>4607091384802</v>
      </c>
      <c r="E456" s="813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1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812">
        <v>4607091384826</v>
      </c>
      <c r="E457" s="813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2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4"/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805"/>
      <c r="P458" s="793" t="s">
        <v>71</v>
      </c>
      <c r="Q458" s="794"/>
      <c r="R458" s="794"/>
      <c r="S458" s="794"/>
      <c r="T458" s="794"/>
      <c r="U458" s="794"/>
      <c r="V458" s="795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797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805"/>
      <c r="P459" s="793" t="s">
        <v>71</v>
      </c>
      <c r="Q459" s="794"/>
      <c r="R459" s="794"/>
      <c r="S459" s="794"/>
      <c r="T459" s="794"/>
      <c r="U459" s="794"/>
      <c r="V459" s="795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796" t="s">
        <v>73</v>
      </c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797"/>
      <c r="P460" s="797"/>
      <c r="Q460" s="797"/>
      <c r="R460" s="797"/>
      <c r="S460" s="797"/>
      <c r="T460" s="797"/>
      <c r="U460" s="797"/>
      <c r="V460" s="797"/>
      <c r="W460" s="797"/>
      <c r="X460" s="797"/>
      <c r="Y460" s="797"/>
      <c r="Z460" s="797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12">
        <v>4607091384246</v>
      </c>
      <c r="E461" s="813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972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87">
        <v>2000</v>
      </c>
      <c r="Y461" s="788">
        <f>IFERROR(IF(X461="",0,CEILING((X461/$H461),1)*$H461),"")</f>
        <v>2007</v>
      </c>
      <c r="Z461" s="36">
        <f>IFERROR(IF(Y461=0,"",ROUNDUP(Y461/H461,0)*0.02175),"")</f>
        <v>4.85025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2125.3333333333335</v>
      </c>
      <c r="BN461" s="64">
        <f>IFERROR(Y461*I461/H461,"0")</f>
        <v>2132.7719999999999</v>
      </c>
      <c r="BO461" s="64">
        <f>IFERROR(1/J461*(X461/H461),"0")</f>
        <v>3.9682539682539684</v>
      </c>
      <c r="BP461" s="64">
        <f>IFERROR(1/J461*(Y461/H461),"0")</f>
        <v>3.9821428571428568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812">
        <v>4680115881976</v>
      </c>
      <c r="E462" s="813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954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812">
        <v>4607091384253</v>
      </c>
      <c r="E463" s="813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9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812">
        <v>4607091384253</v>
      </c>
      <c r="E464" s="813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812">
        <v>4680115881969</v>
      </c>
      <c r="E465" s="813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9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4"/>
      <c r="B466" s="797"/>
      <c r="C466" s="797"/>
      <c r="D466" s="797"/>
      <c r="E466" s="797"/>
      <c r="F466" s="797"/>
      <c r="G466" s="797"/>
      <c r="H466" s="797"/>
      <c r="I466" s="797"/>
      <c r="J466" s="797"/>
      <c r="K466" s="797"/>
      <c r="L466" s="797"/>
      <c r="M466" s="797"/>
      <c r="N466" s="797"/>
      <c r="O466" s="805"/>
      <c r="P466" s="793" t="s">
        <v>71</v>
      </c>
      <c r="Q466" s="794"/>
      <c r="R466" s="794"/>
      <c r="S466" s="794"/>
      <c r="T466" s="794"/>
      <c r="U466" s="794"/>
      <c r="V466" s="795"/>
      <c r="W466" s="37" t="s">
        <v>72</v>
      </c>
      <c r="X466" s="789">
        <f>IFERROR(X461/H461,"0")+IFERROR(X462/H462,"0")+IFERROR(X463/H463,"0")+IFERROR(X464/H464,"0")+IFERROR(X465/H465,"0")</f>
        <v>222.22222222222223</v>
      </c>
      <c r="Y466" s="789">
        <f>IFERROR(Y461/H461,"0")+IFERROR(Y462/H462,"0")+IFERROR(Y463/H463,"0")+IFERROR(Y464/H464,"0")+IFERROR(Y465/H465,"0")</f>
        <v>223</v>
      </c>
      <c r="Z466" s="789">
        <f>IFERROR(IF(Z461="",0,Z461),"0")+IFERROR(IF(Z462="",0,Z462),"0")+IFERROR(IF(Z463="",0,Z463),"0")+IFERROR(IF(Z464="",0,Z464),"0")+IFERROR(IF(Z465="",0,Z465),"0")</f>
        <v>4.85025</v>
      </c>
      <c r="AA466" s="790"/>
      <c r="AB466" s="790"/>
      <c r="AC466" s="790"/>
    </row>
    <row r="467" spans="1:68" x14ac:dyDescent="0.2">
      <c r="A467" s="797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805"/>
      <c r="P467" s="793" t="s">
        <v>71</v>
      </c>
      <c r="Q467" s="794"/>
      <c r="R467" s="794"/>
      <c r="S467" s="794"/>
      <c r="T467" s="794"/>
      <c r="U467" s="794"/>
      <c r="V467" s="795"/>
      <c r="W467" s="37" t="s">
        <v>69</v>
      </c>
      <c r="X467" s="789">
        <f>IFERROR(SUM(X461:X465),"0")</f>
        <v>2000</v>
      </c>
      <c r="Y467" s="789">
        <f>IFERROR(SUM(Y461:Y465),"0")</f>
        <v>2007</v>
      </c>
      <c r="Z467" s="37"/>
      <c r="AA467" s="790"/>
      <c r="AB467" s="790"/>
      <c r="AC467" s="790"/>
    </row>
    <row r="468" spans="1:68" ht="14.25" customHeight="1" x14ac:dyDescent="0.25">
      <c r="A468" s="796" t="s">
        <v>210</v>
      </c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797"/>
      <c r="P468" s="797"/>
      <c r="Q468" s="797"/>
      <c r="R468" s="797"/>
      <c r="S468" s="797"/>
      <c r="T468" s="797"/>
      <c r="U468" s="797"/>
      <c r="V468" s="797"/>
      <c r="W468" s="797"/>
      <c r="X468" s="797"/>
      <c r="Y468" s="797"/>
      <c r="Z468" s="797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812">
        <v>4607091389357</v>
      </c>
      <c r="E469" s="813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1231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4"/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805"/>
      <c r="P470" s="793" t="s">
        <v>71</v>
      </c>
      <c r="Q470" s="794"/>
      <c r="R470" s="794"/>
      <c r="S470" s="794"/>
      <c r="T470" s="794"/>
      <c r="U470" s="794"/>
      <c r="V470" s="795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805"/>
      <c r="P471" s="793" t="s">
        <v>71</v>
      </c>
      <c r="Q471" s="794"/>
      <c r="R471" s="794"/>
      <c r="S471" s="794"/>
      <c r="T471" s="794"/>
      <c r="U471" s="794"/>
      <c r="V471" s="795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28" t="s">
        <v>747</v>
      </c>
      <c r="B472" s="829"/>
      <c r="C472" s="829"/>
      <c r="D472" s="829"/>
      <c r="E472" s="829"/>
      <c r="F472" s="829"/>
      <c r="G472" s="829"/>
      <c r="H472" s="829"/>
      <c r="I472" s="829"/>
      <c r="J472" s="829"/>
      <c r="K472" s="829"/>
      <c r="L472" s="829"/>
      <c r="M472" s="829"/>
      <c r="N472" s="829"/>
      <c r="O472" s="829"/>
      <c r="P472" s="829"/>
      <c r="Q472" s="829"/>
      <c r="R472" s="829"/>
      <c r="S472" s="829"/>
      <c r="T472" s="829"/>
      <c r="U472" s="829"/>
      <c r="V472" s="829"/>
      <c r="W472" s="829"/>
      <c r="X472" s="829"/>
      <c r="Y472" s="829"/>
      <c r="Z472" s="829"/>
      <c r="AA472" s="48"/>
      <c r="AB472" s="48"/>
      <c r="AC472" s="48"/>
    </row>
    <row r="473" spans="1:68" ht="16.5" customHeight="1" x14ac:dyDescent="0.25">
      <c r="A473" s="836" t="s">
        <v>748</v>
      </c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797"/>
      <c r="P473" s="797"/>
      <c r="Q473" s="797"/>
      <c r="R473" s="797"/>
      <c r="S473" s="797"/>
      <c r="T473" s="797"/>
      <c r="U473" s="797"/>
      <c r="V473" s="797"/>
      <c r="W473" s="797"/>
      <c r="X473" s="797"/>
      <c r="Y473" s="797"/>
      <c r="Z473" s="797"/>
      <c r="AA473" s="782"/>
      <c r="AB473" s="782"/>
      <c r="AC473" s="782"/>
    </row>
    <row r="474" spans="1:68" ht="14.25" customHeight="1" x14ac:dyDescent="0.25">
      <c r="A474" s="796" t="s">
        <v>113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812">
        <v>4607091389708</v>
      </c>
      <c r="E475" s="813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9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4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805"/>
      <c r="P476" s="793" t="s">
        <v>71</v>
      </c>
      <c r="Q476" s="794"/>
      <c r="R476" s="794"/>
      <c r="S476" s="794"/>
      <c r="T476" s="794"/>
      <c r="U476" s="794"/>
      <c r="V476" s="795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805"/>
      <c r="P477" s="793" t="s">
        <v>71</v>
      </c>
      <c r="Q477" s="794"/>
      <c r="R477" s="794"/>
      <c r="S477" s="794"/>
      <c r="T477" s="794"/>
      <c r="U477" s="794"/>
      <c r="V477" s="795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796" t="s">
        <v>64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12">
        <v>4680115886100</v>
      </c>
      <c r="E479" s="813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198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812">
        <v>4680115886117</v>
      </c>
      <c r="E480" s="813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1130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812">
        <v>4680115886117</v>
      </c>
      <c r="E481" s="813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1134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12">
        <v>4607091389746</v>
      </c>
      <c r="E482" s="813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5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87">
        <v>100</v>
      </c>
      <c r="Y482" s="788">
        <f t="shared" si="98"/>
        <v>100.80000000000001</v>
      </c>
      <c r="Z482" s="36">
        <f>IFERROR(IF(Y482=0,"",ROUNDUP(Y482/H482,0)*0.00902),"")</f>
        <v>0.21648000000000001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105.71428571428572</v>
      </c>
      <c r="BN482" s="64">
        <f t="shared" si="100"/>
        <v>106.56000000000002</v>
      </c>
      <c r="BO482" s="64">
        <f t="shared" si="101"/>
        <v>0.18037518037518038</v>
      </c>
      <c r="BP482" s="64">
        <f t="shared" si="102"/>
        <v>0.18181818181818182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812">
        <v>4607091389746</v>
      </c>
      <c r="E483" s="813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812">
        <v>4680115883147</v>
      </c>
      <c r="E484" s="813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812">
        <v>4680115883147</v>
      </c>
      <c r="E485" s="813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00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12">
        <v>4607091384338</v>
      </c>
      <c r="E486" s="813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6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812">
        <v>4607091384338</v>
      </c>
      <c r="E487" s="813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812">
        <v>4680115883154</v>
      </c>
      <c r="E488" s="813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812">
        <v>4680115883154</v>
      </c>
      <c r="E489" s="813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79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12">
        <v>4607091389524</v>
      </c>
      <c r="E490" s="813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5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812">
        <v>4607091389524</v>
      </c>
      <c r="E491" s="813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812">
        <v>4680115883161</v>
      </c>
      <c r="E492" s="813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5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812">
        <v>4680115883161</v>
      </c>
      <c r="E493" s="813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15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812">
        <v>4607091389531</v>
      </c>
      <c r="E494" s="813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2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12">
        <v>4607091389531</v>
      </c>
      <c r="E495" s="813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1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812">
        <v>4607091384345</v>
      </c>
      <c r="E496" s="813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812">
        <v>4680115883185</v>
      </c>
      <c r="E497" s="813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4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812">
        <v>4680115883185</v>
      </c>
      <c r="E498" s="813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41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812">
        <v>4680115883185</v>
      </c>
      <c r="E499" s="813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4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05"/>
      <c r="P500" s="793" t="s">
        <v>71</v>
      </c>
      <c r="Q500" s="794"/>
      <c r="R500" s="794"/>
      <c r="S500" s="794"/>
      <c r="T500" s="794"/>
      <c r="U500" s="794"/>
      <c r="V500" s="795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23.80952380952381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24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0.21648000000000001</v>
      </c>
      <c r="AA500" s="790"/>
      <c r="AB500" s="790"/>
      <c r="AC500" s="790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05"/>
      <c r="P501" s="793" t="s">
        <v>71</v>
      </c>
      <c r="Q501" s="794"/>
      <c r="R501" s="794"/>
      <c r="S501" s="794"/>
      <c r="T501" s="794"/>
      <c r="U501" s="794"/>
      <c r="V501" s="795"/>
      <c r="W501" s="37" t="s">
        <v>69</v>
      </c>
      <c r="X501" s="789">
        <f>IFERROR(SUM(X479:X499),"0")</f>
        <v>100</v>
      </c>
      <c r="Y501" s="789">
        <f>IFERROR(SUM(Y479:Y499),"0")</f>
        <v>100.80000000000001</v>
      </c>
      <c r="Z501" s="37"/>
      <c r="AA501" s="790"/>
      <c r="AB501" s="790"/>
      <c r="AC501" s="790"/>
    </row>
    <row r="502" spans="1:68" ht="14.25" customHeight="1" x14ac:dyDescent="0.25">
      <c r="A502" s="796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812">
        <v>4607091384352</v>
      </c>
      <c r="E503" s="813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812">
        <v>4607091389654</v>
      </c>
      <c r="E504" s="813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4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5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5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796" t="s">
        <v>102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812">
        <v>4680115884335</v>
      </c>
      <c r="E508" s="813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11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812">
        <v>4680115884113</v>
      </c>
      <c r="E509" s="813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4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5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5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36" t="s">
        <v>811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82"/>
      <c r="AB512" s="782"/>
      <c r="AC512" s="782"/>
    </row>
    <row r="513" spans="1:68" ht="14.25" customHeight="1" x14ac:dyDescent="0.25">
      <c r="A513" s="796" t="s">
        <v>168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812">
        <v>4607091389364</v>
      </c>
      <c r="E514" s="813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4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5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5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796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12">
        <v>4680115886094</v>
      </c>
      <c r="E518" s="813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1220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812">
        <v>4607091389425</v>
      </c>
      <c r="E519" s="813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812">
        <v>4680115880771</v>
      </c>
      <c r="E520" s="813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26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812">
        <v>4607091389500</v>
      </c>
      <c r="E521" s="813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812">
        <v>4607091389500</v>
      </c>
      <c r="E522" s="813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1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4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05"/>
      <c r="P523" s="793" t="s">
        <v>71</v>
      </c>
      <c r="Q523" s="794"/>
      <c r="R523" s="794"/>
      <c r="S523" s="794"/>
      <c r="T523" s="794"/>
      <c r="U523" s="794"/>
      <c r="V523" s="795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05"/>
      <c r="P524" s="793" t="s">
        <v>71</v>
      </c>
      <c r="Q524" s="794"/>
      <c r="R524" s="794"/>
      <c r="S524" s="794"/>
      <c r="T524" s="794"/>
      <c r="U524" s="794"/>
      <c r="V524" s="795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796" t="s">
        <v>829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812">
        <v>4680115884564</v>
      </c>
      <c r="E526" s="813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9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02"/>
      <c r="R526" s="802"/>
      <c r="S526" s="802"/>
      <c r="T526" s="80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4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05"/>
      <c r="P527" s="793" t="s">
        <v>71</v>
      </c>
      <c r="Q527" s="794"/>
      <c r="R527" s="794"/>
      <c r="S527" s="794"/>
      <c r="T527" s="794"/>
      <c r="U527" s="794"/>
      <c r="V527" s="795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05"/>
      <c r="P528" s="793" t="s">
        <v>71</v>
      </c>
      <c r="Q528" s="794"/>
      <c r="R528" s="794"/>
      <c r="S528" s="794"/>
      <c r="T528" s="794"/>
      <c r="U528" s="794"/>
      <c r="V528" s="795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36" t="s">
        <v>833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82"/>
      <c r="AB529" s="782"/>
      <c r="AC529" s="782"/>
    </row>
    <row r="530" spans="1:68" ht="14.25" customHeight="1" x14ac:dyDescent="0.25">
      <c r="A530" s="796" t="s">
        <v>64</v>
      </c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797"/>
      <c r="P530" s="797"/>
      <c r="Q530" s="797"/>
      <c r="R530" s="797"/>
      <c r="S530" s="797"/>
      <c r="T530" s="797"/>
      <c r="U530" s="797"/>
      <c r="V530" s="797"/>
      <c r="W530" s="797"/>
      <c r="X530" s="797"/>
      <c r="Y530" s="797"/>
      <c r="Z530" s="797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812">
        <v>4680115885189</v>
      </c>
      <c r="E531" s="813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12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02"/>
      <c r="R531" s="802"/>
      <c r="S531" s="802"/>
      <c r="T531" s="80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812">
        <v>4680115885172</v>
      </c>
      <c r="E532" s="813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02"/>
      <c r="R532" s="802"/>
      <c r="S532" s="802"/>
      <c r="T532" s="80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812">
        <v>4680115885110</v>
      </c>
      <c r="E533" s="813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07" t="s">
        <v>841</v>
      </c>
      <c r="Q533" s="802"/>
      <c r="R533" s="802"/>
      <c r="S533" s="802"/>
      <c r="T533" s="80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812">
        <v>4680115885110</v>
      </c>
      <c r="E534" s="813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8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02"/>
      <c r="R534" s="802"/>
      <c r="S534" s="802"/>
      <c r="T534" s="80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812">
        <v>4680115885219</v>
      </c>
      <c r="E535" s="813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99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02"/>
      <c r="R535" s="802"/>
      <c r="S535" s="802"/>
      <c r="T535" s="80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812">
        <v>4680115885219</v>
      </c>
      <c r="E536" s="813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814" t="s">
        <v>848</v>
      </c>
      <c r="Q536" s="802"/>
      <c r="R536" s="802"/>
      <c r="S536" s="802"/>
      <c r="T536" s="80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4"/>
      <c r="B537" s="797"/>
      <c r="C537" s="797"/>
      <c r="D537" s="797"/>
      <c r="E537" s="797"/>
      <c r="F537" s="797"/>
      <c r="G537" s="797"/>
      <c r="H537" s="797"/>
      <c r="I537" s="797"/>
      <c r="J537" s="797"/>
      <c r="K537" s="797"/>
      <c r="L537" s="797"/>
      <c r="M537" s="797"/>
      <c r="N537" s="797"/>
      <c r="O537" s="805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797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5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36" t="s">
        <v>849</v>
      </c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797"/>
      <c r="P539" s="797"/>
      <c r="Q539" s="797"/>
      <c r="R539" s="797"/>
      <c r="S539" s="797"/>
      <c r="T539" s="797"/>
      <c r="U539" s="797"/>
      <c r="V539" s="797"/>
      <c r="W539" s="797"/>
      <c r="X539" s="797"/>
      <c r="Y539" s="797"/>
      <c r="Z539" s="797"/>
      <c r="AA539" s="782"/>
      <c r="AB539" s="782"/>
      <c r="AC539" s="782"/>
    </row>
    <row r="540" spans="1:68" ht="14.25" customHeight="1" x14ac:dyDescent="0.25">
      <c r="A540" s="796" t="s">
        <v>64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812">
        <v>4680115885103</v>
      </c>
      <c r="E541" s="813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9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02"/>
      <c r="R541" s="802"/>
      <c r="S541" s="802"/>
      <c r="T541" s="80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4"/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805"/>
      <c r="P542" s="793" t="s">
        <v>71</v>
      </c>
      <c r="Q542" s="794"/>
      <c r="R542" s="794"/>
      <c r="S542" s="794"/>
      <c r="T542" s="794"/>
      <c r="U542" s="794"/>
      <c r="V542" s="795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797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805"/>
      <c r="P543" s="793" t="s">
        <v>71</v>
      </c>
      <c r="Q543" s="794"/>
      <c r="R543" s="794"/>
      <c r="S543" s="794"/>
      <c r="T543" s="794"/>
      <c r="U543" s="794"/>
      <c r="V543" s="795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28" t="s">
        <v>853</v>
      </c>
      <c r="B544" s="829"/>
      <c r="C544" s="829"/>
      <c r="D544" s="829"/>
      <c r="E544" s="829"/>
      <c r="F544" s="829"/>
      <c r="G544" s="829"/>
      <c r="H544" s="829"/>
      <c r="I544" s="829"/>
      <c r="J544" s="829"/>
      <c r="K544" s="829"/>
      <c r="L544" s="829"/>
      <c r="M544" s="829"/>
      <c r="N544" s="829"/>
      <c r="O544" s="829"/>
      <c r="P544" s="829"/>
      <c r="Q544" s="829"/>
      <c r="R544" s="829"/>
      <c r="S544" s="829"/>
      <c r="T544" s="829"/>
      <c r="U544" s="829"/>
      <c r="V544" s="829"/>
      <c r="W544" s="829"/>
      <c r="X544" s="829"/>
      <c r="Y544" s="829"/>
      <c r="Z544" s="829"/>
      <c r="AA544" s="48"/>
      <c r="AB544" s="48"/>
      <c r="AC544" s="48"/>
    </row>
    <row r="545" spans="1:68" ht="16.5" customHeight="1" x14ac:dyDescent="0.25">
      <c r="A545" s="836" t="s">
        <v>853</v>
      </c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797"/>
      <c r="P545" s="797"/>
      <c r="Q545" s="797"/>
      <c r="R545" s="797"/>
      <c r="S545" s="797"/>
      <c r="T545" s="797"/>
      <c r="U545" s="797"/>
      <c r="V545" s="797"/>
      <c r="W545" s="797"/>
      <c r="X545" s="797"/>
      <c r="Y545" s="797"/>
      <c r="Z545" s="797"/>
      <c r="AA545" s="782"/>
      <c r="AB545" s="782"/>
      <c r="AC545" s="782"/>
    </row>
    <row r="546" spans="1:68" ht="14.25" customHeight="1" x14ac:dyDescent="0.25">
      <c r="A546" s="796" t="s">
        <v>113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812">
        <v>4607091389067</v>
      </c>
      <c r="E547" s="813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02"/>
      <c r="R547" s="802"/>
      <c r="S547" s="802"/>
      <c r="T547" s="80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812">
        <v>4680115885271</v>
      </c>
      <c r="E548" s="813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13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02"/>
      <c r="R548" s="802"/>
      <c r="S548" s="802"/>
      <c r="T548" s="80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812">
        <v>4680115884502</v>
      </c>
      <c r="E549" s="813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2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02"/>
      <c r="R549" s="802"/>
      <c r="S549" s="802"/>
      <c r="T549" s="80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812">
        <v>4607091389104</v>
      </c>
      <c r="E550" s="813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11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02"/>
      <c r="R550" s="802"/>
      <c r="S550" s="802"/>
      <c r="T550" s="803"/>
      <c r="U550" s="34"/>
      <c r="V550" s="34"/>
      <c r="W550" s="35" t="s">
        <v>69</v>
      </c>
      <c r="X550" s="787">
        <v>1500</v>
      </c>
      <c r="Y550" s="788">
        <f t="shared" si="109"/>
        <v>1504.8000000000002</v>
      </c>
      <c r="Z550" s="36">
        <f t="shared" si="110"/>
        <v>3.4085999999999999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1602.2727272727273</v>
      </c>
      <c r="BN550" s="64">
        <f t="shared" si="112"/>
        <v>1607.3999999999999</v>
      </c>
      <c r="BO550" s="64">
        <f t="shared" si="113"/>
        <v>2.7316433566433567</v>
      </c>
      <c r="BP550" s="64">
        <f t="shared" si="114"/>
        <v>2.7403846153846154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812">
        <v>4680115884519</v>
      </c>
      <c r="E551" s="813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9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02"/>
      <c r="R551" s="802"/>
      <c r="S551" s="802"/>
      <c r="T551" s="80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812">
        <v>4680115885226</v>
      </c>
      <c r="E552" s="813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11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87">
        <v>1500</v>
      </c>
      <c r="Y552" s="788">
        <f t="shared" si="109"/>
        <v>1504.8000000000002</v>
      </c>
      <c r="Z552" s="36">
        <f t="shared" si="110"/>
        <v>3.4085999999999999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1602.2727272727273</v>
      </c>
      <c r="BN552" s="64">
        <f t="shared" si="112"/>
        <v>1607.3999999999999</v>
      </c>
      <c r="BO552" s="64">
        <f t="shared" si="113"/>
        <v>2.7316433566433567</v>
      </c>
      <c r="BP552" s="64">
        <f t="shared" si="114"/>
        <v>2.7403846153846154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812">
        <v>4680115880603</v>
      </c>
      <c r="E553" s="813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11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812">
        <v>4680115880603</v>
      </c>
      <c r="E554" s="813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9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812">
        <v>4680115882782</v>
      </c>
      <c r="E555" s="813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9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812">
        <v>4680115885479</v>
      </c>
      <c r="E556" s="813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1227" t="s">
        <v>878</v>
      </c>
      <c r="Q556" s="802"/>
      <c r="R556" s="802"/>
      <c r="S556" s="802"/>
      <c r="T556" s="80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812">
        <v>4607091389982</v>
      </c>
      <c r="E557" s="813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812">
        <v>4607091389982</v>
      </c>
      <c r="E558" s="813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812">
        <v>4680115886483</v>
      </c>
      <c r="E559" s="813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32" t="s">
        <v>884</v>
      </c>
      <c r="Q559" s="802"/>
      <c r="R559" s="802"/>
      <c r="S559" s="802"/>
      <c r="T559" s="80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812">
        <v>4680115886490</v>
      </c>
      <c r="E560" s="813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933" t="s">
        <v>887</v>
      </c>
      <c r="Q560" s="802"/>
      <c r="R560" s="802"/>
      <c r="S560" s="802"/>
      <c r="T560" s="80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812">
        <v>4680115886469</v>
      </c>
      <c r="E561" s="813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1" t="s">
        <v>890</v>
      </c>
      <c r="Q561" s="802"/>
      <c r="R561" s="802"/>
      <c r="S561" s="802"/>
      <c r="T561" s="80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4"/>
      <c r="B562" s="797"/>
      <c r="C562" s="797"/>
      <c r="D562" s="797"/>
      <c r="E562" s="797"/>
      <c r="F562" s="797"/>
      <c r="G562" s="797"/>
      <c r="H562" s="797"/>
      <c r="I562" s="797"/>
      <c r="J562" s="797"/>
      <c r="K562" s="797"/>
      <c r="L562" s="797"/>
      <c r="M562" s="797"/>
      <c r="N562" s="797"/>
      <c r="O562" s="805"/>
      <c r="P562" s="793" t="s">
        <v>71</v>
      </c>
      <c r="Q562" s="794"/>
      <c r="R562" s="794"/>
      <c r="S562" s="794"/>
      <c r="T562" s="794"/>
      <c r="U562" s="794"/>
      <c r="V562" s="795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568.18181818181813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570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6.8171999999999997</v>
      </c>
      <c r="AA562" s="790"/>
      <c r="AB562" s="790"/>
      <c r="AC562" s="790"/>
    </row>
    <row r="563" spans="1:68" x14ac:dyDescent="0.2">
      <c r="A563" s="797"/>
      <c r="B563" s="797"/>
      <c r="C563" s="797"/>
      <c r="D563" s="797"/>
      <c r="E563" s="797"/>
      <c r="F563" s="797"/>
      <c r="G563" s="797"/>
      <c r="H563" s="797"/>
      <c r="I563" s="797"/>
      <c r="J563" s="797"/>
      <c r="K563" s="797"/>
      <c r="L563" s="797"/>
      <c r="M563" s="797"/>
      <c r="N563" s="797"/>
      <c r="O563" s="805"/>
      <c r="P563" s="793" t="s">
        <v>71</v>
      </c>
      <c r="Q563" s="794"/>
      <c r="R563" s="794"/>
      <c r="S563" s="794"/>
      <c r="T563" s="794"/>
      <c r="U563" s="794"/>
      <c r="V563" s="795"/>
      <c r="W563" s="37" t="s">
        <v>69</v>
      </c>
      <c r="X563" s="789">
        <f>IFERROR(SUM(X547:X561),"0")</f>
        <v>3000</v>
      </c>
      <c r="Y563" s="789">
        <f>IFERROR(SUM(Y547:Y561),"0")</f>
        <v>3009.6000000000004</v>
      </c>
      <c r="Z563" s="37"/>
      <c r="AA563" s="790"/>
      <c r="AB563" s="790"/>
      <c r="AC563" s="790"/>
    </row>
    <row r="564" spans="1:68" ht="14.25" customHeight="1" x14ac:dyDescent="0.25">
      <c r="A564" s="796" t="s">
        <v>168</v>
      </c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797"/>
      <c r="P564" s="797"/>
      <c r="Q564" s="797"/>
      <c r="R564" s="797"/>
      <c r="S564" s="797"/>
      <c r="T564" s="797"/>
      <c r="U564" s="797"/>
      <c r="V564" s="797"/>
      <c r="W564" s="797"/>
      <c r="X564" s="797"/>
      <c r="Y564" s="797"/>
      <c r="Z564" s="797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812">
        <v>4607091388930</v>
      </c>
      <c r="E565" s="813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11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802"/>
      <c r="R565" s="802"/>
      <c r="S565" s="802"/>
      <c r="T565" s="803"/>
      <c r="U565" s="34"/>
      <c r="V565" s="34"/>
      <c r="W565" s="35" t="s">
        <v>69</v>
      </c>
      <c r="X565" s="787">
        <v>500</v>
      </c>
      <c r="Y565" s="788">
        <f>IFERROR(IF(X565="",0,CEILING((X565/$H565),1)*$H565),"")</f>
        <v>501.6</v>
      </c>
      <c r="Z565" s="36">
        <f>IFERROR(IF(Y565=0,"",ROUNDUP(Y565/H565,0)*0.01196),"")</f>
        <v>1.1362000000000001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534.09090909090912</v>
      </c>
      <c r="BN565" s="64">
        <f>IFERROR(Y565*I565/H565,"0")</f>
        <v>535.79999999999995</v>
      </c>
      <c r="BO565" s="64">
        <f>IFERROR(1/J565*(X565/H565),"0")</f>
        <v>0.91054778554778548</v>
      </c>
      <c r="BP565" s="64">
        <f>IFERROR(1/J565*(Y565/H565),"0")</f>
        <v>0.91346153846153855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812">
        <v>4607091388930</v>
      </c>
      <c r="E566" s="813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15" t="s">
        <v>895</v>
      </c>
      <c r="Q566" s="802"/>
      <c r="R566" s="802"/>
      <c r="S566" s="802"/>
      <c r="T566" s="80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812">
        <v>4680115880054</v>
      </c>
      <c r="E567" s="813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9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802"/>
      <c r="R567" s="802"/>
      <c r="S567" s="802"/>
      <c r="T567" s="80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812">
        <v>4680115880054</v>
      </c>
      <c r="E568" s="813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84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802"/>
      <c r="R568" s="802"/>
      <c r="S568" s="802"/>
      <c r="T568" s="80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812">
        <v>4680115880054</v>
      </c>
      <c r="E569" s="813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975" t="s">
        <v>901</v>
      </c>
      <c r="Q569" s="802"/>
      <c r="R569" s="802"/>
      <c r="S569" s="802"/>
      <c r="T569" s="80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4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805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9">
        <f>IFERROR(X565/H565,"0")+IFERROR(X566/H566,"0")+IFERROR(X567/H567,"0")+IFERROR(X568/H568,"0")+IFERROR(X569/H569,"0")</f>
        <v>94.696969696969688</v>
      </c>
      <c r="Y570" s="789">
        <f>IFERROR(Y565/H565,"0")+IFERROR(Y566/H566,"0")+IFERROR(Y567/H567,"0")+IFERROR(Y568/H568,"0")+IFERROR(Y569/H569,"0")</f>
        <v>95</v>
      </c>
      <c r="Z570" s="789">
        <f>IFERROR(IF(Z565="",0,Z565),"0")+IFERROR(IF(Z566="",0,Z566),"0")+IFERROR(IF(Z567="",0,Z567),"0")+IFERROR(IF(Z568="",0,Z568),"0")+IFERROR(IF(Z569="",0,Z569),"0")</f>
        <v>1.1362000000000001</v>
      </c>
      <c r="AA570" s="790"/>
      <c r="AB570" s="790"/>
      <c r="AC570" s="790"/>
    </row>
    <row r="571" spans="1:68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805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9">
        <f>IFERROR(SUM(X565:X569),"0")</f>
        <v>500</v>
      </c>
      <c r="Y571" s="789">
        <f>IFERROR(SUM(Y565:Y569),"0")</f>
        <v>501.6</v>
      </c>
      <c r="Z571" s="37"/>
      <c r="AA571" s="790"/>
      <c r="AB571" s="790"/>
      <c r="AC571" s="790"/>
    </row>
    <row r="572" spans="1:68" ht="14.25" customHeight="1" x14ac:dyDescent="0.25">
      <c r="A572" s="796" t="s">
        <v>64</v>
      </c>
      <c r="B572" s="797"/>
      <c r="C572" s="797"/>
      <c r="D572" s="797"/>
      <c r="E572" s="797"/>
      <c r="F572" s="797"/>
      <c r="G572" s="797"/>
      <c r="H572" s="797"/>
      <c r="I572" s="797"/>
      <c r="J572" s="797"/>
      <c r="K572" s="797"/>
      <c r="L572" s="797"/>
      <c r="M572" s="797"/>
      <c r="N572" s="797"/>
      <c r="O572" s="797"/>
      <c r="P572" s="797"/>
      <c r="Q572" s="797"/>
      <c r="R572" s="797"/>
      <c r="S572" s="797"/>
      <c r="T572" s="797"/>
      <c r="U572" s="797"/>
      <c r="V572" s="797"/>
      <c r="W572" s="797"/>
      <c r="X572" s="797"/>
      <c r="Y572" s="797"/>
      <c r="Z572" s="797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812">
        <v>4680115883116</v>
      </c>
      <c r="E573" s="813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1163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812">
        <v>4680115883116</v>
      </c>
      <c r="E574" s="813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11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02"/>
      <c r="R574" s="802"/>
      <c r="S574" s="802"/>
      <c r="T574" s="80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812">
        <v>4680115883093</v>
      </c>
      <c r="E575" s="813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919" t="s">
        <v>910</v>
      </c>
      <c r="Q575" s="802"/>
      <c r="R575" s="802"/>
      <c r="S575" s="802"/>
      <c r="T575" s="80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812">
        <v>4680115883093</v>
      </c>
      <c r="E576" s="813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9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02"/>
      <c r="R576" s="802"/>
      <c r="S576" s="802"/>
      <c r="T576" s="80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812">
        <v>4680115883109</v>
      </c>
      <c r="E577" s="813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9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02"/>
      <c r="R577" s="802"/>
      <c r="S577" s="802"/>
      <c r="T577" s="803"/>
      <c r="U577" s="34"/>
      <c r="V577" s="34"/>
      <c r="W577" s="35" t="s">
        <v>69</v>
      </c>
      <c r="X577" s="787">
        <v>500</v>
      </c>
      <c r="Y577" s="788">
        <f t="shared" si="115"/>
        <v>501.6</v>
      </c>
      <c r="Z577" s="36">
        <f>IFERROR(IF(Y577=0,"",ROUNDUP(Y577/H577,0)*0.01196),"")</f>
        <v>1.1362000000000001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534.09090909090912</v>
      </c>
      <c r="BN577" s="64">
        <f t="shared" si="117"/>
        <v>535.79999999999995</v>
      </c>
      <c r="BO577" s="64">
        <f t="shared" si="118"/>
        <v>0.91054778554778548</v>
      </c>
      <c r="BP577" s="64">
        <f t="shared" si="119"/>
        <v>0.91346153846153855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812">
        <v>4680115882072</v>
      </c>
      <c r="E578" s="813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8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812">
        <v>4680115882072</v>
      </c>
      <c r="E579" s="813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869" t="s">
        <v>922</v>
      </c>
      <c r="Q579" s="802"/>
      <c r="R579" s="802"/>
      <c r="S579" s="802"/>
      <c r="T579" s="80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812">
        <v>4680115882072</v>
      </c>
      <c r="E580" s="813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9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812">
        <v>4680115882102</v>
      </c>
      <c r="E581" s="813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02"/>
      <c r="R581" s="802"/>
      <c r="S581" s="802"/>
      <c r="T581" s="80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812">
        <v>4680115882102</v>
      </c>
      <c r="E582" s="813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961" t="s">
        <v>927</v>
      </c>
      <c r="Q582" s="802"/>
      <c r="R582" s="802"/>
      <c r="S582" s="802"/>
      <c r="T582" s="80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812">
        <v>4680115882102</v>
      </c>
      <c r="E583" s="813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89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02"/>
      <c r="R583" s="802"/>
      <c r="S583" s="802"/>
      <c r="T583" s="80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812">
        <v>4680115882096</v>
      </c>
      <c r="E584" s="813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11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812">
        <v>4680115882096</v>
      </c>
      <c r="E585" s="813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11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02"/>
      <c r="R585" s="802"/>
      <c r="S585" s="802"/>
      <c r="T585" s="80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4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5"/>
      <c r="P586" s="793" t="s">
        <v>71</v>
      </c>
      <c r="Q586" s="794"/>
      <c r="R586" s="794"/>
      <c r="S586" s="794"/>
      <c r="T586" s="794"/>
      <c r="U586" s="794"/>
      <c r="V586" s="795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94.696969696969688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95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1.1362000000000001</v>
      </c>
      <c r="AA586" s="790"/>
      <c r="AB586" s="790"/>
      <c r="AC586" s="790"/>
    </row>
    <row r="587" spans="1:68" x14ac:dyDescent="0.2">
      <c r="A587" s="797"/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805"/>
      <c r="P587" s="793" t="s">
        <v>71</v>
      </c>
      <c r="Q587" s="794"/>
      <c r="R587" s="794"/>
      <c r="S587" s="794"/>
      <c r="T587" s="794"/>
      <c r="U587" s="794"/>
      <c r="V587" s="795"/>
      <c r="W587" s="37" t="s">
        <v>69</v>
      </c>
      <c r="X587" s="789">
        <f>IFERROR(SUM(X573:X585),"0")</f>
        <v>500</v>
      </c>
      <c r="Y587" s="789">
        <f>IFERROR(SUM(Y573:Y585),"0")</f>
        <v>501.6</v>
      </c>
      <c r="Z587" s="37"/>
      <c r="AA587" s="790"/>
      <c r="AB587" s="790"/>
      <c r="AC587" s="790"/>
    </row>
    <row r="588" spans="1:68" ht="14.25" customHeight="1" x14ac:dyDescent="0.25">
      <c r="A588" s="796" t="s">
        <v>73</v>
      </c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797"/>
      <c r="P588" s="797"/>
      <c r="Q588" s="797"/>
      <c r="R588" s="797"/>
      <c r="S588" s="797"/>
      <c r="T588" s="797"/>
      <c r="U588" s="797"/>
      <c r="V588" s="797"/>
      <c r="W588" s="797"/>
      <c r="X588" s="797"/>
      <c r="Y588" s="797"/>
      <c r="Z588" s="797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812">
        <v>4607091383409</v>
      </c>
      <c r="E589" s="813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8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812">
        <v>4607091383416</v>
      </c>
      <c r="E590" s="813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02"/>
      <c r="R590" s="802"/>
      <c r="S590" s="802"/>
      <c r="T590" s="80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812">
        <v>4680115883536</v>
      </c>
      <c r="E591" s="813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4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5"/>
      <c r="P592" s="793" t="s">
        <v>71</v>
      </c>
      <c r="Q592" s="794"/>
      <c r="R592" s="794"/>
      <c r="S592" s="794"/>
      <c r="T592" s="794"/>
      <c r="U592" s="794"/>
      <c r="V592" s="795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805"/>
      <c r="P593" s="793" t="s">
        <v>71</v>
      </c>
      <c r="Q593" s="794"/>
      <c r="R593" s="794"/>
      <c r="S593" s="794"/>
      <c r="T593" s="794"/>
      <c r="U593" s="794"/>
      <c r="V593" s="795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796" t="s">
        <v>210</v>
      </c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7"/>
      <c r="P594" s="797"/>
      <c r="Q594" s="797"/>
      <c r="R594" s="797"/>
      <c r="S594" s="797"/>
      <c r="T594" s="797"/>
      <c r="U594" s="797"/>
      <c r="V594" s="797"/>
      <c r="W594" s="797"/>
      <c r="X594" s="797"/>
      <c r="Y594" s="797"/>
      <c r="Z594" s="797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812">
        <v>4680115885035</v>
      </c>
      <c r="E595" s="813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10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812">
        <v>4680115885936</v>
      </c>
      <c r="E596" s="813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27" t="s">
        <v>947</v>
      </c>
      <c r="Q596" s="802"/>
      <c r="R596" s="802"/>
      <c r="S596" s="802"/>
      <c r="T596" s="80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4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5"/>
      <c r="P597" s="793" t="s">
        <v>71</v>
      </c>
      <c r="Q597" s="794"/>
      <c r="R597" s="794"/>
      <c r="S597" s="794"/>
      <c r="T597" s="794"/>
      <c r="U597" s="794"/>
      <c r="V597" s="795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05"/>
      <c r="P598" s="793" t="s">
        <v>71</v>
      </c>
      <c r="Q598" s="794"/>
      <c r="R598" s="794"/>
      <c r="S598" s="794"/>
      <c r="T598" s="794"/>
      <c r="U598" s="794"/>
      <c r="V598" s="795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28" t="s">
        <v>948</v>
      </c>
      <c r="B599" s="829"/>
      <c r="C599" s="829"/>
      <c r="D599" s="829"/>
      <c r="E599" s="829"/>
      <c r="F599" s="829"/>
      <c r="G599" s="829"/>
      <c r="H599" s="829"/>
      <c r="I599" s="829"/>
      <c r="J599" s="829"/>
      <c r="K599" s="829"/>
      <c r="L599" s="829"/>
      <c r="M599" s="829"/>
      <c r="N599" s="829"/>
      <c r="O599" s="829"/>
      <c r="P599" s="829"/>
      <c r="Q599" s="829"/>
      <c r="R599" s="829"/>
      <c r="S599" s="829"/>
      <c r="T599" s="829"/>
      <c r="U599" s="829"/>
      <c r="V599" s="829"/>
      <c r="W599" s="829"/>
      <c r="X599" s="829"/>
      <c r="Y599" s="829"/>
      <c r="Z599" s="829"/>
      <c r="AA599" s="48"/>
      <c r="AB599" s="48"/>
      <c r="AC599" s="48"/>
    </row>
    <row r="600" spans="1:68" ht="16.5" customHeight="1" x14ac:dyDescent="0.25">
      <c r="A600" s="836" t="s">
        <v>948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82"/>
      <c r="AB600" s="782"/>
      <c r="AC600" s="782"/>
    </row>
    <row r="601" spans="1:68" ht="14.25" customHeight="1" x14ac:dyDescent="0.25">
      <c r="A601" s="796" t="s">
        <v>64</v>
      </c>
      <c r="B601" s="797"/>
      <c r="C601" s="797"/>
      <c r="D601" s="797"/>
      <c r="E601" s="797"/>
      <c r="F601" s="797"/>
      <c r="G601" s="797"/>
      <c r="H601" s="797"/>
      <c r="I601" s="797"/>
      <c r="J601" s="797"/>
      <c r="K601" s="797"/>
      <c r="L601" s="797"/>
      <c r="M601" s="797"/>
      <c r="N601" s="797"/>
      <c r="O601" s="797"/>
      <c r="P601" s="797"/>
      <c r="Q601" s="797"/>
      <c r="R601" s="797"/>
      <c r="S601" s="797"/>
      <c r="T601" s="797"/>
      <c r="U601" s="797"/>
      <c r="V601" s="797"/>
      <c r="W601" s="797"/>
      <c r="X601" s="797"/>
      <c r="Y601" s="797"/>
      <c r="Z601" s="797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812">
        <v>4680115885530</v>
      </c>
      <c r="E602" s="813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26" t="s">
        <v>951</v>
      </c>
      <c r="Q602" s="802"/>
      <c r="R602" s="802"/>
      <c r="S602" s="802"/>
      <c r="T602" s="80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4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5"/>
      <c r="P603" s="793" t="s">
        <v>71</v>
      </c>
      <c r="Q603" s="794"/>
      <c r="R603" s="794"/>
      <c r="S603" s="794"/>
      <c r="T603" s="794"/>
      <c r="U603" s="794"/>
      <c r="V603" s="795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797"/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805"/>
      <c r="P604" s="793" t="s">
        <v>71</v>
      </c>
      <c r="Q604" s="794"/>
      <c r="R604" s="794"/>
      <c r="S604" s="794"/>
      <c r="T604" s="794"/>
      <c r="U604" s="794"/>
      <c r="V604" s="795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28" t="s">
        <v>953</v>
      </c>
      <c r="B605" s="829"/>
      <c r="C605" s="829"/>
      <c r="D605" s="829"/>
      <c r="E605" s="829"/>
      <c r="F605" s="829"/>
      <c r="G605" s="829"/>
      <c r="H605" s="829"/>
      <c r="I605" s="829"/>
      <c r="J605" s="829"/>
      <c r="K605" s="829"/>
      <c r="L605" s="829"/>
      <c r="M605" s="829"/>
      <c r="N605" s="829"/>
      <c r="O605" s="829"/>
      <c r="P605" s="829"/>
      <c r="Q605" s="829"/>
      <c r="R605" s="829"/>
      <c r="S605" s="829"/>
      <c r="T605" s="829"/>
      <c r="U605" s="829"/>
      <c r="V605" s="829"/>
      <c r="W605" s="829"/>
      <c r="X605" s="829"/>
      <c r="Y605" s="829"/>
      <c r="Z605" s="829"/>
      <c r="AA605" s="48"/>
      <c r="AB605" s="48"/>
      <c r="AC605" s="48"/>
    </row>
    <row r="606" spans="1:68" ht="16.5" customHeight="1" x14ac:dyDescent="0.25">
      <c r="A606" s="836" t="s">
        <v>953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82"/>
      <c r="AB606" s="782"/>
      <c r="AC606" s="782"/>
    </row>
    <row r="607" spans="1:68" ht="14.25" customHeight="1" x14ac:dyDescent="0.25">
      <c r="A607" s="796" t="s">
        <v>113</v>
      </c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797"/>
      <c r="P607" s="797"/>
      <c r="Q607" s="797"/>
      <c r="R607" s="797"/>
      <c r="S607" s="797"/>
      <c r="T607" s="797"/>
      <c r="U607" s="797"/>
      <c r="V607" s="797"/>
      <c r="W607" s="797"/>
      <c r="X607" s="797"/>
      <c r="Y607" s="797"/>
      <c r="Z607" s="797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812">
        <v>4640242181011</v>
      </c>
      <c r="E608" s="813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1072" t="s">
        <v>956</v>
      </c>
      <c r="Q608" s="802"/>
      <c r="R608" s="802"/>
      <c r="S608" s="802"/>
      <c r="T608" s="80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812">
        <v>4640242180441</v>
      </c>
      <c r="E609" s="813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47" t="s">
        <v>960</v>
      </c>
      <c r="Q609" s="802"/>
      <c r="R609" s="802"/>
      <c r="S609" s="802"/>
      <c r="T609" s="80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812">
        <v>4640242180564</v>
      </c>
      <c r="E610" s="813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1120" t="s">
        <v>964</v>
      </c>
      <c r="Q610" s="802"/>
      <c r="R610" s="802"/>
      <c r="S610" s="802"/>
      <c r="T610" s="80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812">
        <v>4640242180922</v>
      </c>
      <c r="E611" s="813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41" t="s">
        <v>968</v>
      </c>
      <c r="Q611" s="802"/>
      <c r="R611" s="802"/>
      <c r="S611" s="802"/>
      <c r="T611" s="80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812">
        <v>4640242181189</v>
      </c>
      <c r="E612" s="813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29" t="s">
        <v>972</v>
      </c>
      <c r="Q612" s="802"/>
      <c r="R612" s="802"/>
      <c r="S612" s="802"/>
      <c r="T612" s="80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812">
        <v>4640242180038</v>
      </c>
      <c r="E613" s="813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1235" t="s">
        <v>975</v>
      </c>
      <c r="Q613" s="802"/>
      <c r="R613" s="802"/>
      <c r="S613" s="802"/>
      <c r="T613" s="80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812">
        <v>4640242181172</v>
      </c>
      <c r="E614" s="813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87" t="s">
        <v>978</v>
      </c>
      <c r="Q614" s="802"/>
      <c r="R614" s="802"/>
      <c r="S614" s="802"/>
      <c r="T614" s="80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4"/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805"/>
      <c r="P615" s="793" t="s">
        <v>71</v>
      </c>
      <c r="Q615" s="794"/>
      <c r="R615" s="794"/>
      <c r="S615" s="794"/>
      <c r="T615" s="794"/>
      <c r="U615" s="794"/>
      <c r="V615" s="795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797"/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805"/>
      <c r="P616" s="793" t="s">
        <v>71</v>
      </c>
      <c r="Q616" s="794"/>
      <c r="R616" s="794"/>
      <c r="S616" s="794"/>
      <c r="T616" s="794"/>
      <c r="U616" s="794"/>
      <c r="V616" s="795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796" t="s">
        <v>168</v>
      </c>
      <c r="B617" s="797"/>
      <c r="C617" s="797"/>
      <c r="D617" s="797"/>
      <c r="E617" s="797"/>
      <c r="F617" s="797"/>
      <c r="G617" s="797"/>
      <c r="H617" s="797"/>
      <c r="I617" s="797"/>
      <c r="J617" s="797"/>
      <c r="K617" s="797"/>
      <c r="L617" s="797"/>
      <c r="M617" s="797"/>
      <c r="N617" s="797"/>
      <c r="O617" s="797"/>
      <c r="P617" s="797"/>
      <c r="Q617" s="797"/>
      <c r="R617" s="797"/>
      <c r="S617" s="797"/>
      <c r="T617" s="797"/>
      <c r="U617" s="797"/>
      <c r="V617" s="797"/>
      <c r="W617" s="797"/>
      <c r="X617" s="797"/>
      <c r="Y617" s="797"/>
      <c r="Z617" s="797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812">
        <v>4640242180519</v>
      </c>
      <c r="E618" s="813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993" t="s">
        <v>981</v>
      </c>
      <c r="Q618" s="802"/>
      <c r="R618" s="802"/>
      <c r="S618" s="802"/>
      <c r="T618" s="80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812">
        <v>4640242180526</v>
      </c>
      <c r="E619" s="813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23" t="s">
        <v>985</v>
      </c>
      <c r="Q619" s="802"/>
      <c r="R619" s="802"/>
      <c r="S619" s="802"/>
      <c r="T619" s="80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812">
        <v>4640242180090</v>
      </c>
      <c r="E620" s="813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964" t="s">
        <v>988</v>
      </c>
      <c r="Q620" s="802"/>
      <c r="R620" s="802"/>
      <c r="S620" s="802"/>
      <c r="T620" s="80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812">
        <v>4640242181363</v>
      </c>
      <c r="E621" s="813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1218" t="s">
        <v>992</v>
      </c>
      <c r="Q621" s="802"/>
      <c r="R621" s="802"/>
      <c r="S621" s="802"/>
      <c r="T621" s="80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4"/>
      <c r="B622" s="797"/>
      <c r="C622" s="797"/>
      <c r="D622" s="797"/>
      <c r="E622" s="797"/>
      <c r="F622" s="797"/>
      <c r="G622" s="797"/>
      <c r="H622" s="797"/>
      <c r="I622" s="797"/>
      <c r="J622" s="797"/>
      <c r="K622" s="797"/>
      <c r="L622" s="797"/>
      <c r="M622" s="797"/>
      <c r="N622" s="797"/>
      <c r="O622" s="805"/>
      <c r="P622" s="793" t="s">
        <v>71</v>
      </c>
      <c r="Q622" s="794"/>
      <c r="R622" s="794"/>
      <c r="S622" s="794"/>
      <c r="T622" s="794"/>
      <c r="U622" s="794"/>
      <c r="V622" s="795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797"/>
      <c r="B623" s="797"/>
      <c r="C623" s="797"/>
      <c r="D623" s="797"/>
      <c r="E623" s="797"/>
      <c r="F623" s="797"/>
      <c r="G623" s="797"/>
      <c r="H623" s="797"/>
      <c r="I623" s="797"/>
      <c r="J623" s="797"/>
      <c r="K623" s="797"/>
      <c r="L623" s="797"/>
      <c r="M623" s="797"/>
      <c r="N623" s="797"/>
      <c r="O623" s="805"/>
      <c r="P623" s="793" t="s">
        <v>71</v>
      </c>
      <c r="Q623" s="794"/>
      <c r="R623" s="794"/>
      <c r="S623" s="794"/>
      <c r="T623" s="794"/>
      <c r="U623" s="794"/>
      <c r="V623" s="795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796" t="s">
        <v>64</v>
      </c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797"/>
      <c r="P624" s="797"/>
      <c r="Q624" s="797"/>
      <c r="R624" s="797"/>
      <c r="S624" s="797"/>
      <c r="T624" s="797"/>
      <c r="U624" s="797"/>
      <c r="V624" s="797"/>
      <c r="W624" s="797"/>
      <c r="X624" s="797"/>
      <c r="Y624" s="797"/>
      <c r="Z624" s="797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812">
        <v>4640242180816</v>
      </c>
      <c r="E625" s="813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843" t="s">
        <v>995</v>
      </c>
      <c r="Q625" s="802"/>
      <c r="R625" s="802"/>
      <c r="S625" s="802"/>
      <c r="T625" s="80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812">
        <v>4640242180595</v>
      </c>
      <c r="E626" s="813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1225" t="s">
        <v>999</v>
      </c>
      <c r="Q626" s="802"/>
      <c r="R626" s="802"/>
      <c r="S626" s="802"/>
      <c r="T626" s="80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812">
        <v>4640242181615</v>
      </c>
      <c r="E627" s="813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85" t="s">
        <v>1003</v>
      </c>
      <c r="Q627" s="802"/>
      <c r="R627" s="802"/>
      <c r="S627" s="802"/>
      <c r="T627" s="80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812">
        <v>4640242181639</v>
      </c>
      <c r="E628" s="813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1211" t="s">
        <v>1007</v>
      </c>
      <c r="Q628" s="802"/>
      <c r="R628" s="802"/>
      <c r="S628" s="802"/>
      <c r="T628" s="80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812">
        <v>4640242181622</v>
      </c>
      <c r="E629" s="813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12" t="s">
        <v>1011</v>
      </c>
      <c r="Q629" s="802"/>
      <c r="R629" s="802"/>
      <c r="S629" s="802"/>
      <c r="T629" s="80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812">
        <v>4640242180908</v>
      </c>
      <c r="E630" s="813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4" t="s">
        <v>1015</v>
      </c>
      <c r="Q630" s="802"/>
      <c r="R630" s="802"/>
      <c r="S630" s="802"/>
      <c r="T630" s="80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812">
        <v>4640242180489</v>
      </c>
      <c r="E631" s="813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974" t="s">
        <v>1018</v>
      </c>
      <c r="Q631" s="802"/>
      <c r="R631" s="802"/>
      <c r="S631" s="802"/>
      <c r="T631" s="80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4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05"/>
      <c r="P632" s="793" t="s">
        <v>71</v>
      </c>
      <c r="Q632" s="794"/>
      <c r="R632" s="794"/>
      <c r="S632" s="794"/>
      <c r="T632" s="794"/>
      <c r="U632" s="794"/>
      <c r="V632" s="795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797"/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805"/>
      <c r="P633" s="793" t="s">
        <v>71</v>
      </c>
      <c r="Q633" s="794"/>
      <c r="R633" s="794"/>
      <c r="S633" s="794"/>
      <c r="T633" s="794"/>
      <c r="U633" s="794"/>
      <c r="V633" s="795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796" t="s">
        <v>73</v>
      </c>
      <c r="B634" s="797"/>
      <c r="C634" s="797"/>
      <c r="D634" s="797"/>
      <c r="E634" s="797"/>
      <c r="F634" s="797"/>
      <c r="G634" s="797"/>
      <c r="H634" s="797"/>
      <c r="I634" s="797"/>
      <c r="J634" s="797"/>
      <c r="K634" s="797"/>
      <c r="L634" s="797"/>
      <c r="M634" s="797"/>
      <c r="N634" s="797"/>
      <c r="O634" s="797"/>
      <c r="P634" s="797"/>
      <c r="Q634" s="797"/>
      <c r="R634" s="797"/>
      <c r="S634" s="797"/>
      <c r="T634" s="797"/>
      <c r="U634" s="797"/>
      <c r="V634" s="797"/>
      <c r="W634" s="797"/>
      <c r="X634" s="797"/>
      <c r="Y634" s="797"/>
      <c r="Z634" s="797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812">
        <v>4640242180533</v>
      </c>
      <c r="E635" s="813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1161" t="s">
        <v>1021</v>
      </c>
      <c r="Q635" s="802"/>
      <c r="R635" s="802"/>
      <c r="S635" s="802"/>
      <c r="T635" s="803"/>
      <c r="U635" s="34"/>
      <c r="V635" s="34"/>
      <c r="W635" s="35" t="s">
        <v>69</v>
      </c>
      <c r="X635" s="787">
        <v>200</v>
      </c>
      <c r="Y635" s="788">
        <f t="shared" ref="Y635:Y642" si="130">IFERROR(IF(X635="",0,CEILING((X635/$H635),1)*$H635),"")</f>
        <v>202.79999999999998</v>
      </c>
      <c r="Z635" s="36">
        <f>IFERROR(IF(Y635=0,"",ROUNDUP(Y635/H635,0)*0.02175),"")</f>
        <v>0.5655</v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214.46153846153848</v>
      </c>
      <c r="BN635" s="64">
        <f t="shared" ref="BN635:BN642" si="132">IFERROR(Y635*I635/H635,"0")</f>
        <v>217.464</v>
      </c>
      <c r="BO635" s="64">
        <f t="shared" ref="BO635:BO642" si="133">IFERROR(1/J635*(X635/H635),"0")</f>
        <v>0.45787545787545786</v>
      </c>
      <c r="BP635" s="64">
        <f t="shared" ref="BP635:BP642" si="134">IFERROR(1/J635*(Y635/H635),"0")</f>
        <v>0.46428571428571425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812">
        <v>4640242180533</v>
      </c>
      <c r="E636" s="813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912" t="s">
        <v>1024</v>
      </c>
      <c r="Q636" s="802"/>
      <c r="R636" s="802"/>
      <c r="S636" s="802"/>
      <c r="T636" s="80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812">
        <v>4640242180540</v>
      </c>
      <c r="E637" s="813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1196" t="s">
        <v>1027</v>
      </c>
      <c r="Q637" s="802"/>
      <c r="R637" s="802"/>
      <c r="S637" s="802"/>
      <c r="T637" s="80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812">
        <v>4640242180540</v>
      </c>
      <c r="E638" s="813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1142" t="s">
        <v>1030</v>
      </c>
      <c r="Q638" s="802"/>
      <c r="R638" s="802"/>
      <c r="S638" s="802"/>
      <c r="T638" s="80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812">
        <v>4640242181233</v>
      </c>
      <c r="E639" s="813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906" t="s">
        <v>1033</v>
      </c>
      <c r="Q639" s="802"/>
      <c r="R639" s="802"/>
      <c r="S639" s="802"/>
      <c r="T639" s="80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812">
        <v>4640242181233</v>
      </c>
      <c r="E640" s="813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1230" t="s">
        <v>1035</v>
      </c>
      <c r="Q640" s="802"/>
      <c r="R640" s="802"/>
      <c r="S640" s="802"/>
      <c r="T640" s="80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812">
        <v>4640242181226</v>
      </c>
      <c r="E641" s="813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914" t="s">
        <v>1038</v>
      </c>
      <c r="Q641" s="802"/>
      <c r="R641" s="802"/>
      <c r="S641" s="802"/>
      <c r="T641" s="80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812">
        <v>4640242181226</v>
      </c>
      <c r="E642" s="813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866" t="s">
        <v>1040</v>
      </c>
      <c r="Q642" s="802"/>
      <c r="R642" s="802"/>
      <c r="S642" s="802"/>
      <c r="T642" s="80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4"/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805"/>
      <c r="P643" s="793" t="s">
        <v>71</v>
      </c>
      <c r="Q643" s="794"/>
      <c r="R643" s="794"/>
      <c r="S643" s="794"/>
      <c r="T643" s="794"/>
      <c r="U643" s="794"/>
      <c r="V643" s="795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25.641025641025642</v>
      </c>
      <c r="Y643" s="789">
        <f>IFERROR(Y635/H635,"0")+IFERROR(Y636/H636,"0")+IFERROR(Y637/H637,"0")+IFERROR(Y638/H638,"0")+IFERROR(Y639/H639,"0")+IFERROR(Y640/H640,"0")+IFERROR(Y641/H641,"0")+IFERROR(Y642/H642,"0")</f>
        <v>26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0.5655</v>
      </c>
      <c r="AA643" s="790"/>
      <c r="AB643" s="790"/>
      <c r="AC643" s="790"/>
    </row>
    <row r="644" spans="1:68" x14ac:dyDescent="0.2">
      <c r="A644" s="797"/>
      <c r="B644" s="797"/>
      <c r="C644" s="797"/>
      <c r="D644" s="797"/>
      <c r="E644" s="797"/>
      <c r="F644" s="797"/>
      <c r="G644" s="797"/>
      <c r="H644" s="797"/>
      <c r="I644" s="797"/>
      <c r="J644" s="797"/>
      <c r="K644" s="797"/>
      <c r="L644" s="797"/>
      <c r="M644" s="797"/>
      <c r="N644" s="797"/>
      <c r="O644" s="805"/>
      <c r="P644" s="793" t="s">
        <v>71</v>
      </c>
      <c r="Q644" s="794"/>
      <c r="R644" s="794"/>
      <c r="S644" s="794"/>
      <c r="T644" s="794"/>
      <c r="U644" s="794"/>
      <c r="V644" s="795"/>
      <c r="W644" s="37" t="s">
        <v>69</v>
      </c>
      <c r="X644" s="789">
        <f>IFERROR(SUM(X635:X642),"0")</f>
        <v>200</v>
      </c>
      <c r="Y644" s="789">
        <f>IFERROR(SUM(Y635:Y642),"0")</f>
        <v>202.79999999999998</v>
      </c>
      <c r="Z644" s="37"/>
      <c r="AA644" s="790"/>
      <c r="AB644" s="790"/>
      <c r="AC644" s="790"/>
    </row>
    <row r="645" spans="1:68" ht="14.25" customHeight="1" x14ac:dyDescent="0.25">
      <c r="A645" s="796" t="s">
        <v>210</v>
      </c>
      <c r="B645" s="797"/>
      <c r="C645" s="797"/>
      <c r="D645" s="797"/>
      <c r="E645" s="797"/>
      <c r="F645" s="797"/>
      <c r="G645" s="797"/>
      <c r="H645" s="797"/>
      <c r="I645" s="797"/>
      <c r="J645" s="797"/>
      <c r="K645" s="797"/>
      <c r="L645" s="797"/>
      <c r="M645" s="797"/>
      <c r="N645" s="797"/>
      <c r="O645" s="797"/>
      <c r="P645" s="797"/>
      <c r="Q645" s="797"/>
      <c r="R645" s="797"/>
      <c r="S645" s="797"/>
      <c r="T645" s="797"/>
      <c r="U645" s="797"/>
      <c r="V645" s="797"/>
      <c r="W645" s="797"/>
      <c r="X645" s="797"/>
      <c r="Y645" s="797"/>
      <c r="Z645" s="797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812">
        <v>4640242180120</v>
      </c>
      <c r="E646" s="813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929" t="s">
        <v>1043</v>
      </c>
      <c r="Q646" s="802"/>
      <c r="R646" s="802"/>
      <c r="S646" s="802"/>
      <c r="T646" s="80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812">
        <v>4640242180120</v>
      </c>
      <c r="E647" s="813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1165" t="s">
        <v>1046</v>
      </c>
      <c r="Q647" s="802"/>
      <c r="R647" s="802"/>
      <c r="S647" s="802"/>
      <c r="T647" s="80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812">
        <v>4640242180137</v>
      </c>
      <c r="E648" s="813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931" t="s">
        <v>1049</v>
      </c>
      <c r="Q648" s="802"/>
      <c r="R648" s="802"/>
      <c r="S648" s="802"/>
      <c r="T648" s="80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812">
        <v>4640242180137</v>
      </c>
      <c r="E649" s="813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48" t="s">
        <v>1052</v>
      </c>
      <c r="Q649" s="802"/>
      <c r="R649" s="802"/>
      <c r="S649" s="802"/>
      <c r="T649" s="80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4"/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805"/>
      <c r="P650" s="793" t="s">
        <v>71</v>
      </c>
      <c r="Q650" s="794"/>
      <c r="R650" s="794"/>
      <c r="S650" s="794"/>
      <c r="T650" s="794"/>
      <c r="U650" s="794"/>
      <c r="V650" s="795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797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805"/>
      <c r="P651" s="793" t="s">
        <v>71</v>
      </c>
      <c r="Q651" s="794"/>
      <c r="R651" s="794"/>
      <c r="S651" s="794"/>
      <c r="T651" s="794"/>
      <c r="U651" s="794"/>
      <c r="V651" s="795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36" t="s">
        <v>1053</v>
      </c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797"/>
      <c r="P652" s="797"/>
      <c r="Q652" s="797"/>
      <c r="R652" s="797"/>
      <c r="S652" s="797"/>
      <c r="T652" s="797"/>
      <c r="U652" s="797"/>
      <c r="V652" s="797"/>
      <c r="W652" s="797"/>
      <c r="X652" s="797"/>
      <c r="Y652" s="797"/>
      <c r="Z652" s="797"/>
      <c r="AA652" s="782"/>
      <c r="AB652" s="782"/>
      <c r="AC652" s="782"/>
    </row>
    <row r="653" spans="1:68" ht="14.25" customHeight="1" x14ac:dyDescent="0.25">
      <c r="A653" s="796" t="s">
        <v>113</v>
      </c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797"/>
      <c r="P653" s="797"/>
      <c r="Q653" s="797"/>
      <c r="R653" s="797"/>
      <c r="S653" s="797"/>
      <c r="T653" s="797"/>
      <c r="U653" s="797"/>
      <c r="V653" s="797"/>
      <c r="W653" s="797"/>
      <c r="X653" s="797"/>
      <c r="Y653" s="797"/>
      <c r="Z653" s="797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812">
        <v>4640242180045</v>
      </c>
      <c r="E654" s="813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893" t="s">
        <v>1056</v>
      </c>
      <c r="Q654" s="802"/>
      <c r="R654" s="802"/>
      <c r="S654" s="802"/>
      <c r="T654" s="80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812">
        <v>4640242180601</v>
      </c>
      <c r="E655" s="813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851" t="s">
        <v>1060</v>
      </c>
      <c r="Q655" s="802"/>
      <c r="R655" s="802"/>
      <c r="S655" s="802"/>
      <c r="T655" s="80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4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805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797"/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805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796" t="s">
        <v>168</v>
      </c>
      <c r="B658" s="797"/>
      <c r="C658" s="797"/>
      <c r="D658" s="797"/>
      <c r="E658" s="797"/>
      <c r="F658" s="797"/>
      <c r="G658" s="797"/>
      <c r="H658" s="797"/>
      <c r="I658" s="797"/>
      <c r="J658" s="797"/>
      <c r="K658" s="797"/>
      <c r="L658" s="797"/>
      <c r="M658" s="797"/>
      <c r="N658" s="797"/>
      <c r="O658" s="797"/>
      <c r="P658" s="797"/>
      <c r="Q658" s="797"/>
      <c r="R658" s="797"/>
      <c r="S658" s="797"/>
      <c r="T658" s="797"/>
      <c r="U658" s="797"/>
      <c r="V658" s="797"/>
      <c r="W658" s="797"/>
      <c r="X658" s="797"/>
      <c r="Y658" s="797"/>
      <c r="Z658" s="797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812">
        <v>4640242180090</v>
      </c>
      <c r="E659" s="813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60" t="s">
        <v>1064</v>
      </c>
      <c r="Q659" s="802"/>
      <c r="R659" s="802"/>
      <c r="S659" s="802"/>
      <c r="T659" s="80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4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5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805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796" t="s">
        <v>64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812">
        <v>4640242180076</v>
      </c>
      <c r="E663" s="813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1232" t="s">
        <v>1068</v>
      </c>
      <c r="Q663" s="802"/>
      <c r="R663" s="802"/>
      <c r="S663" s="802"/>
      <c r="T663" s="80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4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5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05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796" t="s">
        <v>73</v>
      </c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797"/>
      <c r="P666" s="797"/>
      <c r="Q666" s="797"/>
      <c r="R666" s="797"/>
      <c r="S666" s="797"/>
      <c r="T666" s="797"/>
      <c r="U666" s="797"/>
      <c r="V666" s="797"/>
      <c r="W666" s="797"/>
      <c r="X666" s="797"/>
      <c r="Y666" s="797"/>
      <c r="Z666" s="797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812">
        <v>4640242180106</v>
      </c>
      <c r="E667" s="813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890" t="s">
        <v>1072</v>
      </c>
      <c r="Q667" s="802"/>
      <c r="R667" s="802"/>
      <c r="S667" s="802"/>
      <c r="T667" s="80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4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5"/>
      <c r="P668" s="793" t="s">
        <v>71</v>
      </c>
      <c r="Q668" s="794"/>
      <c r="R668" s="794"/>
      <c r="S668" s="794"/>
      <c r="T668" s="794"/>
      <c r="U668" s="794"/>
      <c r="V668" s="795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05"/>
      <c r="P669" s="793" t="s">
        <v>71</v>
      </c>
      <c r="Q669" s="794"/>
      <c r="R669" s="794"/>
      <c r="S669" s="794"/>
      <c r="T669" s="794"/>
      <c r="U669" s="794"/>
      <c r="V669" s="795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1201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1054"/>
      <c r="P670" s="798" t="s">
        <v>1074</v>
      </c>
      <c r="Q670" s="799"/>
      <c r="R670" s="799"/>
      <c r="S670" s="799"/>
      <c r="T670" s="799"/>
      <c r="U670" s="799"/>
      <c r="V670" s="800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15642.4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15727.8</v>
      </c>
      <c r="Z670" s="37"/>
      <c r="AA670" s="790"/>
      <c r="AB670" s="790"/>
      <c r="AC670" s="790"/>
    </row>
    <row r="671" spans="1:68" x14ac:dyDescent="0.2">
      <c r="A671" s="797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1054"/>
      <c r="P671" s="798" t="s">
        <v>1075</v>
      </c>
      <c r="Q671" s="799"/>
      <c r="R671" s="799"/>
      <c r="S671" s="799"/>
      <c r="T671" s="799"/>
      <c r="U671" s="799"/>
      <c r="V671" s="800"/>
      <c r="W671" s="37" t="s">
        <v>69</v>
      </c>
      <c r="X671" s="789">
        <f>IFERROR(SUM(BM22:BM667),"0")</f>
        <v>16575.6442340061</v>
      </c>
      <c r="Y671" s="789">
        <f>IFERROR(SUM(BN22:BN667),"0")</f>
        <v>16666.206000000002</v>
      </c>
      <c r="Z671" s="37"/>
      <c r="AA671" s="790"/>
      <c r="AB671" s="790"/>
      <c r="AC671" s="790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1054"/>
      <c r="P672" s="798" t="s">
        <v>1076</v>
      </c>
      <c r="Q672" s="799"/>
      <c r="R672" s="799"/>
      <c r="S672" s="799"/>
      <c r="T672" s="799"/>
      <c r="U672" s="799"/>
      <c r="V672" s="800"/>
      <c r="W672" s="37" t="s">
        <v>1077</v>
      </c>
      <c r="X672" s="38">
        <f>ROUNDUP(SUM(BO22:BO667),0)</f>
        <v>29</v>
      </c>
      <c r="Y672" s="38">
        <f>ROUNDUP(SUM(BP22:BP667),0)</f>
        <v>29</v>
      </c>
      <c r="Z672" s="37"/>
      <c r="AA672" s="790"/>
      <c r="AB672" s="790"/>
      <c r="AC672" s="790"/>
    </row>
    <row r="673" spans="1:32" x14ac:dyDescent="0.2">
      <c r="A673" s="797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1054"/>
      <c r="P673" s="798" t="s">
        <v>1078</v>
      </c>
      <c r="Q673" s="799"/>
      <c r="R673" s="799"/>
      <c r="S673" s="799"/>
      <c r="T673" s="799"/>
      <c r="U673" s="799"/>
      <c r="V673" s="800"/>
      <c r="W673" s="37" t="s">
        <v>69</v>
      </c>
      <c r="X673" s="789">
        <f>GrossWeightTotal+PalletQtyTotal*25</f>
        <v>17300.6442340061</v>
      </c>
      <c r="Y673" s="789">
        <f>GrossWeightTotalR+PalletQtyTotalR*25</f>
        <v>17391.206000000002</v>
      </c>
      <c r="Z673" s="37"/>
      <c r="AA673" s="790"/>
      <c r="AB673" s="790"/>
      <c r="AC673" s="790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1054"/>
      <c r="P674" s="798" t="s">
        <v>1079</v>
      </c>
      <c r="Q674" s="799"/>
      <c r="R674" s="799"/>
      <c r="S674" s="799"/>
      <c r="T674" s="799"/>
      <c r="U674" s="799"/>
      <c r="V674" s="800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2502.0521889774759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2514</v>
      </c>
      <c r="Z674" s="37"/>
      <c r="AA674" s="790"/>
      <c r="AB674" s="790"/>
      <c r="AC674" s="790"/>
    </row>
    <row r="675" spans="1:32" ht="14.25" customHeight="1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1054"/>
      <c r="P675" s="798" t="s">
        <v>1080</v>
      </c>
      <c r="Q675" s="799"/>
      <c r="R675" s="799"/>
      <c r="S675" s="799"/>
      <c r="T675" s="799"/>
      <c r="U675" s="799"/>
      <c r="V675" s="800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33.02375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791" t="s">
        <v>111</v>
      </c>
      <c r="D677" s="956"/>
      <c r="E677" s="956"/>
      <c r="F677" s="956"/>
      <c r="G677" s="956"/>
      <c r="H677" s="950"/>
      <c r="I677" s="791" t="s">
        <v>323</v>
      </c>
      <c r="J677" s="956"/>
      <c r="K677" s="956"/>
      <c r="L677" s="956"/>
      <c r="M677" s="956"/>
      <c r="N677" s="956"/>
      <c r="O677" s="956"/>
      <c r="P677" s="956"/>
      <c r="Q677" s="956"/>
      <c r="R677" s="956"/>
      <c r="S677" s="956"/>
      <c r="T677" s="956"/>
      <c r="U677" s="956"/>
      <c r="V677" s="950"/>
      <c r="W677" s="791" t="s">
        <v>658</v>
      </c>
      <c r="X677" s="950"/>
      <c r="Y677" s="791" t="s">
        <v>747</v>
      </c>
      <c r="Z677" s="956"/>
      <c r="AA677" s="956"/>
      <c r="AB677" s="950"/>
      <c r="AC677" s="784" t="s">
        <v>853</v>
      </c>
      <c r="AD677" s="784" t="s">
        <v>948</v>
      </c>
      <c r="AE677" s="791" t="s">
        <v>953</v>
      </c>
      <c r="AF677" s="950"/>
    </row>
    <row r="678" spans="1:32" ht="14.25" customHeight="1" thickTop="1" x14ac:dyDescent="0.2">
      <c r="A678" s="986" t="s">
        <v>1083</v>
      </c>
      <c r="B678" s="791" t="s">
        <v>63</v>
      </c>
      <c r="C678" s="791" t="s">
        <v>112</v>
      </c>
      <c r="D678" s="791" t="s">
        <v>139</v>
      </c>
      <c r="E678" s="791" t="s">
        <v>218</v>
      </c>
      <c r="F678" s="791" t="s">
        <v>240</v>
      </c>
      <c r="G678" s="791" t="s">
        <v>284</v>
      </c>
      <c r="H678" s="791" t="s">
        <v>111</v>
      </c>
      <c r="I678" s="791" t="s">
        <v>324</v>
      </c>
      <c r="J678" s="791" t="s">
        <v>348</v>
      </c>
      <c r="K678" s="791" t="s">
        <v>426</v>
      </c>
      <c r="L678" s="791" t="s">
        <v>445</v>
      </c>
      <c r="M678" s="791" t="s">
        <v>469</v>
      </c>
      <c r="N678" s="785"/>
      <c r="O678" s="791" t="s">
        <v>498</v>
      </c>
      <c r="P678" s="791" t="s">
        <v>501</v>
      </c>
      <c r="Q678" s="791" t="s">
        <v>510</v>
      </c>
      <c r="R678" s="791" t="s">
        <v>526</v>
      </c>
      <c r="S678" s="791" t="s">
        <v>536</v>
      </c>
      <c r="T678" s="791" t="s">
        <v>549</v>
      </c>
      <c r="U678" s="791" t="s">
        <v>560</v>
      </c>
      <c r="V678" s="791" t="s">
        <v>645</v>
      </c>
      <c r="W678" s="791" t="s">
        <v>659</v>
      </c>
      <c r="X678" s="791" t="s">
        <v>703</v>
      </c>
      <c r="Y678" s="791" t="s">
        <v>748</v>
      </c>
      <c r="Z678" s="791" t="s">
        <v>811</v>
      </c>
      <c r="AA678" s="791" t="s">
        <v>833</v>
      </c>
      <c r="AB678" s="791" t="s">
        <v>849</v>
      </c>
      <c r="AC678" s="791" t="s">
        <v>853</v>
      </c>
      <c r="AD678" s="791" t="s">
        <v>948</v>
      </c>
      <c r="AE678" s="791" t="s">
        <v>953</v>
      </c>
      <c r="AF678" s="791" t="s">
        <v>1053</v>
      </c>
    </row>
    <row r="679" spans="1:32" ht="13.5" customHeight="1" thickBot="1" x14ac:dyDescent="0.25">
      <c r="A679" s="987"/>
      <c r="B679" s="792"/>
      <c r="C679" s="792"/>
      <c r="D679" s="792"/>
      <c r="E679" s="792"/>
      <c r="F679" s="792"/>
      <c r="G679" s="792"/>
      <c r="H679" s="792"/>
      <c r="I679" s="792"/>
      <c r="J679" s="792"/>
      <c r="K679" s="792"/>
      <c r="L679" s="792"/>
      <c r="M679" s="792"/>
      <c r="N679" s="785"/>
      <c r="O679" s="792"/>
      <c r="P679" s="792"/>
      <c r="Q679" s="792"/>
      <c r="R679" s="792"/>
      <c r="S679" s="792"/>
      <c r="T679" s="792"/>
      <c r="U679" s="792"/>
      <c r="V679" s="792"/>
      <c r="W679" s="792"/>
      <c r="X679" s="792"/>
      <c r="Y679" s="792"/>
      <c r="Z679" s="792"/>
      <c r="AA679" s="792"/>
      <c r="AB679" s="792"/>
      <c r="AC679" s="792"/>
      <c r="AD679" s="792"/>
      <c r="AE679" s="792"/>
      <c r="AF679" s="792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810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926.10000000000014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1236.6000000000001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100.80000000000001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1615.4999999999998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50.4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435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4230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2007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100.80000000000001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4012.8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202.79999999999998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99:E499"/>
    <mergeCell ref="D426:E426"/>
    <mergeCell ref="D486:E486"/>
    <mergeCell ref="P86:T86"/>
    <mergeCell ref="A343:O344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P256:T256"/>
    <mergeCell ref="D298:E298"/>
    <mergeCell ref="D234:E234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2025-01-09T06:48:04Z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