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8DFF0D7C-83B8-408A-ADA3-86E47DF30E40}" xr6:coauthVersionLast="47" xr6:coauthVersionMax="47" xr10:uidLastSave="{00000000-0000-0000-0000-000000000000}"/>
  <bookViews>
    <workbookView xWindow="1575" yWindow="34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Y663" i="2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BO654" i="2"/>
  <c r="BM654" i="2"/>
  <c r="Y654" i="2"/>
  <c r="Y657" i="2" s="1"/>
  <c r="X651" i="2"/>
  <c r="X650" i="2"/>
  <c r="BO649" i="2"/>
  <c r="BN649" i="2"/>
  <c r="BM649" i="2"/>
  <c r="Y649" i="2"/>
  <c r="BP649" i="2" s="1"/>
  <c r="BO648" i="2"/>
  <c r="BM648" i="2"/>
  <c r="Y648" i="2"/>
  <c r="BO647" i="2"/>
  <c r="BN647" i="2"/>
  <c r="BM647" i="2"/>
  <c r="Y647" i="2"/>
  <c r="BP647" i="2" s="1"/>
  <c r="BP646" i="2"/>
  <c r="BO646" i="2"/>
  <c r="BM646" i="2"/>
  <c r="Y646" i="2"/>
  <c r="X644" i="2"/>
  <c r="X643" i="2"/>
  <c r="BO642" i="2"/>
  <c r="BN642" i="2"/>
  <c r="BM642" i="2"/>
  <c r="Y642" i="2"/>
  <c r="BP642" i="2" s="1"/>
  <c r="BO641" i="2"/>
  <c r="BM641" i="2"/>
  <c r="Y641" i="2"/>
  <c r="BN641" i="2" s="1"/>
  <c r="BO640" i="2"/>
  <c r="BN640" i="2"/>
  <c r="BM640" i="2"/>
  <c r="Z640" i="2"/>
  <c r="Y640" i="2"/>
  <c r="BP640" i="2" s="1"/>
  <c r="BO639" i="2"/>
  <c r="BM639" i="2"/>
  <c r="Y639" i="2"/>
  <c r="BN639" i="2" s="1"/>
  <c r="BO638" i="2"/>
  <c r="BN638" i="2"/>
  <c r="BM638" i="2"/>
  <c r="Z638" i="2"/>
  <c r="Y638" i="2"/>
  <c r="BP638" i="2" s="1"/>
  <c r="BO637" i="2"/>
  <c r="BM637" i="2"/>
  <c r="Y637" i="2"/>
  <c r="BN637" i="2" s="1"/>
  <c r="BO636" i="2"/>
  <c r="BN636" i="2"/>
  <c r="BM636" i="2"/>
  <c r="Z636" i="2"/>
  <c r="Y636" i="2"/>
  <c r="BP636" i="2" s="1"/>
  <c r="BO635" i="2"/>
  <c r="BM635" i="2"/>
  <c r="Y635" i="2"/>
  <c r="Y644" i="2" s="1"/>
  <c r="X633" i="2"/>
  <c r="X632" i="2"/>
  <c r="BO631" i="2"/>
  <c r="BM631" i="2"/>
  <c r="Y631" i="2"/>
  <c r="BN631" i="2" s="1"/>
  <c r="BO630" i="2"/>
  <c r="BM630" i="2"/>
  <c r="Y630" i="2"/>
  <c r="BP630" i="2" s="1"/>
  <c r="BO629" i="2"/>
  <c r="BM629" i="2"/>
  <c r="Z629" i="2"/>
  <c r="Y629" i="2"/>
  <c r="BN629" i="2" s="1"/>
  <c r="BO628" i="2"/>
  <c r="BM628" i="2"/>
  <c r="Y628" i="2"/>
  <c r="BP628" i="2" s="1"/>
  <c r="BO627" i="2"/>
  <c r="BM627" i="2"/>
  <c r="Z627" i="2"/>
  <c r="Y627" i="2"/>
  <c r="BN627" i="2" s="1"/>
  <c r="BO626" i="2"/>
  <c r="BM626" i="2"/>
  <c r="Y626" i="2"/>
  <c r="BP626" i="2" s="1"/>
  <c r="BO625" i="2"/>
  <c r="BM625" i="2"/>
  <c r="Y625" i="2"/>
  <c r="BN625" i="2" s="1"/>
  <c r="X623" i="2"/>
  <c r="X622" i="2"/>
  <c r="BP621" i="2"/>
  <c r="BO621" i="2"/>
  <c r="BM621" i="2"/>
  <c r="Y621" i="2"/>
  <c r="Z621" i="2" s="1"/>
  <c r="BO620" i="2"/>
  <c r="BM620" i="2"/>
  <c r="Y620" i="2"/>
  <c r="BN620" i="2" s="1"/>
  <c r="BO619" i="2"/>
  <c r="BM619" i="2"/>
  <c r="Y619" i="2"/>
  <c r="Z619" i="2" s="1"/>
  <c r="BO618" i="2"/>
  <c r="BN618" i="2"/>
  <c r="BM618" i="2"/>
  <c r="Y618" i="2"/>
  <c r="BP618" i="2" s="1"/>
  <c r="X616" i="2"/>
  <c r="X615" i="2"/>
  <c r="BO614" i="2"/>
  <c r="BM614" i="2"/>
  <c r="Y614" i="2"/>
  <c r="BO613" i="2"/>
  <c r="BM613" i="2"/>
  <c r="Y613" i="2"/>
  <c r="Z613" i="2" s="1"/>
  <c r="BO612" i="2"/>
  <c r="BM612" i="2"/>
  <c r="Y612" i="2"/>
  <c r="BO611" i="2"/>
  <c r="BM611" i="2"/>
  <c r="Y611" i="2"/>
  <c r="Z611" i="2" s="1"/>
  <c r="BO610" i="2"/>
  <c r="BM610" i="2"/>
  <c r="Y610" i="2"/>
  <c r="BO609" i="2"/>
  <c r="BM609" i="2"/>
  <c r="Y609" i="2"/>
  <c r="Z609" i="2" s="1"/>
  <c r="BO608" i="2"/>
  <c r="BM608" i="2"/>
  <c r="Y608" i="2"/>
  <c r="X604" i="2"/>
  <c r="X603" i="2"/>
  <c r="BO602" i="2"/>
  <c r="BM602" i="2"/>
  <c r="Y602" i="2"/>
  <c r="X598" i="2"/>
  <c r="X597" i="2"/>
  <c r="BO596" i="2"/>
  <c r="BM596" i="2"/>
  <c r="Y596" i="2"/>
  <c r="BO595" i="2"/>
  <c r="BM595" i="2"/>
  <c r="Y595" i="2"/>
  <c r="BN595" i="2" s="1"/>
  <c r="P595" i="2"/>
  <c r="X593" i="2"/>
  <c r="X592" i="2"/>
  <c r="BO591" i="2"/>
  <c r="BM591" i="2"/>
  <c r="Y591" i="2"/>
  <c r="P591" i="2"/>
  <c r="BO590" i="2"/>
  <c r="BM590" i="2"/>
  <c r="Y590" i="2"/>
  <c r="Z590" i="2" s="1"/>
  <c r="P590" i="2"/>
  <c r="BO589" i="2"/>
  <c r="BM589" i="2"/>
  <c r="Y589" i="2"/>
  <c r="P589" i="2"/>
  <c r="X587" i="2"/>
  <c r="X586" i="2"/>
  <c r="BO585" i="2"/>
  <c r="BM585" i="2"/>
  <c r="Y585" i="2"/>
  <c r="P585" i="2"/>
  <c r="BO584" i="2"/>
  <c r="BN584" i="2"/>
  <c r="BM584" i="2"/>
  <c r="Y584" i="2"/>
  <c r="BP584" i="2" s="1"/>
  <c r="P584" i="2"/>
  <c r="BO583" i="2"/>
  <c r="BM583" i="2"/>
  <c r="Y583" i="2"/>
  <c r="BN583" i="2" s="1"/>
  <c r="P583" i="2"/>
  <c r="BO582" i="2"/>
  <c r="BN582" i="2"/>
  <c r="BM582" i="2"/>
  <c r="Z582" i="2"/>
  <c r="Y582" i="2"/>
  <c r="BP582" i="2" s="1"/>
  <c r="BO581" i="2"/>
  <c r="BM581" i="2"/>
  <c r="Y581" i="2"/>
  <c r="BN581" i="2" s="1"/>
  <c r="P581" i="2"/>
  <c r="BO580" i="2"/>
  <c r="BM580" i="2"/>
  <c r="Y580" i="2"/>
  <c r="P580" i="2"/>
  <c r="BO579" i="2"/>
  <c r="BN579" i="2"/>
  <c r="BM579" i="2"/>
  <c r="Y579" i="2"/>
  <c r="BP579" i="2" s="1"/>
  <c r="BO578" i="2"/>
  <c r="BM578" i="2"/>
  <c r="Y578" i="2"/>
  <c r="Z578" i="2" s="1"/>
  <c r="P578" i="2"/>
  <c r="BO577" i="2"/>
  <c r="BM577" i="2"/>
  <c r="Y577" i="2"/>
  <c r="BP577" i="2" s="1"/>
  <c r="P577" i="2"/>
  <c r="BP576" i="2"/>
  <c r="BO576" i="2"/>
  <c r="BM576" i="2"/>
  <c r="Y576" i="2"/>
  <c r="Z576" i="2" s="1"/>
  <c r="P576" i="2"/>
  <c r="BO575" i="2"/>
  <c r="BM575" i="2"/>
  <c r="Y575" i="2"/>
  <c r="BP575" i="2" s="1"/>
  <c r="BP574" i="2"/>
  <c r="BO574" i="2"/>
  <c r="BM574" i="2"/>
  <c r="Y574" i="2"/>
  <c r="P574" i="2"/>
  <c r="BO573" i="2"/>
  <c r="BM573" i="2"/>
  <c r="Y573" i="2"/>
  <c r="X571" i="2"/>
  <c r="X570" i="2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P566" i="2"/>
  <c r="BO566" i="2"/>
  <c r="BN566" i="2"/>
  <c r="BM566" i="2"/>
  <c r="Z566" i="2"/>
  <c r="Y566" i="2"/>
  <c r="P566" i="2"/>
  <c r="BO565" i="2"/>
  <c r="BM565" i="2"/>
  <c r="Y565" i="2"/>
  <c r="X563" i="2"/>
  <c r="X562" i="2"/>
  <c r="BP561" i="2"/>
  <c r="BO561" i="2"/>
  <c r="BN561" i="2"/>
  <c r="BM561" i="2"/>
  <c r="Z561" i="2"/>
  <c r="Y561" i="2"/>
  <c r="BO560" i="2"/>
  <c r="BM560" i="2"/>
  <c r="Y560" i="2"/>
  <c r="BO559" i="2"/>
  <c r="BM559" i="2"/>
  <c r="Y559" i="2"/>
  <c r="BO558" i="2"/>
  <c r="BM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BP556" i="2" s="1"/>
  <c r="BO555" i="2"/>
  <c r="BN555" i="2"/>
  <c r="BM555" i="2"/>
  <c r="Y555" i="2"/>
  <c r="BP555" i="2" s="1"/>
  <c r="P555" i="2"/>
  <c r="BO554" i="2"/>
  <c r="BM554" i="2"/>
  <c r="Y554" i="2"/>
  <c r="BN554" i="2" s="1"/>
  <c r="P554" i="2"/>
  <c r="BO553" i="2"/>
  <c r="BM553" i="2"/>
  <c r="Y553" i="2"/>
  <c r="BN553" i="2" s="1"/>
  <c r="P553" i="2"/>
  <c r="BO552" i="2"/>
  <c r="BN552" i="2"/>
  <c r="BM552" i="2"/>
  <c r="Y552" i="2"/>
  <c r="BP552" i="2" s="1"/>
  <c r="P552" i="2"/>
  <c r="BO551" i="2"/>
  <c r="BM551" i="2"/>
  <c r="Y551" i="2"/>
  <c r="BP551" i="2" s="1"/>
  <c r="P551" i="2"/>
  <c r="BO550" i="2"/>
  <c r="BM550" i="2"/>
  <c r="Y550" i="2"/>
  <c r="Z550" i="2" s="1"/>
  <c r="P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Y563" i="2" s="1"/>
  <c r="P547" i="2"/>
  <c r="X543" i="2"/>
  <c r="X542" i="2"/>
  <c r="BO541" i="2"/>
  <c r="BM541" i="2"/>
  <c r="Y541" i="2"/>
  <c r="Y542" i="2" s="1"/>
  <c r="P541" i="2"/>
  <c r="X538" i="2"/>
  <c r="X537" i="2"/>
  <c r="BO536" i="2"/>
  <c r="BM536" i="2"/>
  <c r="Y536" i="2"/>
  <c r="BO535" i="2"/>
  <c r="BM535" i="2"/>
  <c r="Y535" i="2"/>
  <c r="BN535" i="2" s="1"/>
  <c r="P535" i="2"/>
  <c r="BO534" i="2"/>
  <c r="BN534" i="2"/>
  <c r="BM534" i="2"/>
  <c r="Y534" i="2"/>
  <c r="BP534" i="2" s="1"/>
  <c r="P534" i="2"/>
  <c r="BO533" i="2"/>
  <c r="BM533" i="2"/>
  <c r="Y533" i="2"/>
  <c r="BP533" i="2" s="1"/>
  <c r="BO532" i="2"/>
  <c r="BN532" i="2"/>
  <c r="BM532" i="2"/>
  <c r="Y532" i="2"/>
  <c r="BP532" i="2" s="1"/>
  <c r="P532" i="2"/>
  <c r="BO531" i="2"/>
  <c r="BM531" i="2"/>
  <c r="Y531" i="2"/>
  <c r="BP531" i="2" s="1"/>
  <c r="P531" i="2"/>
  <c r="X528" i="2"/>
  <c r="X527" i="2"/>
  <c r="BO526" i="2"/>
  <c r="BM526" i="2"/>
  <c r="Y526" i="2"/>
  <c r="BP526" i="2" s="1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P514" i="2"/>
  <c r="BO514" i="2"/>
  <c r="BM514" i="2"/>
  <c r="Y514" i="2"/>
  <c r="P514" i="2"/>
  <c r="Y511" i="2"/>
  <c r="X511" i="2"/>
  <c r="X510" i="2"/>
  <c r="BO509" i="2"/>
  <c r="BM509" i="2"/>
  <c r="Z509" i="2"/>
  <c r="Y509" i="2"/>
  <c r="BN509" i="2" s="1"/>
  <c r="P509" i="2"/>
  <c r="BO508" i="2"/>
  <c r="BM508" i="2"/>
  <c r="Y508" i="2"/>
  <c r="BN508" i="2" s="1"/>
  <c r="P508" i="2"/>
  <c r="X506" i="2"/>
  <c r="X505" i="2"/>
  <c r="BO504" i="2"/>
  <c r="BM504" i="2"/>
  <c r="Z504" i="2"/>
  <c r="Y504" i="2"/>
  <c r="BN504" i="2" s="1"/>
  <c r="P504" i="2"/>
  <c r="BO503" i="2"/>
  <c r="BN503" i="2"/>
  <c r="BM503" i="2"/>
  <c r="Y503" i="2"/>
  <c r="Y506" i="2" s="1"/>
  <c r="P503" i="2"/>
  <c r="X501" i="2"/>
  <c r="X500" i="2"/>
  <c r="BO499" i="2"/>
  <c r="BN499" i="2"/>
  <c r="BM499" i="2"/>
  <c r="Y499" i="2"/>
  <c r="BP499" i="2" s="1"/>
  <c r="P499" i="2"/>
  <c r="BO498" i="2"/>
  <c r="BN498" i="2"/>
  <c r="BM498" i="2"/>
  <c r="Z498" i="2"/>
  <c r="Y498" i="2"/>
  <c r="BP498" i="2" s="1"/>
  <c r="BO497" i="2"/>
  <c r="BN497" i="2"/>
  <c r="BM497" i="2"/>
  <c r="Y497" i="2"/>
  <c r="BP497" i="2" s="1"/>
  <c r="P497" i="2"/>
  <c r="BO496" i="2"/>
  <c r="BM496" i="2"/>
  <c r="Y496" i="2"/>
  <c r="BP496" i="2" s="1"/>
  <c r="P496" i="2"/>
  <c r="BO495" i="2"/>
  <c r="BN495" i="2"/>
  <c r="BM495" i="2"/>
  <c r="Y495" i="2"/>
  <c r="BP495" i="2" s="1"/>
  <c r="P495" i="2"/>
  <c r="BO494" i="2"/>
  <c r="BM494" i="2"/>
  <c r="Y494" i="2"/>
  <c r="BN494" i="2" s="1"/>
  <c r="P494" i="2"/>
  <c r="BO493" i="2"/>
  <c r="BM493" i="2"/>
  <c r="Y493" i="2"/>
  <c r="BN493" i="2" s="1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Z488" i="2" s="1"/>
  <c r="P488" i="2"/>
  <c r="BO487" i="2"/>
  <c r="BM487" i="2"/>
  <c r="Y487" i="2"/>
  <c r="P487" i="2"/>
  <c r="BO486" i="2"/>
  <c r="BM486" i="2"/>
  <c r="Y486" i="2"/>
  <c r="Z486" i="2" s="1"/>
  <c r="P486" i="2"/>
  <c r="BO485" i="2"/>
  <c r="BM485" i="2"/>
  <c r="Y485" i="2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Z481" i="2" s="1"/>
  <c r="BO480" i="2"/>
  <c r="BN480" i="2"/>
  <c r="BM480" i="2"/>
  <c r="Z480" i="2"/>
  <c r="Y480" i="2"/>
  <c r="BP480" i="2" s="1"/>
  <c r="BO479" i="2"/>
  <c r="BM479" i="2"/>
  <c r="Y479" i="2"/>
  <c r="BP479" i="2" s="1"/>
  <c r="X477" i="2"/>
  <c r="Y476" i="2"/>
  <c r="X476" i="2"/>
  <c r="BP475" i="2"/>
  <c r="BO475" i="2"/>
  <c r="BN475" i="2"/>
  <c r="BM475" i="2"/>
  <c r="Z475" i="2"/>
  <c r="Z476" i="2" s="1"/>
  <c r="Y475" i="2"/>
  <c r="Y477" i="2" s="1"/>
  <c r="P475" i="2"/>
  <c r="X471" i="2"/>
  <c r="Y470" i="2"/>
  <c r="X470" i="2"/>
  <c r="BO469" i="2"/>
  <c r="BN469" i="2"/>
  <c r="BM469" i="2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BO461" i="2"/>
  <c r="BM461" i="2"/>
  <c r="Y461" i="2"/>
  <c r="X459" i="2"/>
  <c r="X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P448" i="2"/>
  <c r="BO448" i="2"/>
  <c r="BN448" i="2"/>
  <c r="BM448" i="2"/>
  <c r="Z448" i="2"/>
  <c r="Y448" i="2"/>
  <c r="P448" i="2"/>
  <c r="BO447" i="2"/>
  <c r="BN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Y453" i="2" s="1"/>
  <c r="P445" i="2"/>
  <c r="X442" i="2"/>
  <c r="X441" i="2"/>
  <c r="BO440" i="2"/>
  <c r="BM440" i="2"/>
  <c r="Y440" i="2"/>
  <c r="Y441" i="2" s="1"/>
  <c r="X438" i="2"/>
  <c r="X437" i="2"/>
  <c r="BO436" i="2"/>
  <c r="BM436" i="2"/>
  <c r="Y436" i="2"/>
  <c r="BP436" i="2" s="1"/>
  <c r="BO435" i="2"/>
  <c r="BM435" i="2"/>
  <c r="Y435" i="2"/>
  <c r="BP435" i="2" s="1"/>
  <c r="X433" i="2"/>
  <c r="X432" i="2"/>
  <c r="BO431" i="2"/>
  <c r="BM431" i="2"/>
  <c r="Y431" i="2"/>
  <c r="Z431" i="2" s="1"/>
  <c r="P431" i="2"/>
  <c r="BO430" i="2"/>
  <c r="BM430" i="2"/>
  <c r="Y430" i="2"/>
  <c r="Y433" i="2" s="1"/>
  <c r="P430" i="2"/>
  <c r="X428" i="2"/>
  <c r="X427" i="2"/>
  <c r="BO426" i="2"/>
  <c r="BM426" i="2"/>
  <c r="Y426" i="2"/>
  <c r="Z426" i="2" s="1"/>
  <c r="P426" i="2"/>
  <c r="BP425" i="2"/>
  <c r="BO425" i="2"/>
  <c r="BM425" i="2"/>
  <c r="Y425" i="2"/>
  <c r="P425" i="2"/>
  <c r="BO424" i="2"/>
  <c r="BM424" i="2"/>
  <c r="Y424" i="2"/>
  <c r="P424" i="2"/>
  <c r="BO423" i="2"/>
  <c r="BM423" i="2"/>
  <c r="Y423" i="2"/>
  <c r="Z423" i="2" s="1"/>
  <c r="P423" i="2"/>
  <c r="BO422" i="2"/>
  <c r="BN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N416" i="2"/>
  <c r="BM416" i="2"/>
  <c r="Z416" i="2"/>
  <c r="Y416" i="2"/>
  <c r="P416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Y408" i="2"/>
  <c r="Z408" i="2" s="1"/>
  <c r="P408" i="2"/>
  <c r="X406" i="2"/>
  <c r="X405" i="2"/>
  <c r="BO404" i="2"/>
  <c r="BM404" i="2"/>
  <c r="Y404" i="2"/>
  <c r="Y406" i="2" s="1"/>
  <c r="P404" i="2"/>
  <c r="X401" i="2"/>
  <c r="X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P393" i="2"/>
  <c r="BO392" i="2"/>
  <c r="BM392" i="2"/>
  <c r="Y392" i="2"/>
  <c r="Z392" i="2" s="1"/>
  <c r="P392" i="2"/>
  <c r="BP391" i="2"/>
  <c r="BO391" i="2"/>
  <c r="BN391" i="2"/>
  <c r="BM391" i="2"/>
  <c r="Z391" i="2"/>
  <c r="Y391" i="2"/>
  <c r="BO390" i="2"/>
  <c r="BM390" i="2"/>
  <c r="Y390" i="2"/>
  <c r="BP390" i="2" s="1"/>
  <c r="X388" i="2"/>
  <c r="X387" i="2"/>
  <c r="BO386" i="2"/>
  <c r="BM386" i="2"/>
  <c r="Y386" i="2"/>
  <c r="Z386" i="2" s="1"/>
  <c r="P386" i="2"/>
  <c r="BP385" i="2"/>
  <c r="BO385" i="2"/>
  <c r="BM385" i="2"/>
  <c r="Z385" i="2"/>
  <c r="Y385" i="2"/>
  <c r="BN385" i="2" s="1"/>
  <c r="BO384" i="2"/>
  <c r="BM384" i="2"/>
  <c r="Y384" i="2"/>
  <c r="BP384" i="2" s="1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Z374" i="2"/>
  <c r="Y374" i="2"/>
  <c r="BN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N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Z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X334" i="2"/>
  <c r="X333" i="2"/>
  <c r="BO332" i="2"/>
  <c r="BM332" i="2"/>
  <c r="Y332" i="2"/>
  <c r="Y334" i="2" s="1"/>
  <c r="P332" i="2"/>
  <c r="X330" i="2"/>
  <c r="Y329" i="2"/>
  <c r="X329" i="2"/>
  <c r="BO328" i="2"/>
  <c r="BN328" i="2"/>
  <c r="BM328" i="2"/>
  <c r="Y328" i="2"/>
  <c r="Y330" i="2" s="1"/>
  <c r="P328" i="2"/>
  <c r="X325" i="2"/>
  <c r="X324" i="2"/>
  <c r="BO323" i="2"/>
  <c r="BM323" i="2"/>
  <c r="Y323" i="2"/>
  <c r="Y325" i="2" s="1"/>
  <c r="P323" i="2"/>
  <c r="X321" i="2"/>
  <c r="Y320" i="2"/>
  <c r="X320" i="2"/>
  <c r="BO319" i="2"/>
  <c r="BN319" i="2"/>
  <c r="BM319" i="2"/>
  <c r="Y319" i="2"/>
  <c r="Y321" i="2" s="1"/>
  <c r="P319" i="2"/>
  <c r="X317" i="2"/>
  <c r="X316" i="2"/>
  <c r="BO315" i="2"/>
  <c r="BM315" i="2"/>
  <c r="Y315" i="2"/>
  <c r="P315" i="2"/>
  <c r="X312" i="2"/>
  <c r="X311" i="2"/>
  <c r="BO310" i="2"/>
  <c r="BN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M298" i="2"/>
  <c r="Y298" i="2"/>
  <c r="Y302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Z288" i="2" s="1"/>
  <c r="P288" i="2"/>
  <c r="BO287" i="2"/>
  <c r="BM287" i="2"/>
  <c r="Y287" i="2"/>
  <c r="BN287" i="2" s="1"/>
  <c r="P287" i="2"/>
  <c r="BO286" i="2"/>
  <c r="BM286" i="2"/>
  <c r="Y286" i="2"/>
  <c r="P286" i="2"/>
  <c r="BP285" i="2"/>
  <c r="BO285" i="2"/>
  <c r="BM285" i="2"/>
  <c r="Y285" i="2"/>
  <c r="BN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M680" i="2" s="1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BP266" i="2" s="1"/>
  <c r="P266" i="2"/>
  <c r="BP265" i="2"/>
  <c r="BO265" i="2"/>
  <c r="BM265" i="2"/>
  <c r="Y265" i="2"/>
  <c r="P265" i="2"/>
  <c r="BO264" i="2"/>
  <c r="BM264" i="2"/>
  <c r="Y264" i="2"/>
  <c r="BP264" i="2" s="1"/>
  <c r="P264" i="2"/>
  <c r="BO263" i="2"/>
  <c r="BM263" i="2"/>
  <c r="Y263" i="2"/>
  <c r="Z263" i="2" s="1"/>
  <c r="P263" i="2"/>
  <c r="BO262" i="2"/>
  <c r="BM262" i="2"/>
  <c r="Y262" i="2"/>
  <c r="BP262" i="2" s="1"/>
  <c r="P262" i="2"/>
  <c r="X259" i="2"/>
  <c r="X258" i="2"/>
  <c r="BO257" i="2"/>
  <c r="BN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N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O222" i="2"/>
  <c r="BM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X180" i="2"/>
  <c r="X179" i="2"/>
  <c r="BO178" i="2"/>
  <c r="BM178" i="2"/>
  <c r="Y178" i="2"/>
  <c r="BN178" i="2" s="1"/>
  <c r="P178" i="2"/>
  <c r="BO177" i="2"/>
  <c r="BM177" i="2"/>
  <c r="Y177" i="2"/>
  <c r="BN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N164" i="2"/>
  <c r="BM164" i="2"/>
  <c r="Y164" i="2"/>
  <c r="BP164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O154" i="2"/>
  <c r="BM154" i="2"/>
  <c r="Y154" i="2"/>
  <c r="Z154" i="2" s="1"/>
  <c r="P154" i="2"/>
  <c r="BO153" i="2"/>
  <c r="BM153" i="2"/>
  <c r="Y153" i="2"/>
  <c r="X150" i="2"/>
  <c r="X149" i="2"/>
  <c r="BO148" i="2"/>
  <c r="BM148" i="2"/>
  <c r="Z148" i="2"/>
  <c r="Y148" i="2"/>
  <c r="BP148" i="2" s="1"/>
  <c r="P148" i="2"/>
  <c r="BO147" i="2"/>
  <c r="BM147" i="2"/>
  <c r="Y147" i="2"/>
  <c r="Y149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O141" i="2"/>
  <c r="BM141" i="2"/>
  <c r="Y141" i="2"/>
  <c r="Z141" i="2" s="1"/>
  <c r="P141" i="2"/>
  <c r="BP140" i="2"/>
  <c r="BO140" i="2"/>
  <c r="BM140" i="2"/>
  <c r="Z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Y127" i="2" s="1"/>
  <c r="P122" i="2"/>
  <c r="X119" i="2"/>
  <c r="X118" i="2"/>
  <c r="BO117" i="2"/>
  <c r="BM117" i="2"/>
  <c r="Y117" i="2"/>
  <c r="P117" i="2"/>
  <c r="BO116" i="2"/>
  <c r="BM116" i="2"/>
  <c r="Y116" i="2"/>
  <c r="Z116" i="2" s="1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BO112" i="2"/>
  <c r="BM112" i="2"/>
  <c r="Z112" i="2"/>
  <c r="Y112" i="2"/>
  <c r="P112" i="2"/>
  <c r="X110" i="2"/>
  <c r="X109" i="2"/>
  <c r="BO108" i="2"/>
  <c r="BM108" i="2"/>
  <c r="Y108" i="2"/>
  <c r="P108" i="2"/>
  <c r="BO107" i="2"/>
  <c r="BN107" i="2"/>
  <c r="BM107" i="2"/>
  <c r="Y107" i="2"/>
  <c r="BP107" i="2" s="1"/>
  <c r="P107" i="2"/>
  <c r="BO106" i="2"/>
  <c r="BM106" i="2"/>
  <c r="Y106" i="2"/>
  <c r="Z106" i="2" s="1"/>
  <c r="P106" i="2"/>
  <c r="X103" i="2"/>
  <c r="X102" i="2"/>
  <c r="BO101" i="2"/>
  <c r="BM101" i="2"/>
  <c r="Z101" i="2"/>
  <c r="Y101" i="2"/>
  <c r="BP101" i="2" s="1"/>
  <c r="P101" i="2"/>
  <c r="BO100" i="2"/>
  <c r="BM100" i="2"/>
  <c r="Y100" i="2"/>
  <c r="P100" i="2"/>
  <c r="BO99" i="2"/>
  <c r="BN99" i="2"/>
  <c r="BM99" i="2"/>
  <c r="Y99" i="2"/>
  <c r="BP99" i="2" s="1"/>
  <c r="P99" i="2"/>
  <c r="X97" i="2"/>
  <c r="X96" i="2"/>
  <c r="BO95" i="2"/>
  <c r="BN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N82" i="2"/>
  <c r="BM82" i="2"/>
  <c r="Y82" i="2"/>
  <c r="BP82" i="2" s="1"/>
  <c r="P82" i="2"/>
  <c r="BO81" i="2"/>
  <c r="BM81" i="2"/>
  <c r="Y81" i="2"/>
  <c r="P81" i="2"/>
  <c r="X79" i="2"/>
  <c r="X78" i="2"/>
  <c r="BO77" i="2"/>
  <c r="BM77" i="2"/>
  <c r="Y77" i="2"/>
  <c r="Z77" i="2" s="1"/>
  <c r="P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N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Z48" i="2" s="1"/>
  <c r="P48" i="2"/>
  <c r="BO47" i="2"/>
  <c r="BM47" i="2"/>
  <c r="Y47" i="2"/>
  <c r="BP47" i="2" s="1"/>
  <c r="P47" i="2"/>
  <c r="Y43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Z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Z27" i="2"/>
  <c r="Y27" i="2"/>
  <c r="BN27" i="2" s="1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422" i="2" l="1"/>
  <c r="BP374" i="2"/>
  <c r="Z57" i="2"/>
  <c r="Y88" i="2"/>
  <c r="Z84" i="2"/>
  <c r="BP84" i="2"/>
  <c r="G680" i="2"/>
  <c r="Z178" i="2"/>
  <c r="BP178" i="2"/>
  <c r="Z235" i="2"/>
  <c r="BP235" i="2"/>
  <c r="Z256" i="2"/>
  <c r="Z421" i="2"/>
  <c r="Z491" i="2"/>
  <c r="Z493" i="2"/>
  <c r="Z522" i="2"/>
  <c r="Z526" i="2"/>
  <c r="Z527" i="2" s="1"/>
  <c r="Z531" i="2"/>
  <c r="Z533" i="2"/>
  <c r="Z535" i="2"/>
  <c r="Z551" i="2"/>
  <c r="Z553" i="2"/>
  <c r="Z558" i="2"/>
  <c r="BP57" i="2"/>
  <c r="Z64" i="2"/>
  <c r="Z82" i="2"/>
  <c r="Z95" i="2"/>
  <c r="Z99" i="2"/>
  <c r="Z122" i="2"/>
  <c r="Z164" i="2"/>
  <c r="Z197" i="2"/>
  <c r="Z231" i="2"/>
  <c r="Z257" i="2"/>
  <c r="Z307" i="2"/>
  <c r="Z319" i="2"/>
  <c r="Z320" i="2" s="1"/>
  <c r="BP319" i="2"/>
  <c r="BP362" i="2"/>
  <c r="Z440" i="2"/>
  <c r="Z441" i="2" s="1"/>
  <c r="Z447" i="2"/>
  <c r="Z469" i="2"/>
  <c r="Z470" i="2" s="1"/>
  <c r="BP469" i="2"/>
  <c r="Z494" i="2"/>
  <c r="Z497" i="2"/>
  <c r="Z499" i="2"/>
  <c r="Z503" i="2"/>
  <c r="Z505" i="2" s="1"/>
  <c r="Z554" i="2"/>
  <c r="Z620" i="2"/>
  <c r="BP620" i="2"/>
  <c r="Z625" i="2"/>
  <c r="Z75" i="2"/>
  <c r="Z107" i="2"/>
  <c r="Z124" i="2"/>
  <c r="J680" i="2"/>
  <c r="Y224" i="2"/>
  <c r="BP242" i="2"/>
  <c r="Y259" i="2"/>
  <c r="BP267" i="2"/>
  <c r="Z310" i="2"/>
  <c r="R680" i="2"/>
  <c r="Z328" i="2"/>
  <c r="Z329" i="2" s="1"/>
  <c r="BP328" i="2"/>
  <c r="Z368" i="2"/>
  <c r="BN421" i="2"/>
  <c r="Y442" i="2"/>
  <c r="BP486" i="2"/>
  <c r="Z495" i="2"/>
  <c r="Z508" i="2"/>
  <c r="BN522" i="2"/>
  <c r="BN526" i="2"/>
  <c r="BN531" i="2"/>
  <c r="Z532" i="2"/>
  <c r="BN533" i="2"/>
  <c r="Z534" i="2"/>
  <c r="BN551" i="2"/>
  <c r="Z552" i="2"/>
  <c r="Z555" i="2"/>
  <c r="BN558" i="2"/>
  <c r="Z579" i="2"/>
  <c r="Z583" i="2"/>
  <c r="Z595" i="2"/>
  <c r="Z631" i="2"/>
  <c r="Z647" i="2"/>
  <c r="Z649" i="2"/>
  <c r="Z584" i="2"/>
  <c r="Z618" i="2"/>
  <c r="BP619" i="2"/>
  <c r="Z642" i="2"/>
  <c r="A10" i="2"/>
  <c r="Y23" i="2"/>
  <c r="Y34" i="2"/>
  <c r="BP28" i="2"/>
  <c r="Y39" i="2"/>
  <c r="Z50" i="2"/>
  <c r="BN51" i="2"/>
  <c r="BP51" i="2"/>
  <c r="Z62" i="2"/>
  <c r="BN62" i="2"/>
  <c r="BP67" i="2"/>
  <c r="BN69" i="2"/>
  <c r="BP69" i="2"/>
  <c r="Z81" i="2"/>
  <c r="Z83" i="2"/>
  <c r="BP91" i="2"/>
  <c r="BN93" i="2"/>
  <c r="BP93" i="2"/>
  <c r="Z100" i="2"/>
  <c r="BP100" i="2"/>
  <c r="BN100" i="2"/>
  <c r="BP108" i="2"/>
  <c r="Z108" i="2"/>
  <c r="Z109" i="2" s="1"/>
  <c r="BN116" i="2"/>
  <c r="BP116" i="2"/>
  <c r="BN117" i="2"/>
  <c r="Z117" i="2"/>
  <c r="J9" i="2"/>
  <c r="F10" i="2"/>
  <c r="BN48" i="2"/>
  <c r="BP48" i="2"/>
  <c r="BN76" i="2"/>
  <c r="BP76" i="2"/>
  <c r="BP113" i="2"/>
  <c r="BN113" i="2"/>
  <c r="Z113" i="2"/>
  <c r="BN141" i="2"/>
  <c r="BP141" i="2"/>
  <c r="BN154" i="2"/>
  <c r="BP154" i="2"/>
  <c r="BN165" i="2"/>
  <c r="BP165" i="2"/>
  <c r="Y166" i="2"/>
  <c r="Y167" i="2"/>
  <c r="BN170" i="2"/>
  <c r="BP170" i="2"/>
  <c r="Y171" i="2"/>
  <c r="BN174" i="2"/>
  <c r="BP174" i="2"/>
  <c r="BN264" i="2"/>
  <c r="BN266" i="2"/>
  <c r="BN269" i="2"/>
  <c r="BP269" i="2"/>
  <c r="BP280" i="2"/>
  <c r="BN300" i="2"/>
  <c r="BP356" i="2"/>
  <c r="BN358" i="2"/>
  <c r="BP358" i="2"/>
  <c r="BN359" i="2"/>
  <c r="BP359" i="2"/>
  <c r="BN379" i="2"/>
  <c r="BP379" i="2"/>
  <c r="BN383" i="2"/>
  <c r="BN409" i="2"/>
  <c r="BP409" i="2"/>
  <c r="BP419" i="2"/>
  <c r="BN430" i="2"/>
  <c r="BP430" i="2"/>
  <c r="BN431" i="2"/>
  <c r="BP431" i="2"/>
  <c r="Y438" i="2"/>
  <c r="BP445" i="2"/>
  <c r="BP461" i="2"/>
  <c r="BN461" i="2"/>
  <c r="Z461" i="2"/>
  <c r="BN488" i="2"/>
  <c r="BP488" i="2"/>
  <c r="BN496" i="2"/>
  <c r="BN520" i="2"/>
  <c r="Z520" i="2"/>
  <c r="BP559" i="2"/>
  <c r="BN559" i="2"/>
  <c r="Z559" i="2"/>
  <c r="BN578" i="2"/>
  <c r="BP578" i="2"/>
  <c r="BN580" i="2"/>
  <c r="Z580" i="2"/>
  <c r="BP585" i="2"/>
  <c r="BN585" i="2"/>
  <c r="Z585" i="2"/>
  <c r="Y593" i="2"/>
  <c r="BN589" i="2"/>
  <c r="Z589" i="2"/>
  <c r="BN590" i="2"/>
  <c r="BP590" i="2"/>
  <c r="BN591" i="2"/>
  <c r="Z591" i="2"/>
  <c r="BP596" i="2"/>
  <c r="BN596" i="2"/>
  <c r="Z596" i="2"/>
  <c r="Z597" i="2" s="1"/>
  <c r="Y597" i="2"/>
  <c r="Z602" i="2"/>
  <c r="Z603" i="2" s="1"/>
  <c r="AD680" i="2"/>
  <c r="BN602" i="2"/>
  <c r="BP602" i="2"/>
  <c r="BN609" i="2"/>
  <c r="BN610" i="2"/>
  <c r="BP610" i="2"/>
  <c r="BN613" i="2"/>
  <c r="BN614" i="2"/>
  <c r="BP614" i="2"/>
  <c r="BN648" i="2"/>
  <c r="Z648" i="2"/>
  <c r="Y651" i="2"/>
  <c r="BN667" i="2"/>
  <c r="Z667" i="2"/>
  <c r="Z668" i="2" s="1"/>
  <c r="Y118" i="2"/>
  <c r="Z123" i="2"/>
  <c r="BN123" i="2"/>
  <c r="Z125" i="2"/>
  <c r="BN125" i="2"/>
  <c r="BP132" i="2"/>
  <c r="BN138" i="2"/>
  <c r="BP138" i="2"/>
  <c r="Z142" i="2"/>
  <c r="Z147" i="2"/>
  <c r="Z149" i="2" s="1"/>
  <c r="BN147" i="2"/>
  <c r="BP147" i="2"/>
  <c r="Y150" i="2"/>
  <c r="Z160" i="2"/>
  <c r="BN160" i="2"/>
  <c r="Z175" i="2"/>
  <c r="BN175" i="2"/>
  <c r="BP176" i="2"/>
  <c r="BP182" i="2"/>
  <c r="BN183" i="2"/>
  <c r="BP193" i="2"/>
  <c r="BN194" i="2"/>
  <c r="BP194" i="2"/>
  <c r="BN195" i="2"/>
  <c r="Z196" i="2"/>
  <c r="BN196" i="2"/>
  <c r="Z198" i="2"/>
  <c r="BN198" i="2"/>
  <c r="Z205" i="2"/>
  <c r="BN205" i="2"/>
  <c r="BP205" i="2"/>
  <c r="Y207" i="2"/>
  <c r="Y208" i="2"/>
  <c r="Z215" i="2"/>
  <c r="BN215" i="2"/>
  <c r="BP215" i="2"/>
  <c r="BN218" i="2"/>
  <c r="BP218" i="2"/>
  <c r="BN219" i="2"/>
  <c r="Z220" i="2"/>
  <c r="BN220" i="2"/>
  <c r="Z222" i="2"/>
  <c r="BN222" i="2"/>
  <c r="Z229" i="2"/>
  <c r="BN229" i="2"/>
  <c r="Z232" i="2"/>
  <c r="BN233" i="2"/>
  <c r="BP233" i="2"/>
  <c r="BP244" i="2"/>
  <c r="BN245" i="2"/>
  <c r="BP251" i="2"/>
  <c r="BN253" i="2"/>
  <c r="BP253" i="2"/>
  <c r="BP255" i="2"/>
  <c r="BP256" i="2"/>
  <c r="Z262" i="2"/>
  <c r="BN262" i="2"/>
  <c r="Z280" i="2"/>
  <c r="Z281" i="2"/>
  <c r="BN281" i="2"/>
  <c r="BN282" i="2"/>
  <c r="Z283" i="2"/>
  <c r="BN283" i="2"/>
  <c r="BP287" i="2"/>
  <c r="BN288" i="2"/>
  <c r="BP298" i="2"/>
  <c r="Z306" i="2"/>
  <c r="BN306" i="2"/>
  <c r="Z308" i="2"/>
  <c r="BN308" i="2"/>
  <c r="Z315" i="2"/>
  <c r="Z316" i="2" s="1"/>
  <c r="BN315" i="2"/>
  <c r="BP315" i="2"/>
  <c r="Y316" i="2"/>
  <c r="Y317" i="2"/>
  <c r="Z323" i="2"/>
  <c r="Z324" i="2" s="1"/>
  <c r="BN323" i="2"/>
  <c r="BP323" i="2"/>
  <c r="Y324" i="2"/>
  <c r="Z332" i="2"/>
  <c r="Z333" i="2" s="1"/>
  <c r="BN332" i="2"/>
  <c r="BP332" i="2"/>
  <c r="Y333" i="2"/>
  <c r="Z360" i="2"/>
  <c r="BN360" i="2"/>
  <c r="Z361" i="2"/>
  <c r="Z363" i="2"/>
  <c r="Z369" i="2"/>
  <c r="BN369" i="2"/>
  <c r="Z370" i="2"/>
  <c r="BN370" i="2"/>
  <c r="Z384" i="2"/>
  <c r="BN384" i="2"/>
  <c r="Z390" i="2"/>
  <c r="BN390" i="2"/>
  <c r="BN399" i="2"/>
  <c r="BP399" i="2"/>
  <c r="Z410" i="2"/>
  <c r="Z411" i="2" s="1"/>
  <c r="BN410" i="2"/>
  <c r="Y412" i="2"/>
  <c r="Y427" i="2"/>
  <c r="BN417" i="2"/>
  <c r="Z419" i="2"/>
  <c r="Z420" i="2"/>
  <c r="BN420" i="2"/>
  <c r="Z435" i="2"/>
  <c r="BN435" i="2"/>
  <c r="BP440" i="2"/>
  <c r="Z445" i="2"/>
  <c r="Z446" i="2"/>
  <c r="BN446" i="2"/>
  <c r="Z449" i="2"/>
  <c r="BN463" i="2"/>
  <c r="BP463" i="2"/>
  <c r="BP464" i="2"/>
  <c r="BN464" i="2"/>
  <c r="Z464" i="2"/>
  <c r="BN479" i="2"/>
  <c r="BN481" i="2"/>
  <c r="BP481" i="2"/>
  <c r="BP482" i="2"/>
  <c r="BN482" i="2"/>
  <c r="Z482" i="2"/>
  <c r="BN483" i="2"/>
  <c r="Z483" i="2"/>
  <c r="BN484" i="2"/>
  <c r="Z484" i="2"/>
  <c r="BP490" i="2"/>
  <c r="BN490" i="2"/>
  <c r="Z490" i="2"/>
  <c r="Z510" i="2"/>
  <c r="Y515" i="2"/>
  <c r="Y516" i="2"/>
  <c r="Z514" i="2"/>
  <c r="Z515" i="2" s="1"/>
  <c r="Z519" i="2"/>
  <c r="BP519" i="2"/>
  <c r="BP520" i="2"/>
  <c r="BP521" i="2"/>
  <c r="BN521" i="2"/>
  <c r="Z521" i="2"/>
  <c r="Z548" i="2"/>
  <c r="BP548" i="2"/>
  <c r="BP560" i="2"/>
  <c r="BN560" i="2"/>
  <c r="Z560" i="2"/>
  <c r="BP567" i="2"/>
  <c r="BN567" i="2"/>
  <c r="Z567" i="2"/>
  <c r="Y587" i="2"/>
  <c r="BN573" i="2"/>
  <c r="Z573" i="2"/>
  <c r="BN574" i="2"/>
  <c r="Z574" i="2"/>
  <c r="BP580" i="2"/>
  <c r="BP591" i="2"/>
  <c r="Y592" i="2"/>
  <c r="BN611" i="2"/>
  <c r="BN612" i="2"/>
  <c r="BP612" i="2"/>
  <c r="Y616" i="2"/>
  <c r="BN646" i="2"/>
  <c r="Y650" i="2"/>
  <c r="Z646" i="2"/>
  <c r="Z650" i="2" s="1"/>
  <c r="BP648" i="2"/>
  <c r="Z663" i="2"/>
  <c r="Z664" i="2" s="1"/>
  <c r="BP663" i="2"/>
  <c r="BP667" i="2"/>
  <c r="BN457" i="2"/>
  <c r="BP457" i="2"/>
  <c r="BN489" i="2"/>
  <c r="BP493" i="2"/>
  <c r="BP494" i="2"/>
  <c r="BP504" i="2"/>
  <c r="BP508" i="2"/>
  <c r="BP509" i="2"/>
  <c r="Y528" i="2"/>
  <c r="BP535" i="2"/>
  <c r="BN550" i="2"/>
  <c r="BP550" i="2"/>
  <c r="BP553" i="2"/>
  <c r="BP554" i="2"/>
  <c r="BN557" i="2"/>
  <c r="BP557" i="2"/>
  <c r="Y571" i="2"/>
  <c r="BN565" i="2"/>
  <c r="BP565" i="2"/>
  <c r="Y570" i="2"/>
  <c r="BP583" i="2"/>
  <c r="BP595" i="2"/>
  <c r="Y598" i="2"/>
  <c r="Y615" i="2"/>
  <c r="BP625" i="2"/>
  <c r="BP627" i="2"/>
  <c r="BP629" i="2"/>
  <c r="BP631" i="2"/>
  <c r="AF680" i="2"/>
  <c r="BN654" i="2"/>
  <c r="BN655" i="2"/>
  <c r="BP655" i="2"/>
  <c r="BN659" i="2"/>
  <c r="Y661" i="2"/>
  <c r="Z102" i="2"/>
  <c r="Z166" i="2"/>
  <c r="Y54" i="2"/>
  <c r="Y71" i="2"/>
  <c r="Y79" i="2"/>
  <c r="Y103" i="2"/>
  <c r="Y119" i="2"/>
  <c r="Y156" i="2"/>
  <c r="Y185" i="2"/>
  <c r="Y247" i="2"/>
  <c r="Y271" i="2"/>
  <c r="Y275" i="2"/>
  <c r="Y290" i="2"/>
  <c r="BN346" i="2"/>
  <c r="Y349" i="2"/>
  <c r="BP346" i="2"/>
  <c r="Y400" i="2"/>
  <c r="BN397" i="2"/>
  <c r="Z397" i="2"/>
  <c r="Z451" i="2"/>
  <c r="BN451" i="2"/>
  <c r="BP492" i="2"/>
  <c r="BN492" i="2"/>
  <c r="Z492" i="2"/>
  <c r="BP518" i="2"/>
  <c r="BN518" i="2"/>
  <c r="Y524" i="2"/>
  <c r="Z518" i="2"/>
  <c r="Z523" i="2" s="1"/>
  <c r="Y523" i="2"/>
  <c r="Z622" i="2"/>
  <c r="Y135" i="2"/>
  <c r="Y237" i="2"/>
  <c r="P680" i="2"/>
  <c r="Z298" i="2"/>
  <c r="Y372" i="2"/>
  <c r="BN367" i="2"/>
  <c r="Z377" i="2"/>
  <c r="BN377" i="2"/>
  <c r="BN456" i="2"/>
  <c r="Y458" i="2"/>
  <c r="Z456" i="2"/>
  <c r="Z458" i="2" s="1"/>
  <c r="Y459" i="2"/>
  <c r="BP485" i="2"/>
  <c r="BN485" i="2"/>
  <c r="Z485" i="2"/>
  <c r="Z86" i="2"/>
  <c r="Z90" i="2"/>
  <c r="E680" i="2"/>
  <c r="Y110" i="2"/>
  <c r="Z115" i="2"/>
  <c r="F680" i="2"/>
  <c r="Z131" i="2"/>
  <c r="I680" i="2"/>
  <c r="Z189" i="2"/>
  <c r="Z190" i="2" s="1"/>
  <c r="Z211" i="2"/>
  <c r="Z217" i="2"/>
  <c r="Z228" i="2"/>
  <c r="Z241" i="2"/>
  <c r="K680" i="2"/>
  <c r="Z250" i="2"/>
  <c r="L680" i="2"/>
  <c r="O680" i="2"/>
  <c r="Z293" i="2"/>
  <c r="Z294" i="2" s="1"/>
  <c r="Y312" i="2"/>
  <c r="Q680" i="2"/>
  <c r="BN351" i="2"/>
  <c r="Y353" i="2"/>
  <c r="Z367" i="2"/>
  <c r="Z371" i="2" s="1"/>
  <c r="BN375" i="2"/>
  <c r="Y380" i="2"/>
  <c r="BP375" i="2"/>
  <c r="Z465" i="2"/>
  <c r="Y500" i="2"/>
  <c r="Z52" i="2"/>
  <c r="Y72" i="2"/>
  <c r="Y157" i="2"/>
  <c r="BN193" i="2"/>
  <c r="Z195" i="2"/>
  <c r="Z219" i="2"/>
  <c r="Z243" i="2"/>
  <c r="Z264" i="2"/>
  <c r="Z266" i="2"/>
  <c r="Y272" i="2"/>
  <c r="Y276" i="2"/>
  <c r="Z282" i="2"/>
  <c r="BN284" i="2"/>
  <c r="BP284" i="2"/>
  <c r="Z286" i="2"/>
  <c r="BN286" i="2"/>
  <c r="BN298" i="2"/>
  <c r="Z300" i="2"/>
  <c r="Z305" i="2"/>
  <c r="T680" i="2"/>
  <c r="BN342" i="2"/>
  <c r="Y344" i="2"/>
  <c r="BP342" i="2"/>
  <c r="Z351" i="2"/>
  <c r="Z352" i="2" s="1"/>
  <c r="Y371" i="2"/>
  <c r="Z375" i="2"/>
  <c r="BP397" i="2"/>
  <c r="BN50" i="2"/>
  <c r="BN29" i="2"/>
  <c r="Z37" i="2"/>
  <c r="Z38" i="2" s="1"/>
  <c r="Z41" i="2"/>
  <c r="Z42" i="2" s="1"/>
  <c r="Z47" i="2"/>
  <c r="Y58" i="2"/>
  <c r="BN66" i="2"/>
  <c r="Z68" i="2"/>
  <c r="BN86" i="2"/>
  <c r="BN90" i="2"/>
  <c r="Z92" i="2"/>
  <c r="BN115" i="2"/>
  <c r="Y128" i="2"/>
  <c r="BN131" i="2"/>
  <c r="Z133" i="2"/>
  <c r="Z137" i="2"/>
  <c r="Y144" i="2"/>
  <c r="Z153" i="2"/>
  <c r="Z177" i="2"/>
  <c r="Y179" i="2"/>
  <c r="BN189" i="2"/>
  <c r="BN211" i="2"/>
  <c r="BN217" i="2"/>
  <c r="BN228" i="2"/>
  <c r="Z230" i="2"/>
  <c r="Y238" i="2"/>
  <c r="BN241" i="2"/>
  <c r="BN250" i="2"/>
  <c r="Z252" i="2"/>
  <c r="Z268" i="2"/>
  <c r="Z284" i="2"/>
  <c r="BN293" i="2"/>
  <c r="BP377" i="2"/>
  <c r="BN386" i="2"/>
  <c r="BP386" i="2"/>
  <c r="BN393" i="2"/>
  <c r="Z393" i="2"/>
  <c r="Z418" i="2"/>
  <c r="BN424" i="2"/>
  <c r="Z424" i="2"/>
  <c r="BN426" i="2"/>
  <c r="BP456" i="2"/>
  <c r="BN465" i="2"/>
  <c r="Y501" i="2"/>
  <c r="Y35" i="2"/>
  <c r="Z29" i="2"/>
  <c r="BP27" i="2"/>
  <c r="BN52" i="2"/>
  <c r="BN101" i="2"/>
  <c r="Z357" i="2"/>
  <c r="BN357" i="2"/>
  <c r="BP367" i="2"/>
  <c r="Z398" i="2"/>
  <c r="BN398" i="2"/>
  <c r="Y401" i="2"/>
  <c r="BN452" i="2"/>
  <c r="Z452" i="2"/>
  <c r="BN31" i="2"/>
  <c r="B680" i="2"/>
  <c r="BN56" i="2"/>
  <c r="Z63" i="2"/>
  <c r="BN77" i="2"/>
  <c r="BN142" i="2"/>
  <c r="BP31" i="2"/>
  <c r="BN37" i="2"/>
  <c r="BN41" i="2"/>
  <c r="BN47" i="2"/>
  <c r="Z49" i="2"/>
  <c r="BP66" i="2"/>
  <c r="BN68" i="2"/>
  <c r="Z70" i="2"/>
  <c r="Z74" i="2"/>
  <c r="Z78" i="2" s="1"/>
  <c r="BP90" i="2"/>
  <c r="BN92" i="2"/>
  <c r="Z94" i="2"/>
  <c r="BN133" i="2"/>
  <c r="BN137" i="2"/>
  <c r="Z139" i="2"/>
  <c r="BN153" i="2"/>
  <c r="Z155" i="2"/>
  <c r="Z159" i="2"/>
  <c r="Y180" i="2"/>
  <c r="BP189" i="2"/>
  <c r="Y223" i="2"/>
  <c r="BN230" i="2"/>
  <c r="BP243" i="2"/>
  <c r="BP250" i="2"/>
  <c r="BN252" i="2"/>
  <c r="Z254" i="2"/>
  <c r="BN268" i="2"/>
  <c r="Z270" i="2"/>
  <c r="Z274" i="2"/>
  <c r="Z275" i="2" s="1"/>
  <c r="Z279" i="2"/>
  <c r="BP286" i="2"/>
  <c r="BP293" i="2"/>
  <c r="BN337" i="2"/>
  <c r="Y339" i="2"/>
  <c r="BP337" i="2"/>
  <c r="Z347" i="2"/>
  <c r="Z348" i="2" s="1"/>
  <c r="BP351" i="2"/>
  <c r="BN408" i="2"/>
  <c r="BP426" i="2"/>
  <c r="Z56" i="2"/>
  <c r="Z58" i="2" s="1"/>
  <c r="BN33" i="2"/>
  <c r="BP56" i="2"/>
  <c r="BN63" i="2"/>
  <c r="Z65" i="2"/>
  <c r="BP77" i="2"/>
  <c r="BP81" i="2"/>
  <c r="BN83" i="2"/>
  <c r="Z85" i="2"/>
  <c r="Y96" i="2"/>
  <c r="BP106" i="2"/>
  <c r="BN108" i="2"/>
  <c r="BN112" i="2"/>
  <c r="Z114" i="2"/>
  <c r="Z118" i="2" s="1"/>
  <c r="BP117" i="2"/>
  <c r="BP122" i="2"/>
  <c r="BN124" i="2"/>
  <c r="Z126" i="2"/>
  <c r="Z127" i="2" s="1"/>
  <c r="Z130" i="2"/>
  <c r="Y145" i="2"/>
  <c r="BN148" i="2"/>
  <c r="Y161" i="2"/>
  <c r="H680" i="2"/>
  <c r="BP177" i="2"/>
  <c r="BP183" i="2"/>
  <c r="BN197" i="2"/>
  <c r="Z199" i="2"/>
  <c r="Y213" i="2"/>
  <c r="BP210" i="2"/>
  <c r="BN221" i="2"/>
  <c r="Z227" i="2"/>
  <c r="BN234" i="2"/>
  <c r="Z236" i="2"/>
  <c r="Z240" i="2"/>
  <c r="BP245" i="2"/>
  <c r="BP288" i="2"/>
  <c r="BP305" i="2"/>
  <c r="BN307" i="2"/>
  <c r="Z309" i="2"/>
  <c r="Y311" i="2"/>
  <c r="Z337" i="2"/>
  <c r="Z338" i="2" s="1"/>
  <c r="BN361" i="2"/>
  <c r="BP393" i="2"/>
  <c r="Y405" i="2"/>
  <c r="Z404" i="2"/>
  <c r="Z405" i="2" s="1"/>
  <c r="V680" i="2"/>
  <c r="BP418" i="2"/>
  <c r="BP424" i="2"/>
  <c r="BN22" i="2"/>
  <c r="BN26" i="2"/>
  <c r="Z28" i="2"/>
  <c r="Z30" i="2"/>
  <c r="BP33" i="2"/>
  <c r="BP37" i="2"/>
  <c r="BP41" i="2"/>
  <c r="BN49" i="2"/>
  <c r="BN70" i="2"/>
  <c r="BN74" i="2"/>
  <c r="Y87" i="2"/>
  <c r="BN94" i="2"/>
  <c r="BN139" i="2"/>
  <c r="BP153" i="2"/>
  <c r="BN155" i="2"/>
  <c r="BN159" i="2"/>
  <c r="Z170" i="2"/>
  <c r="Z171" i="2" s="1"/>
  <c r="Y190" i="2"/>
  <c r="Y201" i="2"/>
  <c r="Z210" i="2"/>
  <c r="Z212" i="2" s="1"/>
  <c r="Y212" i="2"/>
  <c r="Z216" i="2"/>
  <c r="Z223" i="2" s="1"/>
  <c r="BP232" i="2"/>
  <c r="Z242" i="2"/>
  <c r="BN254" i="2"/>
  <c r="BN270" i="2"/>
  <c r="BN274" i="2"/>
  <c r="BN279" i="2"/>
  <c r="Y294" i="2"/>
  <c r="Z299" i="2"/>
  <c r="Y343" i="2"/>
  <c r="Y352" i="2"/>
  <c r="BP357" i="2"/>
  <c r="BP363" i="2"/>
  <c r="Z376" i="2"/>
  <c r="BN378" i="2"/>
  <c r="Y381" i="2"/>
  <c r="BP398" i="2"/>
  <c r="BP408" i="2"/>
  <c r="Y437" i="2"/>
  <c r="Z436" i="2"/>
  <c r="BP450" i="2"/>
  <c r="BN450" i="2"/>
  <c r="Z450" i="2"/>
  <c r="Z453" i="2" s="1"/>
  <c r="BP452" i="2"/>
  <c r="Y467" i="2"/>
  <c r="Y466" i="2"/>
  <c r="BN462" i="2"/>
  <c r="Z462" i="2"/>
  <c r="Y537" i="2"/>
  <c r="BP536" i="2"/>
  <c r="BN536" i="2"/>
  <c r="Z536" i="2"/>
  <c r="Z537" i="2" s="1"/>
  <c r="X670" i="2"/>
  <c r="C680" i="2"/>
  <c r="X672" i="2"/>
  <c r="Z32" i="2"/>
  <c r="Y53" i="2"/>
  <c r="D680" i="2"/>
  <c r="BN65" i="2"/>
  <c r="Z67" i="2"/>
  <c r="Y78" i="2"/>
  <c r="BN85" i="2"/>
  <c r="Z91" i="2"/>
  <c r="Y102" i="2"/>
  <c r="BP112" i="2"/>
  <c r="BN114" i="2"/>
  <c r="BN126" i="2"/>
  <c r="BN130" i="2"/>
  <c r="Z132" i="2"/>
  <c r="Z176" i="2"/>
  <c r="Z182" i="2"/>
  <c r="Z184" i="2" s="1"/>
  <c r="Y184" i="2"/>
  <c r="BN199" i="2"/>
  <c r="Z206" i="2"/>
  <c r="Z207" i="2" s="1"/>
  <c r="BN227" i="2"/>
  <c r="BP234" i="2"/>
  <c r="BN236" i="2"/>
  <c r="BN240" i="2"/>
  <c r="Z244" i="2"/>
  <c r="Y246" i="2"/>
  <c r="Z251" i="2"/>
  <c r="Y258" i="2"/>
  <c r="BN263" i="2"/>
  <c r="BP263" i="2"/>
  <c r="Z265" i="2"/>
  <c r="BN265" i="2"/>
  <c r="Z285" i="2"/>
  <c r="Z287" i="2"/>
  <c r="Y289" i="2"/>
  <c r="Y301" i="2"/>
  <c r="BN309" i="2"/>
  <c r="BP347" i="2"/>
  <c r="Y387" i="2"/>
  <c r="Y394" i="2"/>
  <c r="BN404" i="2"/>
  <c r="Z425" i="2"/>
  <c r="BN425" i="2"/>
  <c r="Y428" i="2"/>
  <c r="BN75" i="2"/>
  <c r="BN81" i="2"/>
  <c r="BN122" i="2"/>
  <c r="Z22" i="2"/>
  <c r="Z23" i="2" s="1"/>
  <c r="X671" i="2"/>
  <c r="F9" i="2"/>
  <c r="BP26" i="2"/>
  <c r="Y134" i="2"/>
  <c r="BP159" i="2"/>
  <c r="BP279" i="2"/>
  <c r="BP378" i="2"/>
  <c r="Y388" i="2"/>
  <c r="Y411" i="2"/>
  <c r="Z417" i="2"/>
  <c r="BN436" i="2"/>
  <c r="BP487" i="2"/>
  <c r="BN487" i="2"/>
  <c r="Z487" i="2"/>
  <c r="BN106" i="2"/>
  <c r="Z26" i="2"/>
  <c r="BP22" i="2"/>
  <c r="X674" i="2"/>
  <c r="Y109" i="2"/>
  <c r="Y191" i="2"/>
  <c r="Y202" i="2"/>
  <c r="BN206" i="2"/>
  <c r="BP216" i="2"/>
  <c r="BN267" i="2"/>
  <c r="Y295" i="2"/>
  <c r="S680" i="2"/>
  <c r="Y338" i="2"/>
  <c r="Y348" i="2"/>
  <c r="Y364" i="2"/>
  <c r="BN356" i="2"/>
  <c r="U680" i="2"/>
  <c r="Z362" i="2"/>
  <c r="Y365" i="2"/>
  <c r="BP376" i="2"/>
  <c r="BN392" i="2"/>
  <c r="BP392" i="2"/>
  <c r="BP404" i="2"/>
  <c r="BN423" i="2"/>
  <c r="BP423" i="2"/>
  <c r="Y432" i="2"/>
  <c r="Z430" i="2"/>
  <c r="Z432" i="2" s="1"/>
  <c r="Y454" i="2"/>
  <c r="BP462" i="2"/>
  <c r="Z383" i="2"/>
  <c r="Y395" i="2"/>
  <c r="BP449" i="2"/>
  <c r="Z479" i="2"/>
  <c r="BN486" i="2"/>
  <c r="BP491" i="2"/>
  <c r="BN519" i="2"/>
  <c r="Y527" i="2"/>
  <c r="Y538" i="2"/>
  <c r="Y543" i="2"/>
  <c r="BN548" i="2"/>
  <c r="Z565" i="2"/>
  <c r="BP568" i="2"/>
  <c r="BN576" i="2"/>
  <c r="BP581" i="2"/>
  <c r="Y603" i="2"/>
  <c r="BN619" i="2"/>
  <c r="BN621" i="2"/>
  <c r="BP635" i="2"/>
  <c r="BP637" i="2"/>
  <c r="BP639" i="2"/>
  <c r="BP641" i="2"/>
  <c r="BN663" i="2"/>
  <c r="W680" i="2"/>
  <c r="Y505" i="2"/>
  <c r="Z541" i="2"/>
  <c r="Z542" i="2" s="1"/>
  <c r="Z547" i="2"/>
  <c r="Z569" i="2"/>
  <c r="Z575" i="2"/>
  <c r="BP589" i="2"/>
  <c r="Y604" i="2"/>
  <c r="BP609" i="2"/>
  <c r="BP611" i="2"/>
  <c r="BP613" i="2"/>
  <c r="Z626" i="2"/>
  <c r="Z628" i="2"/>
  <c r="Z630" i="2"/>
  <c r="Y632" i="2"/>
  <c r="BP659" i="2"/>
  <c r="Y668" i="2"/>
  <c r="X680" i="2"/>
  <c r="Y622" i="2"/>
  <c r="Y664" i="2"/>
  <c r="Y680" i="2"/>
  <c r="BN541" i="2"/>
  <c r="BN547" i="2"/>
  <c r="Z549" i="2"/>
  <c r="Z556" i="2"/>
  <c r="BN569" i="2"/>
  <c r="BN575" i="2"/>
  <c r="Z577" i="2"/>
  <c r="Y586" i="2"/>
  <c r="Z608" i="2"/>
  <c r="Z610" i="2"/>
  <c r="Z612" i="2"/>
  <c r="Z614" i="2"/>
  <c r="BN626" i="2"/>
  <c r="BN628" i="2"/>
  <c r="BN630" i="2"/>
  <c r="Y660" i="2"/>
  <c r="Z680" i="2"/>
  <c r="BN440" i="2"/>
  <c r="BN445" i="2"/>
  <c r="BP483" i="2"/>
  <c r="Z489" i="2"/>
  <c r="Z496" i="2"/>
  <c r="BP503" i="2"/>
  <c r="BN514" i="2"/>
  <c r="BP573" i="2"/>
  <c r="Y633" i="2"/>
  <c r="Z654" i="2"/>
  <c r="Z656" i="2" s="1"/>
  <c r="Y656" i="2"/>
  <c r="Y669" i="2"/>
  <c r="AA680" i="2"/>
  <c r="BP541" i="2"/>
  <c r="BP547" i="2"/>
  <c r="BN549" i="2"/>
  <c r="BN556" i="2"/>
  <c r="Y562" i="2"/>
  <c r="BP569" i="2"/>
  <c r="BN577" i="2"/>
  <c r="BN608" i="2"/>
  <c r="Y623" i="2"/>
  <c r="Y665" i="2"/>
  <c r="AB680" i="2"/>
  <c r="Z568" i="2"/>
  <c r="Z581" i="2"/>
  <c r="Z635" i="2"/>
  <c r="Z637" i="2"/>
  <c r="Z639" i="2"/>
  <c r="Z641" i="2"/>
  <c r="Y643" i="2"/>
  <c r="AC680" i="2"/>
  <c r="BP608" i="2"/>
  <c r="Y510" i="2"/>
  <c r="BN635" i="2"/>
  <c r="BP654" i="2"/>
  <c r="AE680" i="2"/>
  <c r="BP416" i="2"/>
  <c r="X673" i="2" l="1"/>
  <c r="Z592" i="2"/>
  <c r="Z643" i="2"/>
  <c r="Z364" i="2"/>
  <c r="Z500" i="2"/>
  <c r="Z156" i="2"/>
  <c r="Z144" i="2"/>
  <c r="Z586" i="2"/>
  <c r="Z632" i="2"/>
  <c r="Z562" i="2"/>
  <c r="Z387" i="2"/>
  <c r="Z427" i="2"/>
  <c r="Z179" i="2"/>
  <c r="Y674" i="2"/>
  <c r="Z466" i="2"/>
  <c r="Z437" i="2"/>
  <c r="Z237" i="2"/>
  <c r="Z201" i="2"/>
  <c r="Z134" i="2"/>
  <c r="Z87" i="2"/>
  <c r="Z161" i="2"/>
  <c r="Z71" i="2"/>
  <c r="Z394" i="2"/>
  <c r="Y670" i="2"/>
  <c r="Z53" i="2"/>
  <c r="Z400" i="2"/>
  <c r="Z258" i="2"/>
  <c r="Z96" i="2"/>
  <c r="Z271" i="2"/>
  <c r="Z311" i="2"/>
  <c r="Z301" i="2"/>
  <c r="Z289" i="2"/>
  <c r="Y672" i="2"/>
  <c r="Z34" i="2"/>
  <c r="Y671" i="2"/>
  <c r="Z380" i="2"/>
  <c r="Z570" i="2"/>
  <c r="Z615" i="2"/>
  <c r="Z246" i="2"/>
  <c r="Y673" i="2" l="1"/>
  <c r="Z675" i="2"/>
</calcChain>
</file>

<file path=xl/sharedStrings.xml><?xml version="1.0" encoding="utf-8"?>
<sst xmlns="http://schemas.openxmlformats.org/spreadsheetml/2006/main" count="5357" uniqueCount="1101">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</sst>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2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C650" zoomScaleNormal="100" zoomScaleSheetLayoutView="100" workbookViewId="0">
      <selection activeCell="X65" sqref="X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204" t="s">
        <v>26</v>
      </c>
      <c r="E1" s="1204"/>
      <c r="F1" s="1204"/>
      <c r="G1" s="14" t="s">
        <v>66</v>
      </c>
      <c r="H1" s="1204" t="s">
        <v>46</v>
      </c>
      <c r="I1" s="1204"/>
      <c r="J1" s="1204"/>
      <c r="K1" s="1204"/>
      <c r="L1" s="1204"/>
      <c r="M1" s="1204"/>
      <c r="N1" s="1204"/>
      <c r="O1" s="1204"/>
      <c r="P1" s="1204"/>
      <c r="Q1" s="1204"/>
      <c r="R1" s="1205" t="s">
        <v>67</v>
      </c>
      <c r="S1" s="1206"/>
      <c r="T1" s="120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7"/>
      <c r="R2" s="1207"/>
      <c r="S2" s="1207"/>
      <c r="T2" s="1207"/>
      <c r="U2" s="1207"/>
      <c r="V2" s="1207"/>
      <c r="W2" s="120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7"/>
      <c r="Q3" s="1207"/>
      <c r="R3" s="1207"/>
      <c r="S3" s="1207"/>
      <c r="T3" s="1207"/>
      <c r="U3" s="1207"/>
      <c r="V3" s="1207"/>
      <c r="W3" s="120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8" t="s">
        <v>8</v>
      </c>
      <c r="B5" s="1208"/>
      <c r="C5" s="1208"/>
      <c r="D5" s="1209"/>
      <c r="E5" s="1209"/>
      <c r="F5" s="1210" t="s">
        <v>14</v>
      </c>
      <c r="G5" s="1210"/>
      <c r="H5" s="1209"/>
      <c r="I5" s="1209"/>
      <c r="J5" s="1209"/>
      <c r="K5" s="1209"/>
      <c r="L5" s="1209"/>
      <c r="M5" s="1209"/>
      <c r="N5" s="69"/>
      <c r="P5" s="26" t="s">
        <v>4</v>
      </c>
      <c r="Q5" s="1211">
        <v>45663</v>
      </c>
      <c r="R5" s="1211"/>
      <c r="T5" s="1212" t="s">
        <v>3</v>
      </c>
      <c r="U5" s="1213"/>
      <c r="V5" s="1214" t="s">
        <v>1087</v>
      </c>
      <c r="W5" s="1215"/>
      <c r="AB5" s="57"/>
      <c r="AC5" s="57"/>
      <c r="AD5" s="57"/>
      <c r="AE5" s="57"/>
    </row>
    <row r="6" spans="1:32" s="17" customFormat="1" ht="24" customHeight="1" x14ac:dyDescent="0.2">
      <c r="A6" s="1208" t="s">
        <v>1</v>
      </c>
      <c r="B6" s="1208"/>
      <c r="C6" s="1208"/>
      <c r="D6" s="1216" t="s">
        <v>75</v>
      </c>
      <c r="E6" s="1216"/>
      <c r="F6" s="1216"/>
      <c r="G6" s="1216"/>
      <c r="H6" s="1216"/>
      <c r="I6" s="1216"/>
      <c r="J6" s="1216"/>
      <c r="K6" s="1216"/>
      <c r="L6" s="1216"/>
      <c r="M6" s="1216"/>
      <c r="N6" s="70"/>
      <c r="P6" s="26" t="s">
        <v>27</v>
      </c>
      <c r="Q6" s="1217" t="str">
        <f>IF(Q5=0," ",CHOOSE(WEEKDAY(Q5,2),"Понедельник","Вторник","Среда","Четверг","Пятница","Суббота","Воскресенье"))</f>
        <v>Понедельник</v>
      </c>
      <c r="R6" s="1217"/>
      <c r="T6" s="1218" t="s">
        <v>5</v>
      </c>
      <c r="U6" s="1219"/>
      <c r="V6" s="1220" t="s">
        <v>69</v>
      </c>
      <c r="W6" s="122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6" t="str">
        <f>IFERROR(VLOOKUP(DeliveryAddress,Table,3,0),1)</f>
        <v>1</v>
      </c>
      <c r="E7" s="1227"/>
      <c r="F7" s="1227"/>
      <c r="G7" s="1227"/>
      <c r="H7" s="1227"/>
      <c r="I7" s="1227"/>
      <c r="J7" s="1227"/>
      <c r="K7" s="1227"/>
      <c r="L7" s="1227"/>
      <c r="M7" s="1228"/>
      <c r="N7" s="71"/>
      <c r="P7" s="26"/>
      <c r="Q7" s="46"/>
      <c r="R7" s="46"/>
      <c r="T7" s="1218"/>
      <c r="U7" s="1219"/>
      <c r="V7" s="1222"/>
      <c r="W7" s="1223"/>
      <c r="AB7" s="57"/>
      <c r="AC7" s="57"/>
      <c r="AD7" s="57"/>
      <c r="AE7" s="57"/>
    </row>
    <row r="8" spans="1:32" s="17" customFormat="1" ht="25.5" customHeight="1" x14ac:dyDescent="0.2">
      <c r="A8" s="1229" t="s">
        <v>57</v>
      </c>
      <c r="B8" s="1229"/>
      <c r="C8" s="1229"/>
      <c r="D8" s="1230" t="s">
        <v>76</v>
      </c>
      <c r="E8" s="1230"/>
      <c r="F8" s="1230"/>
      <c r="G8" s="1230"/>
      <c r="H8" s="1230"/>
      <c r="I8" s="1230"/>
      <c r="J8" s="1230"/>
      <c r="K8" s="1230"/>
      <c r="L8" s="1230"/>
      <c r="M8" s="1230"/>
      <c r="N8" s="72"/>
      <c r="P8" s="26" t="s">
        <v>11</v>
      </c>
      <c r="Q8" s="1231">
        <v>0.41666666666666702</v>
      </c>
      <c r="R8" s="1231"/>
      <c r="T8" s="1218"/>
      <c r="U8" s="1219"/>
      <c r="V8" s="1222"/>
      <c r="W8" s="1223"/>
      <c r="AB8" s="57"/>
      <c r="AC8" s="57"/>
      <c r="AD8" s="57"/>
      <c r="AE8" s="57"/>
    </row>
    <row r="9" spans="1:32" s="17" customFormat="1" ht="39.950000000000003" customHeight="1" x14ac:dyDescent="0.2">
      <c r="A9" s="11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9"/>
      <c r="C9" s="1179"/>
      <c r="D9" s="1180" t="s">
        <v>45</v>
      </c>
      <c r="E9" s="1181"/>
      <c r="F9" s="11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9"/>
      <c r="H9" s="1232" t="str">
        <f>IF(AND($A$9="Тип доверенности/получателя при получении в адресе перегруза:",$D$9="Разовая доверенность"),"Введите ФИО","")</f>
        <v/>
      </c>
      <c r="I9" s="1232"/>
      <c r="J9" s="1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32"/>
      <c r="L9" s="1232"/>
      <c r="M9" s="1232"/>
      <c r="N9" s="67"/>
      <c r="P9" s="29" t="s">
        <v>15</v>
      </c>
      <c r="Q9" s="1233"/>
      <c r="R9" s="1233"/>
      <c r="T9" s="1218"/>
      <c r="U9" s="1219"/>
      <c r="V9" s="1224"/>
      <c r="W9" s="122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9"/>
      <c r="C10" s="1179"/>
      <c r="D10" s="1180"/>
      <c r="E10" s="1181"/>
      <c r="F10" s="11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9"/>
      <c r="H10" s="1182" t="str">
        <f>IFERROR(VLOOKUP($D$10,Proxy,2,FALSE),"")</f>
        <v/>
      </c>
      <c r="I10" s="1182"/>
      <c r="J10" s="1182"/>
      <c r="K10" s="1182"/>
      <c r="L10" s="1182"/>
      <c r="M10" s="1182"/>
      <c r="N10" s="68"/>
      <c r="P10" s="29" t="s">
        <v>32</v>
      </c>
      <c r="Q10" s="1183"/>
      <c r="R10" s="1183"/>
      <c r="U10" s="26" t="s">
        <v>12</v>
      </c>
      <c r="V10" s="1184" t="s">
        <v>70</v>
      </c>
      <c r="W10" s="118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6"/>
      <c r="R11" s="1186"/>
      <c r="U11" s="26" t="s">
        <v>28</v>
      </c>
      <c r="V11" s="1187" t="s">
        <v>54</v>
      </c>
      <c r="W11" s="118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8" t="s">
        <v>71</v>
      </c>
      <c r="B12" s="1188"/>
      <c r="C12" s="1188"/>
      <c r="D12" s="1188"/>
      <c r="E12" s="1188"/>
      <c r="F12" s="1188"/>
      <c r="G12" s="1188"/>
      <c r="H12" s="1188"/>
      <c r="I12" s="1188"/>
      <c r="J12" s="1188"/>
      <c r="K12" s="1188"/>
      <c r="L12" s="1188"/>
      <c r="M12" s="1188"/>
      <c r="N12" s="73"/>
      <c r="P12" s="26" t="s">
        <v>30</v>
      </c>
      <c r="Q12" s="1189"/>
      <c r="R12" s="1189"/>
      <c r="S12" s="27"/>
      <c r="T12"/>
      <c r="U12" s="26" t="s">
        <v>45</v>
      </c>
      <c r="V12" s="1190"/>
      <c r="W12" s="1190"/>
      <c r="X12"/>
      <c r="AB12" s="57"/>
      <c r="AC12" s="57"/>
      <c r="AD12" s="57"/>
      <c r="AE12" s="57"/>
    </row>
    <row r="13" spans="1:32" s="17" customFormat="1" ht="23.25" customHeight="1" x14ac:dyDescent="0.2">
      <c r="A13" s="1188" t="s">
        <v>72</v>
      </c>
      <c r="B13" s="1188"/>
      <c r="C13" s="1188"/>
      <c r="D13" s="1188"/>
      <c r="E13" s="1188"/>
      <c r="F13" s="1188"/>
      <c r="G13" s="1188"/>
      <c r="H13" s="1188"/>
      <c r="I13" s="1188"/>
      <c r="J13" s="1188"/>
      <c r="K13" s="1188"/>
      <c r="L13" s="1188"/>
      <c r="M13" s="1188"/>
      <c r="N13" s="73"/>
      <c r="O13" s="29"/>
      <c r="P13" s="29" t="s">
        <v>31</v>
      </c>
      <c r="Q13" s="1187"/>
      <c r="R13" s="118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8" t="s">
        <v>73</v>
      </c>
      <c r="B14" s="1188"/>
      <c r="C14" s="1188"/>
      <c r="D14" s="1188"/>
      <c r="E14" s="1188"/>
      <c r="F14" s="1188"/>
      <c r="G14" s="1188"/>
      <c r="H14" s="1188"/>
      <c r="I14" s="1188"/>
      <c r="J14" s="1188"/>
      <c r="K14" s="1188"/>
      <c r="L14" s="1188"/>
      <c r="M14" s="118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91" t="s">
        <v>74</v>
      </c>
      <c r="B15" s="1191"/>
      <c r="C15" s="1191"/>
      <c r="D15" s="1191"/>
      <c r="E15" s="1191"/>
      <c r="F15" s="1191"/>
      <c r="G15" s="1191"/>
      <c r="H15" s="1191"/>
      <c r="I15" s="1191"/>
      <c r="J15" s="1191"/>
      <c r="K15" s="1191"/>
      <c r="L15" s="1191"/>
      <c r="M15" s="1191"/>
      <c r="N15" s="74"/>
      <c r="O15"/>
      <c r="P15" s="1192" t="s">
        <v>60</v>
      </c>
      <c r="Q15" s="1192"/>
      <c r="R15" s="1192"/>
      <c r="S15" s="1192"/>
      <c r="T15" s="119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93"/>
      <c r="Q16" s="1193"/>
      <c r="R16" s="1193"/>
      <c r="S16" s="1193"/>
      <c r="T16" s="11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64" t="s">
        <v>58</v>
      </c>
      <c r="B17" s="1164" t="s">
        <v>48</v>
      </c>
      <c r="C17" s="1196" t="s">
        <v>47</v>
      </c>
      <c r="D17" s="1198" t="s">
        <v>49</v>
      </c>
      <c r="E17" s="1199"/>
      <c r="F17" s="1164" t="s">
        <v>21</v>
      </c>
      <c r="G17" s="1164" t="s">
        <v>24</v>
      </c>
      <c r="H17" s="1164" t="s">
        <v>22</v>
      </c>
      <c r="I17" s="1164" t="s">
        <v>23</v>
      </c>
      <c r="J17" s="1164" t="s">
        <v>16</v>
      </c>
      <c r="K17" s="1164" t="s">
        <v>62</v>
      </c>
      <c r="L17" s="1164" t="s">
        <v>64</v>
      </c>
      <c r="M17" s="1164" t="s">
        <v>2</v>
      </c>
      <c r="N17" s="1164" t="s">
        <v>63</v>
      </c>
      <c r="O17" s="1164" t="s">
        <v>25</v>
      </c>
      <c r="P17" s="1198" t="s">
        <v>17</v>
      </c>
      <c r="Q17" s="1202"/>
      <c r="R17" s="1202"/>
      <c r="S17" s="1202"/>
      <c r="T17" s="1199"/>
      <c r="U17" s="1194" t="s">
        <v>55</v>
      </c>
      <c r="V17" s="1195"/>
      <c r="W17" s="1164" t="s">
        <v>6</v>
      </c>
      <c r="X17" s="1164" t="s">
        <v>41</v>
      </c>
      <c r="Y17" s="1166" t="s">
        <v>53</v>
      </c>
      <c r="Z17" s="1168" t="s">
        <v>18</v>
      </c>
      <c r="AA17" s="1170" t="s">
        <v>59</v>
      </c>
      <c r="AB17" s="1170" t="s">
        <v>19</v>
      </c>
      <c r="AC17" s="1170" t="s">
        <v>65</v>
      </c>
      <c r="AD17" s="1172" t="s">
        <v>56</v>
      </c>
      <c r="AE17" s="1173"/>
      <c r="AF17" s="1174"/>
      <c r="AG17" s="77"/>
      <c r="BD17" s="76" t="s">
        <v>61</v>
      </c>
    </row>
    <row r="18" spans="1:68" ht="14.25" customHeight="1" x14ac:dyDescent="0.2">
      <c r="A18" s="1165"/>
      <c r="B18" s="1165"/>
      <c r="C18" s="1197"/>
      <c r="D18" s="1200"/>
      <c r="E18" s="1201"/>
      <c r="F18" s="1165"/>
      <c r="G18" s="1165"/>
      <c r="H18" s="1165"/>
      <c r="I18" s="1165"/>
      <c r="J18" s="1165"/>
      <c r="K18" s="1165"/>
      <c r="L18" s="1165"/>
      <c r="M18" s="1165"/>
      <c r="N18" s="1165"/>
      <c r="O18" s="1165"/>
      <c r="P18" s="1200"/>
      <c r="Q18" s="1203"/>
      <c r="R18" s="1203"/>
      <c r="S18" s="1203"/>
      <c r="T18" s="1201"/>
      <c r="U18" s="78" t="s">
        <v>44</v>
      </c>
      <c r="V18" s="78" t="s">
        <v>43</v>
      </c>
      <c r="W18" s="1165"/>
      <c r="X18" s="1165"/>
      <c r="Y18" s="1167"/>
      <c r="Z18" s="1169"/>
      <c r="AA18" s="1171"/>
      <c r="AB18" s="1171"/>
      <c r="AC18" s="1171"/>
      <c r="AD18" s="1175"/>
      <c r="AE18" s="1176"/>
      <c r="AF18" s="1177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09" t="s">
        <v>77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62"/>
      <c r="AB20" s="62"/>
      <c r="AC20" s="62"/>
    </row>
    <row r="21" spans="1:68" ht="14.25" customHeight="1" x14ac:dyDescent="0.25">
      <c r="A21" s="799" t="s">
        <v>78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00">
        <v>4680115885004</v>
      </c>
      <c r="E22" s="80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7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798"/>
      <c r="P23" s="794" t="s">
        <v>40</v>
      </c>
      <c r="Q23" s="795"/>
      <c r="R23" s="795"/>
      <c r="S23" s="795"/>
      <c r="T23" s="795"/>
      <c r="U23" s="795"/>
      <c r="V23" s="79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798"/>
      <c r="P24" s="794" t="s">
        <v>40</v>
      </c>
      <c r="Q24" s="795"/>
      <c r="R24" s="795"/>
      <c r="S24" s="795"/>
      <c r="T24" s="795"/>
      <c r="U24" s="795"/>
      <c r="V24" s="79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9" t="s">
        <v>84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00">
        <v>4607091383881</v>
      </c>
      <c r="E26" s="800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00">
        <v>4680115885912</v>
      </c>
      <c r="E27" s="800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00">
        <v>4607091388237</v>
      </c>
      <c r="E28" s="800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00">
        <v>4680115886230</v>
      </c>
      <c r="E29" s="800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59" t="s">
        <v>97</v>
      </c>
      <c r="Q29" s="802"/>
      <c r="R29" s="802"/>
      <c r="S29" s="802"/>
      <c r="T29" s="80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00">
        <v>4680115886278</v>
      </c>
      <c r="E30" s="800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60" t="s">
        <v>101</v>
      </c>
      <c r="Q30" s="802"/>
      <c r="R30" s="802"/>
      <c r="S30" s="802"/>
      <c r="T30" s="80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00">
        <v>4680115886247</v>
      </c>
      <c r="E31" s="800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61" t="s">
        <v>105</v>
      </c>
      <c r="Q31" s="802"/>
      <c r="R31" s="802"/>
      <c r="S31" s="802"/>
      <c r="T31" s="80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00">
        <v>4680115885905</v>
      </c>
      <c r="E32" s="800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00">
        <v>4607091388244</v>
      </c>
      <c r="E33" s="800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6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798"/>
      <c r="P34" s="794" t="s">
        <v>40</v>
      </c>
      <c r="Q34" s="795"/>
      <c r="R34" s="795"/>
      <c r="S34" s="795"/>
      <c r="T34" s="795"/>
      <c r="U34" s="795"/>
      <c r="V34" s="796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8"/>
      <c r="P35" s="794" t="s">
        <v>40</v>
      </c>
      <c r="Q35" s="795"/>
      <c r="R35" s="795"/>
      <c r="S35" s="795"/>
      <c r="T35" s="795"/>
      <c r="U35" s="795"/>
      <c r="V35" s="796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799" t="s">
        <v>113</v>
      </c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99"/>
      <c r="X36" s="799"/>
      <c r="Y36" s="799"/>
      <c r="Z36" s="799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00">
        <v>4607091388503</v>
      </c>
      <c r="E37" s="800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11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8"/>
      <c r="P38" s="794" t="s">
        <v>40</v>
      </c>
      <c r="Q38" s="795"/>
      <c r="R38" s="795"/>
      <c r="S38" s="795"/>
      <c r="T38" s="795"/>
      <c r="U38" s="795"/>
      <c r="V38" s="796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8"/>
      <c r="P39" s="794" t="s">
        <v>40</v>
      </c>
      <c r="Q39" s="795"/>
      <c r="R39" s="795"/>
      <c r="S39" s="795"/>
      <c r="T39" s="795"/>
      <c r="U39" s="795"/>
      <c r="V39" s="796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799" t="s">
        <v>119</v>
      </c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99"/>
      <c r="X40" s="799"/>
      <c r="Y40" s="799"/>
      <c r="Z40" s="799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00">
        <v>4607091389111</v>
      </c>
      <c r="E41" s="800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11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8"/>
      <c r="P42" s="794" t="s">
        <v>40</v>
      </c>
      <c r="Q42" s="795"/>
      <c r="R42" s="795"/>
      <c r="S42" s="795"/>
      <c r="T42" s="795"/>
      <c r="U42" s="795"/>
      <c r="V42" s="796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798"/>
      <c r="P43" s="794" t="s">
        <v>40</v>
      </c>
      <c r="Q43" s="795"/>
      <c r="R43" s="795"/>
      <c r="S43" s="795"/>
      <c r="T43" s="795"/>
      <c r="U43" s="795"/>
      <c r="V43" s="796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41" t="s">
        <v>122</v>
      </c>
      <c r="B44" s="841"/>
      <c r="C44" s="841"/>
      <c r="D44" s="841"/>
      <c r="E44" s="841"/>
      <c r="F44" s="841"/>
      <c r="G44" s="841"/>
      <c r="H44" s="841"/>
      <c r="I44" s="841"/>
      <c r="J44" s="841"/>
      <c r="K44" s="841"/>
      <c r="L44" s="841"/>
      <c r="M44" s="841"/>
      <c r="N44" s="841"/>
      <c r="O44" s="841"/>
      <c r="P44" s="841"/>
      <c r="Q44" s="841"/>
      <c r="R44" s="841"/>
      <c r="S44" s="841"/>
      <c r="T44" s="841"/>
      <c r="U44" s="841"/>
      <c r="V44" s="841"/>
      <c r="W44" s="841"/>
      <c r="X44" s="841"/>
      <c r="Y44" s="841"/>
      <c r="Z44" s="841"/>
      <c r="AA44" s="52"/>
      <c r="AB44" s="52"/>
      <c r="AC44" s="52"/>
    </row>
    <row r="45" spans="1:68" ht="16.5" customHeight="1" x14ac:dyDescent="0.25">
      <c r="A45" s="809" t="s">
        <v>123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62"/>
      <c r="AB45" s="62"/>
      <c r="AC45" s="62"/>
    </row>
    <row r="46" spans="1:68" ht="14.25" customHeight="1" x14ac:dyDescent="0.25">
      <c r="A46" s="799" t="s">
        <v>124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00">
        <v>4607091385670</v>
      </c>
      <c r="E47" s="800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115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00">
        <v>4607091385670</v>
      </c>
      <c r="E48" s="80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11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00">
        <v>4680115883956</v>
      </c>
      <c r="E49" s="80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114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00">
        <v>4680115882539</v>
      </c>
      <c r="E50" s="800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11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00">
        <v>4607091385687</v>
      </c>
      <c r="E51" s="80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11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00">
        <v>4680115883949</v>
      </c>
      <c r="E52" s="80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115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798"/>
      <c r="P53" s="794" t="s">
        <v>40</v>
      </c>
      <c r="Q53" s="795"/>
      <c r="R53" s="795"/>
      <c r="S53" s="795"/>
      <c r="T53" s="795"/>
      <c r="U53" s="795"/>
      <c r="V53" s="796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8"/>
      <c r="P54" s="794" t="s">
        <v>40</v>
      </c>
      <c r="Q54" s="795"/>
      <c r="R54" s="795"/>
      <c r="S54" s="795"/>
      <c r="T54" s="795"/>
      <c r="U54" s="795"/>
      <c r="V54" s="796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799" t="s">
        <v>84</v>
      </c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799"/>
      <c r="P55" s="799"/>
      <c r="Q55" s="799"/>
      <c r="R55" s="799"/>
      <c r="S55" s="799"/>
      <c r="T55" s="799"/>
      <c r="U55" s="799"/>
      <c r="V55" s="799"/>
      <c r="W55" s="799"/>
      <c r="X55" s="799"/>
      <c r="Y55" s="799"/>
      <c r="Z55" s="799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00">
        <v>4680115885233</v>
      </c>
      <c r="E56" s="800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11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00">
        <v>4680115884915</v>
      </c>
      <c r="E57" s="800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11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798"/>
      <c r="P58" s="794" t="s">
        <v>40</v>
      </c>
      <c r="Q58" s="795"/>
      <c r="R58" s="795"/>
      <c r="S58" s="795"/>
      <c r="T58" s="795"/>
      <c r="U58" s="795"/>
      <c r="V58" s="796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8"/>
      <c r="P59" s="794" t="s">
        <v>40</v>
      </c>
      <c r="Q59" s="795"/>
      <c r="R59" s="795"/>
      <c r="S59" s="795"/>
      <c r="T59" s="795"/>
      <c r="U59" s="795"/>
      <c r="V59" s="796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09" t="s">
        <v>150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62"/>
      <c r="AB60" s="62"/>
      <c r="AC60" s="62"/>
    </row>
    <row r="61" spans="1:68" ht="14.25" customHeight="1" x14ac:dyDescent="0.25">
      <c r="A61" s="799" t="s">
        <v>124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00">
        <v>4680115885882</v>
      </c>
      <c r="E62" s="800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11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70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70" si="12">IFERROR(X62*I62/H62,"0")</f>
        <v>0</v>
      </c>
      <c r="BN62" s="75">
        <f t="shared" ref="BN62:BN70" si="13">IFERROR(Y62*I62/H62,"0")</f>
        <v>0</v>
      </c>
      <c r="BO62" s="75">
        <f t="shared" ref="BO62:BO70" si="14">IFERROR(1/J62*(X62/H62),"0")</f>
        <v>0</v>
      </c>
      <c r="BP62" s="75">
        <f t="shared" ref="BP62:BP70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800">
        <v>4680115881426</v>
      </c>
      <c r="E63" s="80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11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604.79999999999995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800">
        <v>4680115881426</v>
      </c>
      <c r="E64" s="80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114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7" t="s">
        <v>45</v>
      </c>
      <c r="V64" s="37" t="s">
        <v>45</v>
      </c>
      <c r="W64" s="38" t="s">
        <v>0</v>
      </c>
      <c r="X64" s="56">
        <v>1600</v>
      </c>
      <c r="Y64" s="53">
        <f t="shared" si="11"/>
        <v>1609.2</v>
      </c>
      <c r="Z64" s="39">
        <f>IFERROR(IF(Y64=0,"",ROUNDUP(Y64/H64,0)*0.02039),"")</f>
        <v>3.0381099999999996</v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1671.1111111111111</v>
      </c>
      <c r="BN64" s="75">
        <f t="shared" si="13"/>
        <v>1680.7199999999998</v>
      </c>
      <c r="BO64" s="75">
        <f t="shared" si="14"/>
        <v>3.0864197530864197</v>
      </c>
      <c r="BP64" s="75">
        <f t="shared" si="15"/>
        <v>3.1041666666666665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00">
        <v>4680115880283</v>
      </c>
      <c r="E65" s="800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00">
        <v>4680115882720</v>
      </c>
      <c r="E66" s="800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11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00">
        <v>4680115881525</v>
      </c>
      <c r="E67" s="800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11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00">
        <v>4680115885899</v>
      </c>
      <c r="E68" s="800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11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00">
        <v>4607091382952</v>
      </c>
      <c r="E69" s="800"/>
      <c r="F69" s="59">
        <v>0.5</v>
      </c>
      <c r="G69" s="35">
        <v>6</v>
      </c>
      <c r="H69" s="59">
        <v>3</v>
      </c>
      <c r="I69" s="59">
        <v>3.21</v>
      </c>
      <c r="J69" s="35">
        <v>132</v>
      </c>
      <c r="K69" s="35" t="s">
        <v>137</v>
      </c>
      <c r="L69" s="35" t="s">
        <v>45</v>
      </c>
      <c r="M69" s="36" t="s">
        <v>131</v>
      </c>
      <c r="N69" s="36"/>
      <c r="O69" s="35">
        <v>50</v>
      </c>
      <c r="P69" s="113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2"/>
      <c r="R69" s="802"/>
      <c r="S69" s="802"/>
      <c r="T69" s="80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4301011801</v>
      </c>
      <c r="D70" s="800">
        <v>4680115881419</v>
      </c>
      <c r="E70" s="800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137</v>
      </c>
      <c r="L70" s="35" t="s">
        <v>157</v>
      </c>
      <c r="M70" s="36" t="s">
        <v>131</v>
      </c>
      <c r="N70" s="36"/>
      <c r="O70" s="35">
        <v>50</v>
      </c>
      <c r="P70" s="11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156</v>
      </c>
      <c r="AG70" s="75"/>
      <c r="AJ70" s="79" t="s">
        <v>158</v>
      </c>
      <c r="AK70" s="79">
        <v>594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797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798"/>
      <c r="P71" s="794" t="s">
        <v>40</v>
      </c>
      <c r="Q71" s="795"/>
      <c r="R71" s="795"/>
      <c r="S71" s="795"/>
      <c r="T71" s="795"/>
      <c r="U71" s="795"/>
      <c r="V71" s="796"/>
      <c r="W71" s="40" t="s">
        <v>39</v>
      </c>
      <c r="X71" s="41">
        <f>IFERROR(X62/H62,"0")+IFERROR(X63/H63,"0")+IFERROR(X64/H64,"0")+IFERROR(X65/H65,"0")+IFERROR(X66/H66,"0")+IFERROR(X67/H67,"0")+IFERROR(X68/H68,"0")+IFERROR(X69/H69,"0")+IFERROR(X70/H70,"0")</f>
        <v>148.14814814814815</v>
      </c>
      <c r="Y71" s="41">
        <f>IFERROR(Y62/H62,"0")+IFERROR(Y63/H63,"0")+IFERROR(Y64/H64,"0")+IFERROR(Y65/H65,"0")+IFERROR(Y66/H66,"0")+IFERROR(Y67/H67,"0")+IFERROR(Y68/H68,"0")+IFERROR(Y69/H69,"0")+IFERROR(Y70/H70,"0")</f>
        <v>149</v>
      </c>
      <c r="Z71" s="4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3.0381099999999996</v>
      </c>
      <c r="AA71" s="64"/>
      <c r="AB71" s="64"/>
      <c r="AC71" s="64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798"/>
      <c r="P72" s="794" t="s">
        <v>40</v>
      </c>
      <c r="Q72" s="795"/>
      <c r="R72" s="795"/>
      <c r="S72" s="795"/>
      <c r="T72" s="795"/>
      <c r="U72" s="795"/>
      <c r="V72" s="796"/>
      <c r="W72" s="40" t="s">
        <v>0</v>
      </c>
      <c r="X72" s="41">
        <f>IFERROR(SUM(X62:X70),"0")</f>
        <v>1600</v>
      </c>
      <c r="Y72" s="41">
        <f>IFERROR(SUM(Y62:Y70),"0")</f>
        <v>1609.2</v>
      </c>
      <c r="Z72" s="40"/>
      <c r="AA72" s="64"/>
      <c r="AB72" s="64"/>
      <c r="AC72" s="64"/>
    </row>
    <row r="73" spans="1:68" ht="14.25" customHeight="1" x14ac:dyDescent="0.25">
      <c r="A73" s="799" t="s">
        <v>179</v>
      </c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799"/>
      <c r="P73" s="799"/>
      <c r="Q73" s="799"/>
      <c r="R73" s="799"/>
      <c r="S73" s="799"/>
      <c r="T73" s="799"/>
      <c r="U73" s="799"/>
      <c r="V73" s="799"/>
      <c r="W73" s="799"/>
      <c r="X73" s="799"/>
      <c r="Y73" s="799"/>
      <c r="Z73" s="799"/>
      <c r="AA73" s="63"/>
      <c r="AB73" s="63"/>
      <c r="AC73" s="63"/>
    </row>
    <row r="74" spans="1:68" ht="27" customHeight="1" x14ac:dyDescent="0.25">
      <c r="A74" s="60" t="s">
        <v>180</v>
      </c>
      <c r="B74" s="60" t="s">
        <v>181</v>
      </c>
      <c r="C74" s="34">
        <v>4301020298</v>
      </c>
      <c r="D74" s="800">
        <v>4680115881440</v>
      </c>
      <c r="E74" s="800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128</v>
      </c>
      <c r="L74" s="35" t="s">
        <v>45</v>
      </c>
      <c r="M74" s="36" t="s">
        <v>131</v>
      </c>
      <c r="N74" s="36"/>
      <c r="O74" s="35">
        <v>50</v>
      </c>
      <c r="P74" s="11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183</v>
      </c>
      <c r="B75" s="60" t="s">
        <v>184</v>
      </c>
      <c r="C75" s="34">
        <v>4301020228</v>
      </c>
      <c r="D75" s="800">
        <v>4680115882751</v>
      </c>
      <c r="E75" s="800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137</v>
      </c>
      <c r="L75" s="35" t="s">
        <v>45</v>
      </c>
      <c r="M75" s="36" t="s">
        <v>131</v>
      </c>
      <c r="N75" s="36"/>
      <c r="O75" s="35">
        <v>90</v>
      </c>
      <c r="P75" s="11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185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186</v>
      </c>
      <c r="B76" s="60" t="s">
        <v>187</v>
      </c>
      <c r="C76" s="34">
        <v>4301020358</v>
      </c>
      <c r="D76" s="800">
        <v>4680115885950</v>
      </c>
      <c r="E76" s="800"/>
      <c r="F76" s="59">
        <v>0.37</v>
      </c>
      <c r="G76" s="35">
        <v>6</v>
      </c>
      <c r="H76" s="59">
        <v>2.2200000000000002</v>
      </c>
      <c r="I76" s="59">
        <v>2.4</v>
      </c>
      <c r="J76" s="35">
        <v>182</v>
      </c>
      <c r="K76" s="35" t="s">
        <v>89</v>
      </c>
      <c r="L76" s="35" t="s">
        <v>45</v>
      </c>
      <c r="M76" s="36" t="s">
        <v>88</v>
      </c>
      <c r="N76" s="36"/>
      <c r="O76" s="35">
        <v>50</v>
      </c>
      <c r="P76" s="11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4301020296</v>
      </c>
      <c r="D77" s="800">
        <v>4680115881433</v>
      </c>
      <c r="E77" s="800"/>
      <c r="F77" s="59">
        <v>0.45</v>
      </c>
      <c r="G77" s="35">
        <v>6</v>
      </c>
      <c r="H77" s="59">
        <v>2.7</v>
      </c>
      <c r="I77" s="59">
        <v>2.88</v>
      </c>
      <c r="J77" s="35">
        <v>182</v>
      </c>
      <c r="K77" s="35" t="s">
        <v>89</v>
      </c>
      <c r="L77" s="35" t="s">
        <v>157</v>
      </c>
      <c r="M77" s="36" t="s">
        <v>131</v>
      </c>
      <c r="N77" s="36"/>
      <c r="O77" s="35">
        <v>50</v>
      </c>
      <c r="P77" s="11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158</v>
      </c>
      <c r="AK77" s="79">
        <v>491.4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797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798"/>
      <c r="P78" s="794" t="s">
        <v>40</v>
      </c>
      <c r="Q78" s="795"/>
      <c r="R78" s="795"/>
      <c r="S78" s="795"/>
      <c r="T78" s="795"/>
      <c r="U78" s="795"/>
      <c r="V78" s="796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798"/>
      <c r="P79" s="794" t="s">
        <v>40</v>
      </c>
      <c r="Q79" s="795"/>
      <c r="R79" s="795"/>
      <c r="S79" s="795"/>
      <c r="T79" s="795"/>
      <c r="U79" s="795"/>
      <c r="V79" s="796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customHeight="1" x14ac:dyDescent="0.25">
      <c r="A80" s="799" t="s">
        <v>78</v>
      </c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799"/>
      <c r="P80" s="799"/>
      <c r="Q80" s="799"/>
      <c r="R80" s="799"/>
      <c r="S80" s="799"/>
      <c r="T80" s="799"/>
      <c r="U80" s="799"/>
      <c r="V80" s="799"/>
      <c r="W80" s="799"/>
      <c r="X80" s="799"/>
      <c r="Y80" s="799"/>
      <c r="Z80" s="799"/>
      <c r="AA80" s="63"/>
      <c r="AB80" s="63"/>
      <c r="AC80" s="63"/>
    </row>
    <row r="81" spans="1:68" ht="16.5" customHeight="1" x14ac:dyDescent="0.25">
      <c r="A81" s="60" t="s">
        <v>190</v>
      </c>
      <c r="B81" s="60" t="s">
        <v>191</v>
      </c>
      <c r="C81" s="34">
        <v>4301031242</v>
      </c>
      <c r="D81" s="800">
        <v>4680115885066</v>
      </c>
      <c r="E81" s="800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112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4301031240</v>
      </c>
      <c r="D82" s="800">
        <v>4680115885042</v>
      </c>
      <c r="E82" s="800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11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196</v>
      </c>
      <c r="B83" s="60" t="s">
        <v>197</v>
      </c>
      <c r="C83" s="34">
        <v>4301031315</v>
      </c>
      <c r="D83" s="800">
        <v>4680115885080</v>
      </c>
      <c r="E83" s="800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137</v>
      </c>
      <c r="L83" s="35" t="s">
        <v>45</v>
      </c>
      <c r="M83" s="36" t="s">
        <v>82</v>
      </c>
      <c r="N83" s="36"/>
      <c r="O83" s="35">
        <v>40</v>
      </c>
      <c r="P83" s="11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198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199</v>
      </c>
      <c r="B84" s="60" t="s">
        <v>200</v>
      </c>
      <c r="C84" s="34">
        <v>4301031243</v>
      </c>
      <c r="D84" s="800">
        <v>4680115885073</v>
      </c>
      <c r="E84" s="80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11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201</v>
      </c>
      <c r="B85" s="60" t="s">
        <v>202</v>
      </c>
      <c r="C85" s="34">
        <v>4301031241</v>
      </c>
      <c r="D85" s="800">
        <v>4680115885059</v>
      </c>
      <c r="E85" s="800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203</v>
      </c>
      <c r="B86" s="60" t="s">
        <v>204</v>
      </c>
      <c r="C86" s="34">
        <v>4301031316</v>
      </c>
      <c r="D86" s="800">
        <v>4680115885097</v>
      </c>
      <c r="E86" s="800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3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797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798"/>
      <c r="P87" s="794" t="s">
        <v>40</v>
      </c>
      <c r="Q87" s="795"/>
      <c r="R87" s="795"/>
      <c r="S87" s="795"/>
      <c r="T87" s="795"/>
      <c r="U87" s="795"/>
      <c r="V87" s="796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798"/>
      <c r="P88" s="794" t="s">
        <v>40</v>
      </c>
      <c r="Q88" s="795"/>
      <c r="R88" s="795"/>
      <c r="S88" s="795"/>
      <c r="T88" s="795"/>
      <c r="U88" s="795"/>
      <c r="V88" s="796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799" t="s">
        <v>84</v>
      </c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799"/>
      <c r="P89" s="799"/>
      <c r="Q89" s="799"/>
      <c r="R89" s="799"/>
      <c r="S89" s="799"/>
      <c r="T89" s="799"/>
      <c r="U89" s="799"/>
      <c r="V89" s="799"/>
      <c r="W89" s="799"/>
      <c r="X89" s="799"/>
      <c r="Y89" s="799"/>
      <c r="Z89" s="799"/>
      <c r="AA89" s="63"/>
      <c r="AB89" s="63"/>
      <c r="AC89" s="63"/>
    </row>
    <row r="90" spans="1:68" ht="16.5" customHeight="1" x14ac:dyDescent="0.25">
      <c r="A90" s="60" t="s">
        <v>205</v>
      </c>
      <c r="B90" s="60" t="s">
        <v>206</v>
      </c>
      <c r="C90" s="34">
        <v>4301051838</v>
      </c>
      <c r="D90" s="800">
        <v>4680115881891</v>
      </c>
      <c r="E90" s="800"/>
      <c r="F90" s="59">
        <v>1.4</v>
      </c>
      <c r="G90" s="35">
        <v>6</v>
      </c>
      <c r="H90" s="59">
        <v>8.4</v>
      </c>
      <c r="I90" s="59">
        <v>8.9640000000000004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40</v>
      </c>
      <c r="P90" s="11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4301051846</v>
      </c>
      <c r="D91" s="800">
        <v>4680115885769</v>
      </c>
      <c r="E91" s="800"/>
      <c r="F91" s="59">
        <v>1.4</v>
      </c>
      <c r="G91" s="35">
        <v>6</v>
      </c>
      <c r="H91" s="59">
        <v>8.4</v>
      </c>
      <c r="I91" s="59">
        <v>8.8800000000000008</v>
      </c>
      <c r="J91" s="35">
        <v>56</v>
      </c>
      <c r="K91" s="35" t="s">
        <v>128</v>
      </c>
      <c r="L91" s="35" t="s">
        <v>45</v>
      </c>
      <c r="M91" s="36" t="s">
        <v>88</v>
      </c>
      <c r="N91" s="36"/>
      <c r="O91" s="35">
        <v>45</v>
      </c>
      <c r="P91" s="11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211</v>
      </c>
      <c r="B92" s="60" t="s">
        <v>212</v>
      </c>
      <c r="C92" s="34">
        <v>4301051822</v>
      </c>
      <c r="D92" s="800">
        <v>4680115884410</v>
      </c>
      <c r="E92" s="800"/>
      <c r="F92" s="59">
        <v>1.4</v>
      </c>
      <c r="G92" s="35">
        <v>6</v>
      </c>
      <c r="H92" s="59">
        <v>8.4</v>
      </c>
      <c r="I92" s="59">
        <v>8.952</v>
      </c>
      <c r="J92" s="35">
        <v>56</v>
      </c>
      <c r="K92" s="35" t="s">
        <v>128</v>
      </c>
      <c r="L92" s="35" t="s">
        <v>45</v>
      </c>
      <c r="M92" s="36" t="s">
        <v>82</v>
      </c>
      <c r="N92" s="36"/>
      <c r="O92" s="35">
        <v>40</v>
      </c>
      <c r="P92" s="1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16.5" customHeight="1" x14ac:dyDescent="0.25">
      <c r="A93" s="60" t="s">
        <v>214</v>
      </c>
      <c r="B93" s="60" t="s">
        <v>215</v>
      </c>
      <c r="C93" s="34">
        <v>4301051837</v>
      </c>
      <c r="D93" s="800">
        <v>4680115884311</v>
      </c>
      <c r="E93" s="800"/>
      <c r="F93" s="59">
        <v>0.3</v>
      </c>
      <c r="G93" s="35">
        <v>6</v>
      </c>
      <c r="H93" s="59">
        <v>1.8</v>
      </c>
      <c r="I93" s="59">
        <v>2.0459999999999998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40</v>
      </c>
      <c r="P93" s="11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207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4301051844</v>
      </c>
      <c r="D94" s="800">
        <v>4680115885929</v>
      </c>
      <c r="E94" s="800"/>
      <c r="F94" s="59">
        <v>0.42</v>
      </c>
      <c r="G94" s="35">
        <v>6</v>
      </c>
      <c r="H94" s="59">
        <v>2.52</v>
      </c>
      <c r="I94" s="59">
        <v>2.7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45</v>
      </c>
      <c r="P94" s="11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218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219</v>
      </c>
      <c r="B95" s="60" t="s">
        <v>220</v>
      </c>
      <c r="C95" s="34">
        <v>4301051827</v>
      </c>
      <c r="D95" s="800">
        <v>4680115884403</v>
      </c>
      <c r="E95" s="800"/>
      <c r="F95" s="59">
        <v>0.3</v>
      </c>
      <c r="G95" s="35">
        <v>6</v>
      </c>
      <c r="H95" s="59">
        <v>1.8</v>
      </c>
      <c r="I95" s="59">
        <v>1.98</v>
      </c>
      <c r="J95" s="35">
        <v>182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797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798"/>
      <c r="P96" s="794" t="s">
        <v>40</v>
      </c>
      <c r="Q96" s="795"/>
      <c r="R96" s="795"/>
      <c r="S96" s="795"/>
      <c r="T96" s="795"/>
      <c r="U96" s="795"/>
      <c r="V96" s="796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798"/>
      <c r="P97" s="794" t="s">
        <v>40</v>
      </c>
      <c r="Q97" s="795"/>
      <c r="R97" s="795"/>
      <c r="S97" s="795"/>
      <c r="T97" s="795"/>
      <c r="U97" s="795"/>
      <c r="V97" s="796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799" t="s">
        <v>221</v>
      </c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799"/>
      <c r="P98" s="799"/>
      <c r="Q98" s="799"/>
      <c r="R98" s="799"/>
      <c r="S98" s="799"/>
      <c r="T98" s="799"/>
      <c r="U98" s="799"/>
      <c r="V98" s="799"/>
      <c r="W98" s="799"/>
      <c r="X98" s="799"/>
      <c r="Y98" s="799"/>
      <c r="Z98" s="799"/>
      <c r="AA98" s="63"/>
      <c r="AB98" s="63"/>
      <c r="AC98" s="63"/>
    </row>
    <row r="99" spans="1:68" ht="37.5" customHeight="1" x14ac:dyDescent="0.25">
      <c r="A99" s="60" t="s">
        <v>222</v>
      </c>
      <c r="B99" s="60" t="s">
        <v>223</v>
      </c>
      <c r="C99" s="34">
        <v>4301060366</v>
      </c>
      <c r="D99" s="800">
        <v>4680115881532</v>
      </c>
      <c r="E99" s="800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11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224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customHeight="1" x14ac:dyDescent="0.25">
      <c r="A100" s="60" t="s">
        <v>222</v>
      </c>
      <c r="B100" s="60" t="s">
        <v>225</v>
      </c>
      <c r="C100" s="34">
        <v>4301060371</v>
      </c>
      <c r="D100" s="800">
        <v>4680115881532</v>
      </c>
      <c r="E100" s="800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128</v>
      </c>
      <c r="L100" s="35" t="s">
        <v>45</v>
      </c>
      <c r="M100" s="36" t="s">
        <v>82</v>
      </c>
      <c r="N100" s="36"/>
      <c r="O100" s="35">
        <v>30</v>
      </c>
      <c r="P100" s="11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224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226</v>
      </c>
      <c r="B101" s="60" t="s">
        <v>227</v>
      </c>
      <c r="C101" s="34">
        <v>4301060351</v>
      </c>
      <c r="D101" s="800">
        <v>4680115881464</v>
      </c>
      <c r="E101" s="800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137</v>
      </c>
      <c r="L101" s="35" t="s">
        <v>45</v>
      </c>
      <c r="M101" s="36" t="s">
        <v>88</v>
      </c>
      <c r="N101" s="36"/>
      <c r="O101" s="35">
        <v>30</v>
      </c>
      <c r="P101" s="11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97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8"/>
      <c r="P102" s="794" t="s">
        <v>40</v>
      </c>
      <c r="Q102" s="795"/>
      <c r="R102" s="795"/>
      <c r="S102" s="795"/>
      <c r="T102" s="795"/>
      <c r="U102" s="795"/>
      <c r="V102" s="796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798"/>
      <c r="P103" s="794" t="s">
        <v>40</v>
      </c>
      <c r="Q103" s="795"/>
      <c r="R103" s="795"/>
      <c r="S103" s="795"/>
      <c r="T103" s="795"/>
      <c r="U103" s="795"/>
      <c r="V103" s="796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customHeight="1" x14ac:dyDescent="0.25">
      <c r="A104" s="809" t="s">
        <v>229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62"/>
      <c r="AB104" s="62"/>
      <c r="AC104" s="62"/>
    </row>
    <row r="105" spans="1:68" ht="14.25" customHeight="1" x14ac:dyDescent="0.25">
      <c r="A105" s="799" t="s">
        <v>124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63"/>
      <c r="AB105" s="63"/>
      <c r="AC105" s="63"/>
    </row>
    <row r="106" spans="1:68" ht="27" customHeight="1" x14ac:dyDescent="0.25">
      <c r="A106" s="60" t="s">
        <v>230</v>
      </c>
      <c r="B106" s="60" t="s">
        <v>231</v>
      </c>
      <c r="C106" s="34">
        <v>4301011468</v>
      </c>
      <c r="D106" s="800">
        <v>4680115881327</v>
      </c>
      <c r="E106" s="800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128</v>
      </c>
      <c r="L106" s="35" t="s">
        <v>45</v>
      </c>
      <c r="M106" s="36" t="s">
        <v>173</v>
      </c>
      <c r="N106" s="36"/>
      <c r="O106" s="35">
        <v>50</v>
      </c>
      <c r="P106" s="11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IFERROR(IF(Y106=0,"",ROUNDUP(Y106/H106,0)*0.02175),"")</f>
        <v/>
      </c>
      <c r="AA106" s="65" t="s">
        <v>45</v>
      </c>
      <c r="AB106" s="66" t="s">
        <v>45</v>
      </c>
      <c r="AC106" s="175" t="s">
        <v>232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233</v>
      </c>
      <c r="B107" s="60" t="s">
        <v>234</v>
      </c>
      <c r="C107" s="34">
        <v>4301011476</v>
      </c>
      <c r="D107" s="800">
        <v>4680115881518</v>
      </c>
      <c r="E107" s="800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137</v>
      </c>
      <c r="L107" s="35" t="s">
        <v>45</v>
      </c>
      <c r="M107" s="36" t="s">
        <v>88</v>
      </c>
      <c r="N107" s="36"/>
      <c r="O107" s="35">
        <v>50</v>
      </c>
      <c r="P107" s="11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232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235</v>
      </c>
      <c r="B108" s="60" t="s">
        <v>236</v>
      </c>
      <c r="C108" s="34">
        <v>4301011443</v>
      </c>
      <c r="D108" s="800">
        <v>4680115881303</v>
      </c>
      <c r="E108" s="800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137</v>
      </c>
      <c r="L108" s="35" t="s">
        <v>140</v>
      </c>
      <c r="M108" s="36" t="s">
        <v>173</v>
      </c>
      <c r="N108" s="36"/>
      <c r="O108" s="35">
        <v>50</v>
      </c>
      <c r="P108" s="11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237</v>
      </c>
      <c r="AG108" s="75"/>
      <c r="AJ108" s="79" t="s">
        <v>141</v>
      </c>
      <c r="AK108" s="79">
        <v>54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797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798"/>
      <c r="P109" s="794" t="s">
        <v>40</v>
      </c>
      <c r="Q109" s="795"/>
      <c r="R109" s="795"/>
      <c r="S109" s="795"/>
      <c r="T109" s="795"/>
      <c r="U109" s="795"/>
      <c r="V109" s="796"/>
      <c r="W109" s="40" t="s">
        <v>39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798"/>
      <c r="P110" s="794" t="s">
        <v>40</v>
      </c>
      <c r="Q110" s="795"/>
      <c r="R110" s="795"/>
      <c r="S110" s="795"/>
      <c r="T110" s="795"/>
      <c r="U110" s="795"/>
      <c r="V110" s="796"/>
      <c r="W110" s="40" t="s">
        <v>0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customHeight="1" x14ac:dyDescent="0.25">
      <c r="A111" s="799" t="s">
        <v>84</v>
      </c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799"/>
      <c r="P111" s="799"/>
      <c r="Q111" s="799"/>
      <c r="R111" s="799"/>
      <c r="S111" s="799"/>
      <c r="T111" s="799"/>
      <c r="U111" s="799"/>
      <c r="V111" s="799"/>
      <c r="W111" s="799"/>
      <c r="X111" s="799"/>
      <c r="Y111" s="799"/>
      <c r="Z111" s="799"/>
      <c r="AA111" s="63"/>
      <c r="AB111" s="63"/>
      <c r="AC111" s="63"/>
    </row>
    <row r="112" spans="1:68" ht="27" customHeight="1" x14ac:dyDescent="0.25">
      <c r="A112" s="60" t="s">
        <v>238</v>
      </c>
      <c r="B112" s="60" t="s">
        <v>239</v>
      </c>
      <c r="C112" s="34">
        <v>4301051546</v>
      </c>
      <c r="D112" s="800">
        <v>4607091386967</v>
      </c>
      <c r="E112" s="800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11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ref="Y112:Y117" si="26"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240</v>
      </c>
      <c r="AG112" s="75"/>
      <c r="AJ112" s="79" t="s">
        <v>45</v>
      </c>
      <c r="AK112" s="79">
        <v>0</v>
      </c>
      <c r="BB112" s="182" t="s">
        <v>66</v>
      </c>
      <c r="BM112" s="75">
        <f t="shared" ref="BM112:BM117" si="27">IFERROR(X112*I112/H112,"0")</f>
        <v>0</v>
      </c>
      <c r="BN112" s="75">
        <f t="shared" ref="BN112:BN117" si="28">IFERROR(Y112*I112/H112,"0")</f>
        <v>0</v>
      </c>
      <c r="BO112" s="75">
        <f t="shared" ref="BO112:BO117" si="29">IFERROR(1/J112*(X112/H112),"0")</f>
        <v>0</v>
      </c>
      <c r="BP112" s="75">
        <f t="shared" ref="BP112:BP117" si="30">IFERROR(1/J112*(Y112/H112),"0")</f>
        <v>0</v>
      </c>
    </row>
    <row r="113" spans="1:68" ht="27" customHeight="1" x14ac:dyDescent="0.25">
      <c r="A113" s="60" t="s">
        <v>238</v>
      </c>
      <c r="B113" s="60" t="s">
        <v>241</v>
      </c>
      <c r="C113" s="34">
        <v>4301051437</v>
      </c>
      <c r="D113" s="800">
        <v>4607091386967</v>
      </c>
      <c r="E113" s="800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128</v>
      </c>
      <c r="L113" s="35" t="s">
        <v>45</v>
      </c>
      <c r="M113" s="36" t="s">
        <v>88</v>
      </c>
      <c r="N113" s="36"/>
      <c r="O113" s="35">
        <v>45</v>
      </c>
      <c r="P113" s="11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02"/>
      <c r="R113" s="802"/>
      <c r="S113" s="802"/>
      <c r="T113" s="803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240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242</v>
      </c>
      <c r="B114" s="60" t="s">
        <v>243</v>
      </c>
      <c r="C114" s="34">
        <v>4301051436</v>
      </c>
      <c r="D114" s="800">
        <v>4607091385731</v>
      </c>
      <c r="E114" s="800"/>
      <c r="F114" s="59">
        <v>0.45</v>
      </c>
      <c r="G114" s="35">
        <v>6</v>
      </c>
      <c r="H114" s="59">
        <v>2.7</v>
      </c>
      <c r="I114" s="59">
        <v>2.952</v>
      </c>
      <c r="J114" s="35">
        <v>182</v>
      </c>
      <c r="K114" s="35" t="s">
        <v>89</v>
      </c>
      <c r="L114" s="35" t="s">
        <v>157</v>
      </c>
      <c r="M114" s="36" t="s">
        <v>88</v>
      </c>
      <c r="N114" s="36"/>
      <c r="O114" s="35">
        <v>45</v>
      </c>
      <c r="P114" s="11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240</v>
      </c>
      <c r="AG114" s="75"/>
      <c r="AJ114" s="79" t="s">
        <v>158</v>
      </c>
      <c r="AK114" s="79">
        <v>491.4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16.5" customHeight="1" x14ac:dyDescent="0.25">
      <c r="A115" s="60" t="s">
        <v>244</v>
      </c>
      <c r="B115" s="60" t="s">
        <v>245</v>
      </c>
      <c r="C115" s="34">
        <v>4301051438</v>
      </c>
      <c r="D115" s="800">
        <v>4680115880894</v>
      </c>
      <c r="E115" s="800"/>
      <c r="F115" s="59">
        <v>0.33</v>
      </c>
      <c r="G115" s="35">
        <v>6</v>
      </c>
      <c r="H115" s="59">
        <v>1.98</v>
      </c>
      <c r="I115" s="59">
        <v>2.238</v>
      </c>
      <c r="J115" s="35">
        <v>182</v>
      </c>
      <c r="K115" s="35" t="s">
        <v>89</v>
      </c>
      <c r="L115" s="35" t="s">
        <v>45</v>
      </c>
      <c r="M115" s="36" t="s">
        <v>88</v>
      </c>
      <c r="N115" s="36"/>
      <c r="O115" s="35">
        <v>45</v>
      </c>
      <c r="P115" s="11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246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4301051687</v>
      </c>
      <c r="D116" s="800">
        <v>4680115880214</v>
      </c>
      <c r="E116" s="800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113" t="s">
        <v>249</v>
      </c>
      <c r="Q116" s="802"/>
      <c r="R116" s="802"/>
      <c r="S116" s="802"/>
      <c r="T116" s="803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246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247</v>
      </c>
      <c r="B117" s="60" t="s">
        <v>250</v>
      </c>
      <c r="C117" s="34">
        <v>4301051439</v>
      </c>
      <c r="D117" s="800">
        <v>4680115880214</v>
      </c>
      <c r="E117" s="800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137</v>
      </c>
      <c r="L117" s="35" t="s">
        <v>45</v>
      </c>
      <c r="M117" s="36" t="s">
        <v>88</v>
      </c>
      <c r="N117" s="36"/>
      <c r="O117" s="35">
        <v>45</v>
      </c>
      <c r="P117" s="11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02"/>
      <c r="R117" s="802"/>
      <c r="S117" s="802"/>
      <c r="T117" s="80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246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x14ac:dyDescent="0.2">
      <c r="A118" s="797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8"/>
      <c r="P118" s="794" t="s">
        <v>40</v>
      </c>
      <c r="Q118" s="795"/>
      <c r="R118" s="795"/>
      <c r="S118" s="795"/>
      <c r="T118" s="795"/>
      <c r="U118" s="795"/>
      <c r="V118" s="796"/>
      <c r="W118" s="40" t="s">
        <v>39</v>
      </c>
      <c r="X118" s="41">
        <f>IFERROR(X112/H112,"0")+IFERROR(X113/H113,"0")+IFERROR(X114/H114,"0")+IFERROR(X115/H115,"0")+IFERROR(X116/H116,"0")+IFERROR(X117/H117,"0")</f>
        <v>0</v>
      </c>
      <c r="Y118" s="41">
        <f>IFERROR(Y112/H112,"0")+IFERROR(Y113/H113,"0")+IFERROR(Y114/H114,"0")+IFERROR(Y115/H115,"0")+IFERROR(Y116/H116,"0")+IFERROR(Y117/H117,"0")</f>
        <v>0</v>
      </c>
      <c r="Z118" s="41">
        <f>IFERROR(IF(Z112="",0,Z112),"0")+IFERROR(IF(Z113="",0,Z113),"0")+IFERROR(IF(Z114="",0,Z114),"0")+IFERROR(IF(Z115="",0,Z115),"0")+IFERROR(IF(Z116="",0,Z116),"0")+IFERROR(IF(Z117="",0,Z117),"0")</f>
        <v>0</v>
      </c>
      <c r="AA118" s="64"/>
      <c r="AB118" s="64"/>
      <c r="AC118" s="64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798"/>
      <c r="P119" s="794" t="s">
        <v>40</v>
      </c>
      <c r="Q119" s="795"/>
      <c r="R119" s="795"/>
      <c r="S119" s="795"/>
      <c r="T119" s="795"/>
      <c r="U119" s="795"/>
      <c r="V119" s="796"/>
      <c r="W119" s="40" t="s">
        <v>0</v>
      </c>
      <c r="X119" s="41">
        <f>IFERROR(SUM(X112:X117),"0")</f>
        <v>0</v>
      </c>
      <c r="Y119" s="41">
        <f>IFERROR(SUM(Y112:Y117),"0")</f>
        <v>0</v>
      </c>
      <c r="Z119" s="40"/>
      <c r="AA119" s="64"/>
      <c r="AB119" s="64"/>
      <c r="AC119" s="64"/>
    </row>
    <row r="120" spans="1:68" ht="16.5" customHeight="1" x14ac:dyDescent="0.25">
      <c r="A120" s="809" t="s">
        <v>251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62"/>
      <c r="AB120" s="62"/>
      <c r="AC120" s="62"/>
    </row>
    <row r="121" spans="1:68" ht="14.25" customHeight="1" x14ac:dyDescent="0.25">
      <c r="A121" s="799" t="s">
        <v>124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63"/>
      <c r="AB121" s="63"/>
      <c r="AC121" s="63"/>
    </row>
    <row r="122" spans="1:68" ht="16.5" customHeight="1" x14ac:dyDescent="0.25">
      <c r="A122" s="60" t="s">
        <v>252</v>
      </c>
      <c r="B122" s="60" t="s">
        <v>253</v>
      </c>
      <c r="C122" s="34">
        <v>4301011703</v>
      </c>
      <c r="D122" s="800">
        <v>4680115882133</v>
      </c>
      <c r="E122" s="800"/>
      <c r="F122" s="59">
        <v>1.4</v>
      </c>
      <c r="G122" s="35">
        <v>8</v>
      </c>
      <c r="H122" s="59">
        <v>11.2</v>
      </c>
      <c r="I122" s="59">
        <v>11.68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110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254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252</v>
      </c>
      <c r="B123" s="60" t="s">
        <v>255</v>
      </c>
      <c r="C123" s="34">
        <v>4301011514</v>
      </c>
      <c r="D123" s="800">
        <v>4680115882133</v>
      </c>
      <c r="E123" s="800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128</v>
      </c>
      <c r="L123" s="35" t="s">
        <v>45</v>
      </c>
      <c r="M123" s="36" t="s">
        <v>131</v>
      </c>
      <c r="N123" s="36"/>
      <c r="O123" s="35">
        <v>50</v>
      </c>
      <c r="P123" s="11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254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4301011417</v>
      </c>
      <c r="D124" s="800">
        <v>4680115880269</v>
      </c>
      <c r="E124" s="800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137</v>
      </c>
      <c r="L124" s="35" t="s">
        <v>140</v>
      </c>
      <c r="M124" s="36" t="s">
        <v>88</v>
      </c>
      <c r="N124" s="36"/>
      <c r="O124" s="35">
        <v>50</v>
      </c>
      <c r="P124" s="11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258</v>
      </c>
      <c r="AG124" s="75"/>
      <c r="AJ124" s="79" t="s">
        <v>141</v>
      </c>
      <c r="AK124" s="79">
        <v>45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259</v>
      </c>
      <c r="B125" s="60" t="s">
        <v>260</v>
      </c>
      <c r="C125" s="34">
        <v>4301011415</v>
      </c>
      <c r="D125" s="800">
        <v>4680115880429</v>
      </c>
      <c r="E125" s="800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11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258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customHeight="1" x14ac:dyDescent="0.25">
      <c r="A126" s="60" t="s">
        <v>261</v>
      </c>
      <c r="B126" s="60" t="s">
        <v>262</v>
      </c>
      <c r="C126" s="34">
        <v>4301011462</v>
      </c>
      <c r="D126" s="800">
        <v>4680115881457</v>
      </c>
      <c r="E126" s="800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137</v>
      </c>
      <c r="L126" s="35" t="s">
        <v>45</v>
      </c>
      <c r="M126" s="36" t="s">
        <v>88</v>
      </c>
      <c r="N126" s="36"/>
      <c r="O126" s="35">
        <v>50</v>
      </c>
      <c r="P126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254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797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798"/>
      <c r="P127" s="794" t="s">
        <v>40</v>
      </c>
      <c r="Q127" s="795"/>
      <c r="R127" s="795"/>
      <c r="S127" s="795"/>
      <c r="T127" s="795"/>
      <c r="U127" s="795"/>
      <c r="V127" s="796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8"/>
      <c r="P128" s="794" t="s">
        <v>40</v>
      </c>
      <c r="Q128" s="795"/>
      <c r="R128" s="795"/>
      <c r="S128" s="795"/>
      <c r="T128" s="795"/>
      <c r="U128" s="795"/>
      <c r="V128" s="796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customHeight="1" x14ac:dyDescent="0.25">
      <c r="A129" s="799" t="s">
        <v>179</v>
      </c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799"/>
      <c r="P129" s="799"/>
      <c r="Q129" s="799"/>
      <c r="R129" s="799"/>
      <c r="S129" s="799"/>
      <c r="T129" s="799"/>
      <c r="U129" s="799"/>
      <c r="V129" s="799"/>
      <c r="W129" s="799"/>
      <c r="X129" s="799"/>
      <c r="Y129" s="799"/>
      <c r="Z129" s="799"/>
      <c r="AA129" s="63"/>
      <c r="AB129" s="63"/>
      <c r="AC129" s="63"/>
    </row>
    <row r="130" spans="1:68" ht="16.5" customHeight="1" x14ac:dyDescent="0.25">
      <c r="A130" s="60" t="s">
        <v>263</v>
      </c>
      <c r="B130" s="60" t="s">
        <v>264</v>
      </c>
      <c r="C130" s="34">
        <v>4301020345</v>
      </c>
      <c r="D130" s="800">
        <v>4680115881488</v>
      </c>
      <c r="E130" s="800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128</v>
      </c>
      <c r="L130" s="35" t="s">
        <v>45</v>
      </c>
      <c r="M130" s="36" t="s">
        <v>131</v>
      </c>
      <c r="N130" s="36"/>
      <c r="O130" s="35">
        <v>55</v>
      </c>
      <c r="P130" s="11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266</v>
      </c>
      <c r="B131" s="60" t="s">
        <v>267</v>
      </c>
      <c r="C131" s="34">
        <v>4301020258</v>
      </c>
      <c r="D131" s="800">
        <v>4680115882775</v>
      </c>
      <c r="E131" s="800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88</v>
      </c>
      <c r="N131" s="36"/>
      <c r="O131" s="35">
        <v>50</v>
      </c>
      <c r="P131" s="109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266</v>
      </c>
      <c r="B132" s="60" t="s">
        <v>269</v>
      </c>
      <c r="C132" s="34">
        <v>4301020346</v>
      </c>
      <c r="D132" s="800">
        <v>4680115882775</v>
      </c>
      <c r="E132" s="800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131</v>
      </c>
      <c r="N132" s="36"/>
      <c r="O132" s="35">
        <v>55</v>
      </c>
      <c r="P132" s="10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265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270</v>
      </c>
      <c r="B133" s="60" t="s">
        <v>271</v>
      </c>
      <c r="C133" s="34">
        <v>4301020344</v>
      </c>
      <c r="D133" s="800">
        <v>4680115880658</v>
      </c>
      <c r="E133" s="800"/>
      <c r="F133" s="59">
        <v>0.4</v>
      </c>
      <c r="G133" s="35">
        <v>6</v>
      </c>
      <c r="H133" s="59">
        <v>2.4</v>
      </c>
      <c r="I133" s="59">
        <v>2.58</v>
      </c>
      <c r="J133" s="35">
        <v>182</v>
      </c>
      <c r="K133" s="35" t="s">
        <v>89</v>
      </c>
      <c r="L133" s="35" t="s">
        <v>45</v>
      </c>
      <c r="M133" s="36" t="s">
        <v>131</v>
      </c>
      <c r="N133" s="36"/>
      <c r="O133" s="35">
        <v>55</v>
      </c>
      <c r="P133" s="10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97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798"/>
      <c r="P134" s="794" t="s">
        <v>40</v>
      </c>
      <c r="Q134" s="795"/>
      <c r="R134" s="795"/>
      <c r="S134" s="795"/>
      <c r="T134" s="795"/>
      <c r="U134" s="795"/>
      <c r="V134" s="796"/>
      <c r="W134" s="40" t="s">
        <v>39</v>
      </c>
      <c r="X134" s="41">
        <f>IFERROR(X130/H130,"0")+IFERROR(X131/H131,"0")+IFERROR(X132/H132,"0")+IFERROR(X133/H133,"0")</f>
        <v>0</v>
      </c>
      <c r="Y134" s="41">
        <f>IFERROR(Y130/H130,"0")+IFERROR(Y131/H131,"0")+IFERROR(Y132/H132,"0")+IFERROR(Y133/H133,"0")</f>
        <v>0</v>
      </c>
      <c r="Z134" s="41">
        <f>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798"/>
      <c r="P135" s="794" t="s">
        <v>40</v>
      </c>
      <c r="Q135" s="795"/>
      <c r="R135" s="795"/>
      <c r="S135" s="795"/>
      <c r="T135" s="795"/>
      <c r="U135" s="795"/>
      <c r="V135" s="796"/>
      <c r="W135" s="40" t="s">
        <v>0</v>
      </c>
      <c r="X135" s="41">
        <f>IFERROR(SUM(X130:X133),"0")</f>
        <v>0</v>
      </c>
      <c r="Y135" s="41">
        <f>IFERROR(SUM(Y130:Y133),"0")</f>
        <v>0</v>
      </c>
      <c r="Z135" s="40"/>
      <c r="AA135" s="64"/>
      <c r="AB135" s="64"/>
      <c r="AC135" s="64"/>
    </row>
    <row r="136" spans="1:68" ht="14.25" customHeight="1" x14ac:dyDescent="0.25">
      <c r="A136" s="799" t="s">
        <v>84</v>
      </c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799"/>
      <c r="P136" s="799"/>
      <c r="Q136" s="799"/>
      <c r="R136" s="799"/>
      <c r="S136" s="799"/>
      <c r="T136" s="799"/>
      <c r="U136" s="799"/>
      <c r="V136" s="799"/>
      <c r="W136" s="799"/>
      <c r="X136" s="799"/>
      <c r="Y136" s="799"/>
      <c r="Z136" s="799"/>
      <c r="AA136" s="63"/>
      <c r="AB136" s="63"/>
      <c r="AC136" s="63"/>
    </row>
    <row r="137" spans="1:68" ht="27" customHeight="1" x14ac:dyDescent="0.25">
      <c r="A137" s="60" t="s">
        <v>272</v>
      </c>
      <c r="B137" s="60" t="s">
        <v>273</v>
      </c>
      <c r="C137" s="34">
        <v>4301051625</v>
      </c>
      <c r="D137" s="800">
        <v>4607091385168</v>
      </c>
      <c r="E137" s="800"/>
      <c r="F137" s="59">
        <v>1.4</v>
      </c>
      <c r="G137" s="35">
        <v>6</v>
      </c>
      <c r="H137" s="59">
        <v>8.4</v>
      </c>
      <c r="I137" s="59">
        <v>8.9580000000000002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31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274</v>
      </c>
      <c r="AG137" s="75"/>
      <c r="AJ137" s="79" t="s">
        <v>45</v>
      </c>
      <c r="AK137" s="79">
        <v>0</v>
      </c>
      <c r="BB137" s="212" t="s">
        <v>66</v>
      </c>
      <c r="BM137" s="75">
        <f t="shared" ref="BM137:BM143" si="32">IFERROR(X137*I137/H137,"0")</f>
        <v>0</v>
      </c>
      <c r="BN137" s="75">
        <f t="shared" ref="BN137:BN143" si="33">IFERROR(Y137*I137/H137,"0")</f>
        <v>0</v>
      </c>
      <c r="BO137" s="75">
        <f t="shared" ref="BO137:BO143" si="34">IFERROR(1/J137*(X137/H137),"0")</f>
        <v>0</v>
      </c>
      <c r="BP137" s="75">
        <f t="shared" ref="BP137:BP143" si="35">IFERROR(1/J137*(Y137/H137),"0")</f>
        <v>0</v>
      </c>
    </row>
    <row r="138" spans="1:68" ht="37.5" customHeight="1" x14ac:dyDescent="0.25">
      <c r="A138" s="60" t="s">
        <v>272</v>
      </c>
      <c r="B138" s="60" t="s">
        <v>275</v>
      </c>
      <c r="C138" s="34">
        <v>4301051360</v>
      </c>
      <c r="D138" s="800">
        <v>4607091385168</v>
      </c>
      <c r="E138" s="800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02"/>
      <c r="R138" s="802"/>
      <c r="S138" s="802"/>
      <c r="T138" s="80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27" customHeight="1" x14ac:dyDescent="0.25">
      <c r="A139" s="60" t="s">
        <v>277</v>
      </c>
      <c r="B139" s="60" t="s">
        <v>278</v>
      </c>
      <c r="C139" s="34">
        <v>4301051742</v>
      </c>
      <c r="D139" s="800">
        <v>4680115884540</v>
      </c>
      <c r="E139" s="800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128</v>
      </c>
      <c r="L139" s="35" t="s">
        <v>45</v>
      </c>
      <c r="M139" s="36" t="s">
        <v>88</v>
      </c>
      <c r="N139" s="36"/>
      <c r="O139" s="35">
        <v>45</v>
      </c>
      <c r="P139" s="11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279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280</v>
      </c>
      <c r="B140" s="60" t="s">
        <v>281</v>
      </c>
      <c r="C140" s="34">
        <v>4301051362</v>
      </c>
      <c r="D140" s="800">
        <v>4607091383256</v>
      </c>
      <c r="E140" s="800"/>
      <c r="F140" s="59">
        <v>0.33</v>
      </c>
      <c r="G140" s="35">
        <v>6</v>
      </c>
      <c r="H140" s="59">
        <v>1.98</v>
      </c>
      <c r="I140" s="59">
        <v>2.226</v>
      </c>
      <c r="J140" s="35">
        <v>182</v>
      </c>
      <c r="K140" s="35" t="s">
        <v>89</v>
      </c>
      <c r="L140" s="35" t="s">
        <v>45</v>
      </c>
      <c r="M140" s="36" t="s">
        <v>88</v>
      </c>
      <c r="N140" s="36"/>
      <c r="O140" s="35">
        <v>45</v>
      </c>
      <c r="P140" s="110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276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282</v>
      </c>
      <c r="B141" s="60" t="s">
        <v>283</v>
      </c>
      <c r="C141" s="34">
        <v>4301051358</v>
      </c>
      <c r="D141" s="800">
        <v>4607091385748</v>
      </c>
      <c r="E141" s="800"/>
      <c r="F141" s="59">
        <v>0.45</v>
      </c>
      <c r="G141" s="35">
        <v>6</v>
      </c>
      <c r="H141" s="59">
        <v>2.7</v>
      </c>
      <c r="I141" s="59">
        <v>2.952</v>
      </c>
      <c r="J141" s="35">
        <v>182</v>
      </c>
      <c r="K141" s="35" t="s">
        <v>89</v>
      </c>
      <c r="L141" s="35" t="s">
        <v>157</v>
      </c>
      <c r="M141" s="36" t="s">
        <v>88</v>
      </c>
      <c r="N141" s="36"/>
      <c r="O141" s="35">
        <v>45</v>
      </c>
      <c r="P141" s="109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158</v>
      </c>
      <c r="AK141" s="79">
        <v>491.4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27" customHeight="1" x14ac:dyDescent="0.25">
      <c r="A142" s="60" t="s">
        <v>284</v>
      </c>
      <c r="B142" s="60" t="s">
        <v>285</v>
      </c>
      <c r="C142" s="34">
        <v>4301051740</v>
      </c>
      <c r="D142" s="800">
        <v>4680115884533</v>
      </c>
      <c r="E142" s="800"/>
      <c r="F142" s="59">
        <v>0.3</v>
      </c>
      <c r="G142" s="35">
        <v>6</v>
      </c>
      <c r="H142" s="59">
        <v>1.8</v>
      </c>
      <c r="I142" s="59">
        <v>1.98</v>
      </c>
      <c r="J142" s="35">
        <v>182</v>
      </c>
      <c r="K142" s="35" t="s">
        <v>89</v>
      </c>
      <c r="L142" s="35" t="s">
        <v>45</v>
      </c>
      <c r="M142" s="36" t="s">
        <v>88</v>
      </c>
      <c r="N142" s="36"/>
      <c r="O142" s="35">
        <v>45</v>
      </c>
      <c r="P142" s="10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279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286</v>
      </c>
      <c r="B143" s="60" t="s">
        <v>287</v>
      </c>
      <c r="C143" s="34">
        <v>4301051480</v>
      </c>
      <c r="D143" s="800">
        <v>4680115882645</v>
      </c>
      <c r="E143" s="800"/>
      <c r="F143" s="59">
        <v>0.3</v>
      </c>
      <c r="G143" s="35">
        <v>6</v>
      </c>
      <c r="H143" s="59">
        <v>1.8</v>
      </c>
      <c r="I143" s="59">
        <v>2.64</v>
      </c>
      <c r="J143" s="35">
        <v>182</v>
      </c>
      <c r="K143" s="35" t="s">
        <v>89</v>
      </c>
      <c r="L143" s="35" t="s">
        <v>45</v>
      </c>
      <c r="M143" s="36" t="s">
        <v>82</v>
      </c>
      <c r="N143" s="36"/>
      <c r="O143" s="35">
        <v>40</v>
      </c>
      <c r="P143" s="10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288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x14ac:dyDescent="0.2">
      <c r="A144" s="797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798"/>
      <c r="P144" s="794" t="s">
        <v>40</v>
      </c>
      <c r="Q144" s="795"/>
      <c r="R144" s="795"/>
      <c r="S144" s="795"/>
      <c r="T144" s="795"/>
      <c r="U144" s="795"/>
      <c r="V144" s="796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798"/>
      <c r="P145" s="794" t="s">
        <v>40</v>
      </c>
      <c r="Q145" s="795"/>
      <c r="R145" s="795"/>
      <c r="S145" s="795"/>
      <c r="T145" s="795"/>
      <c r="U145" s="795"/>
      <c r="V145" s="796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799" t="s">
        <v>221</v>
      </c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799"/>
      <c r="P146" s="799"/>
      <c r="Q146" s="799"/>
      <c r="R146" s="799"/>
      <c r="S146" s="799"/>
      <c r="T146" s="799"/>
      <c r="U146" s="799"/>
      <c r="V146" s="799"/>
      <c r="W146" s="799"/>
      <c r="X146" s="799"/>
      <c r="Y146" s="799"/>
      <c r="Z146" s="799"/>
      <c r="AA146" s="63"/>
      <c r="AB146" s="63"/>
      <c r="AC146" s="63"/>
    </row>
    <row r="147" spans="1:68" ht="37.5" customHeight="1" x14ac:dyDescent="0.25">
      <c r="A147" s="60" t="s">
        <v>289</v>
      </c>
      <c r="B147" s="60" t="s">
        <v>290</v>
      </c>
      <c r="C147" s="34">
        <v>4301060356</v>
      </c>
      <c r="D147" s="800">
        <v>4680115882652</v>
      </c>
      <c r="E147" s="800"/>
      <c r="F147" s="59">
        <v>0.33</v>
      </c>
      <c r="G147" s="35">
        <v>6</v>
      </c>
      <c r="H147" s="59">
        <v>1.98</v>
      </c>
      <c r="I147" s="59">
        <v>2.82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292</v>
      </c>
      <c r="B148" s="60" t="s">
        <v>293</v>
      </c>
      <c r="C148" s="34">
        <v>4301060309</v>
      </c>
      <c r="D148" s="800">
        <v>4680115880238</v>
      </c>
      <c r="E148" s="800"/>
      <c r="F148" s="59">
        <v>0.33</v>
      </c>
      <c r="G148" s="35">
        <v>6</v>
      </c>
      <c r="H148" s="59">
        <v>1.98</v>
      </c>
      <c r="I148" s="59">
        <v>2.238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10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294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97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798"/>
      <c r="P149" s="794" t="s">
        <v>40</v>
      </c>
      <c r="Q149" s="795"/>
      <c r="R149" s="795"/>
      <c r="S149" s="795"/>
      <c r="T149" s="795"/>
      <c r="U149" s="795"/>
      <c r="V149" s="796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798"/>
      <c r="P150" s="794" t="s">
        <v>40</v>
      </c>
      <c r="Q150" s="795"/>
      <c r="R150" s="795"/>
      <c r="S150" s="795"/>
      <c r="T150" s="795"/>
      <c r="U150" s="795"/>
      <c r="V150" s="796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809" t="s">
        <v>295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62"/>
      <c r="AB151" s="62"/>
      <c r="AC151" s="62"/>
    </row>
    <row r="152" spans="1:68" ht="14.25" customHeight="1" x14ac:dyDescent="0.25">
      <c r="A152" s="799" t="s">
        <v>124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63"/>
      <c r="AB152" s="63"/>
      <c r="AC152" s="63"/>
    </row>
    <row r="153" spans="1:68" ht="16.5" customHeight="1" x14ac:dyDescent="0.25">
      <c r="A153" s="60" t="s">
        <v>296</v>
      </c>
      <c r="B153" s="60" t="s">
        <v>297</v>
      </c>
      <c r="C153" s="34">
        <v>4301011988</v>
      </c>
      <c r="D153" s="800">
        <v>4680115885561</v>
      </c>
      <c r="E153" s="800"/>
      <c r="F153" s="59">
        <v>1.35</v>
      </c>
      <c r="G153" s="35">
        <v>4</v>
      </c>
      <c r="H153" s="59">
        <v>5.4</v>
      </c>
      <c r="I153" s="59">
        <v>7.24</v>
      </c>
      <c r="J153" s="35">
        <v>104</v>
      </c>
      <c r="K153" s="35" t="s">
        <v>128</v>
      </c>
      <c r="L153" s="35" t="s">
        <v>45</v>
      </c>
      <c r="M153" s="36" t="s">
        <v>300</v>
      </c>
      <c r="N153" s="36"/>
      <c r="O153" s="35">
        <v>90</v>
      </c>
      <c r="P153" s="1086" t="s">
        <v>298</v>
      </c>
      <c r="Q153" s="802"/>
      <c r="R153" s="802"/>
      <c r="S153" s="802"/>
      <c r="T153" s="803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IFERROR(IF(Y153=0,"",ROUNDUP(Y153/H153,0)*0.01196),"")</f>
        <v/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301</v>
      </c>
      <c r="B154" s="60" t="s">
        <v>302</v>
      </c>
      <c r="C154" s="34">
        <v>4301011564</v>
      </c>
      <c r="D154" s="800">
        <v>4680115882577</v>
      </c>
      <c r="E154" s="800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10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303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301</v>
      </c>
      <c r="B155" s="60" t="s">
        <v>304</v>
      </c>
      <c r="C155" s="34">
        <v>4301011562</v>
      </c>
      <c r="D155" s="800">
        <v>4680115882577</v>
      </c>
      <c r="E155" s="800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118</v>
      </c>
      <c r="N155" s="36"/>
      <c r="O155" s="35">
        <v>90</v>
      </c>
      <c r="P155" s="108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02"/>
      <c r="R155" s="802"/>
      <c r="S155" s="802"/>
      <c r="T155" s="80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303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97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798"/>
      <c r="P156" s="794" t="s">
        <v>40</v>
      </c>
      <c r="Q156" s="795"/>
      <c r="R156" s="795"/>
      <c r="S156" s="795"/>
      <c r="T156" s="795"/>
      <c r="U156" s="795"/>
      <c r="V156" s="796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8"/>
      <c r="P157" s="794" t="s">
        <v>40</v>
      </c>
      <c r="Q157" s="795"/>
      <c r="R157" s="795"/>
      <c r="S157" s="795"/>
      <c r="T157" s="795"/>
      <c r="U157" s="795"/>
      <c r="V157" s="796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799" t="s">
        <v>78</v>
      </c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799"/>
      <c r="P158" s="799"/>
      <c r="Q158" s="799"/>
      <c r="R158" s="799"/>
      <c r="S158" s="799"/>
      <c r="T158" s="799"/>
      <c r="U158" s="799"/>
      <c r="V158" s="799"/>
      <c r="W158" s="799"/>
      <c r="X158" s="799"/>
      <c r="Y158" s="799"/>
      <c r="Z158" s="799"/>
      <c r="AA158" s="63"/>
      <c r="AB158" s="63"/>
      <c r="AC158" s="63"/>
    </row>
    <row r="159" spans="1:68" ht="27" customHeight="1" x14ac:dyDescent="0.25">
      <c r="A159" s="60" t="s">
        <v>305</v>
      </c>
      <c r="B159" s="60" t="s">
        <v>306</v>
      </c>
      <c r="C159" s="34">
        <v>4301031234</v>
      </c>
      <c r="D159" s="800">
        <v>4680115883444</v>
      </c>
      <c r="E159" s="800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10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307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305</v>
      </c>
      <c r="B160" s="60" t="s">
        <v>308</v>
      </c>
      <c r="C160" s="34">
        <v>4301031235</v>
      </c>
      <c r="D160" s="800">
        <v>4680115883444</v>
      </c>
      <c r="E160" s="800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118</v>
      </c>
      <c r="N160" s="36"/>
      <c r="O160" s="35">
        <v>90</v>
      </c>
      <c r="P160" s="10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307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97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798"/>
      <c r="P161" s="794" t="s">
        <v>40</v>
      </c>
      <c r="Q161" s="795"/>
      <c r="R161" s="795"/>
      <c r="S161" s="795"/>
      <c r="T161" s="795"/>
      <c r="U161" s="795"/>
      <c r="V161" s="796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8"/>
      <c r="P162" s="794" t="s">
        <v>40</v>
      </c>
      <c r="Q162" s="795"/>
      <c r="R162" s="795"/>
      <c r="S162" s="795"/>
      <c r="T162" s="795"/>
      <c r="U162" s="795"/>
      <c r="V162" s="796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99" t="s">
        <v>84</v>
      </c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799"/>
      <c r="P163" s="799"/>
      <c r="Q163" s="799"/>
      <c r="R163" s="799"/>
      <c r="S163" s="799"/>
      <c r="T163" s="799"/>
      <c r="U163" s="799"/>
      <c r="V163" s="799"/>
      <c r="W163" s="799"/>
      <c r="X163" s="799"/>
      <c r="Y163" s="799"/>
      <c r="Z163" s="799"/>
      <c r="AA163" s="63"/>
      <c r="AB163" s="63"/>
      <c r="AC163" s="63"/>
    </row>
    <row r="164" spans="1:68" ht="16.5" customHeight="1" x14ac:dyDescent="0.25">
      <c r="A164" s="60" t="s">
        <v>309</v>
      </c>
      <c r="B164" s="60" t="s">
        <v>310</v>
      </c>
      <c r="C164" s="34">
        <v>4301051477</v>
      </c>
      <c r="D164" s="800">
        <v>4680115882584</v>
      </c>
      <c r="E164" s="800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10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303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309</v>
      </c>
      <c r="B165" s="60" t="s">
        <v>311</v>
      </c>
      <c r="C165" s="34">
        <v>4301051476</v>
      </c>
      <c r="D165" s="800">
        <v>4680115882584</v>
      </c>
      <c r="E165" s="800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10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303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97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8"/>
      <c r="P166" s="794" t="s">
        <v>40</v>
      </c>
      <c r="Q166" s="795"/>
      <c r="R166" s="795"/>
      <c r="S166" s="795"/>
      <c r="T166" s="795"/>
      <c r="U166" s="795"/>
      <c r="V166" s="796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798"/>
      <c r="P167" s="794" t="s">
        <v>40</v>
      </c>
      <c r="Q167" s="795"/>
      <c r="R167" s="795"/>
      <c r="S167" s="795"/>
      <c r="T167" s="795"/>
      <c r="U167" s="795"/>
      <c r="V167" s="796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09" t="s">
        <v>122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62"/>
      <c r="AB168" s="62"/>
      <c r="AC168" s="62"/>
    </row>
    <row r="169" spans="1:68" ht="14.25" customHeight="1" x14ac:dyDescent="0.25">
      <c r="A169" s="799" t="s">
        <v>124</v>
      </c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799"/>
      <c r="P169" s="799"/>
      <c r="Q169" s="799"/>
      <c r="R169" s="799"/>
      <c r="S169" s="799"/>
      <c r="T169" s="799"/>
      <c r="U169" s="799"/>
      <c r="V169" s="799"/>
      <c r="W169" s="799"/>
      <c r="X169" s="799"/>
      <c r="Y169" s="799"/>
      <c r="Z169" s="799"/>
      <c r="AA169" s="63"/>
      <c r="AB169" s="63"/>
      <c r="AC169" s="63"/>
    </row>
    <row r="170" spans="1:68" ht="27" customHeight="1" x14ac:dyDescent="0.25">
      <c r="A170" s="60" t="s">
        <v>312</v>
      </c>
      <c r="B170" s="60" t="s">
        <v>313</v>
      </c>
      <c r="C170" s="34">
        <v>4301011705</v>
      </c>
      <c r="D170" s="800">
        <v>4607091384604</v>
      </c>
      <c r="E170" s="800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10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314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97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8"/>
      <c r="P171" s="794" t="s">
        <v>40</v>
      </c>
      <c r="Q171" s="795"/>
      <c r="R171" s="795"/>
      <c r="S171" s="795"/>
      <c r="T171" s="795"/>
      <c r="U171" s="795"/>
      <c r="V171" s="796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8"/>
      <c r="P172" s="794" t="s">
        <v>40</v>
      </c>
      <c r="Q172" s="795"/>
      <c r="R172" s="795"/>
      <c r="S172" s="795"/>
      <c r="T172" s="795"/>
      <c r="U172" s="795"/>
      <c r="V172" s="796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99" t="s">
        <v>78</v>
      </c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799"/>
      <c r="P173" s="799"/>
      <c r="Q173" s="799"/>
      <c r="R173" s="799"/>
      <c r="S173" s="799"/>
      <c r="T173" s="799"/>
      <c r="U173" s="799"/>
      <c r="V173" s="799"/>
      <c r="W173" s="799"/>
      <c r="X173" s="799"/>
      <c r="Y173" s="799"/>
      <c r="Z173" s="799"/>
      <c r="AA173" s="63"/>
      <c r="AB173" s="63"/>
      <c r="AC173" s="63"/>
    </row>
    <row r="174" spans="1:68" ht="16.5" customHeight="1" x14ac:dyDescent="0.25">
      <c r="A174" s="60" t="s">
        <v>315</v>
      </c>
      <c r="B174" s="60" t="s">
        <v>316</v>
      </c>
      <c r="C174" s="34">
        <v>4301030895</v>
      </c>
      <c r="D174" s="800">
        <v>4607091387667</v>
      </c>
      <c r="E174" s="80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10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317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318</v>
      </c>
      <c r="B175" s="60" t="s">
        <v>319</v>
      </c>
      <c r="C175" s="34">
        <v>4301030961</v>
      </c>
      <c r="D175" s="800">
        <v>4607091387636</v>
      </c>
      <c r="E175" s="800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10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320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321</v>
      </c>
      <c r="B176" s="60" t="s">
        <v>322</v>
      </c>
      <c r="C176" s="34">
        <v>4301030963</v>
      </c>
      <c r="D176" s="800">
        <v>4607091382426</v>
      </c>
      <c r="E176" s="800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10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323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324</v>
      </c>
      <c r="B177" s="60" t="s">
        <v>325</v>
      </c>
      <c r="C177" s="34">
        <v>4301030962</v>
      </c>
      <c r="D177" s="800">
        <v>4607091386547</v>
      </c>
      <c r="E177" s="800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320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326</v>
      </c>
      <c r="B178" s="60" t="s">
        <v>327</v>
      </c>
      <c r="C178" s="34">
        <v>4301030964</v>
      </c>
      <c r="D178" s="800">
        <v>4607091382464</v>
      </c>
      <c r="E178" s="800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97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798"/>
      <c r="P179" s="794" t="s">
        <v>40</v>
      </c>
      <c r="Q179" s="795"/>
      <c r="R179" s="795"/>
      <c r="S179" s="795"/>
      <c r="T179" s="795"/>
      <c r="U179" s="795"/>
      <c r="V179" s="796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798"/>
      <c r="P180" s="794" t="s">
        <v>40</v>
      </c>
      <c r="Q180" s="795"/>
      <c r="R180" s="795"/>
      <c r="S180" s="795"/>
      <c r="T180" s="795"/>
      <c r="U180" s="795"/>
      <c r="V180" s="796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99" t="s">
        <v>84</v>
      </c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799"/>
      <c r="P181" s="799"/>
      <c r="Q181" s="799"/>
      <c r="R181" s="799"/>
      <c r="S181" s="799"/>
      <c r="T181" s="799"/>
      <c r="U181" s="799"/>
      <c r="V181" s="799"/>
      <c r="W181" s="799"/>
      <c r="X181" s="799"/>
      <c r="Y181" s="799"/>
      <c r="Z181" s="799"/>
      <c r="AA181" s="63"/>
      <c r="AB181" s="63"/>
      <c r="AC181" s="63"/>
    </row>
    <row r="182" spans="1:68" ht="16.5" customHeight="1" x14ac:dyDescent="0.25">
      <c r="A182" s="60" t="s">
        <v>328</v>
      </c>
      <c r="B182" s="60" t="s">
        <v>329</v>
      </c>
      <c r="C182" s="34">
        <v>4301051653</v>
      </c>
      <c r="D182" s="800">
        <v>4607091386264</v>
      </c>
      <c r="E182" s="800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330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331</v>
      </c>
      <c r="B183" s="60" t="s">
        <v>332</v>
      </c>
      <c r="C183" s="34">
        <v>4301051313</v>
      </c>
      <c r="D183" s="800">
        <v>4607091385427</v>
      </c>
      <c r="E183" s="800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333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97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8"/>
      <c r="P184" s="794" t="s">
        <v>40</v>
      </c>
      <c r="Q184" s="795"/>
      <c r="R184" s="795"/>
      <c r="S184" s="795"/>
      <c r="T184" s="795"/>
      <c r="U184" s="795"/>
      <c r="V184" s="796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8"/>
      <c r="P185" s="794" t="s">
        <v>40</v>
      </c>
      <c r="Q185" s="795"/>
      <c r="R185" s="795"/>
      <c r="S185" s="795"/>
      <c r="T185" s="795"/>
      <c r="U185" s="795"/>
      <c r="V185" s="796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41" t="s">
        <v>334</v>
      </c>
      <c r="B186" s="841"/>
      <c r="C186" s="841"/>
      <c r="D186" s="841"/>
      <c r="E186" s="841"/>
      <c r="F186" s="841"/>
      <c r="G186" s="841"/>
      <c r="H186" s="841"/>
      <c r="I186" s="841"/>
      <c r="J186" s="841"/>
      <c r="K186" s="841"/>
      <c r="L186" s="841"/>
      <c r="M186" s="841"/>
      <c r="N186" s="841"/>
      <c r="O186" s="841"/>
      <c r="P186" s="841"/>
      <c r="Q186" s="841"/>
      <c r="R186" s="841"/>
      <c r="S186" s="841"/>
      <c r="T186" s="841"/>
      <c r="U186" s="841"/>
      <c r="V186" s="841"/>
      <c r="W186" s="841"/>
      <c r="X186" s="841"/>
      <c r="Y186" s="841"/>
      <c r="Z186" s="841"/>
      <c r="AA186" s="52"/>
      <c r="AB186" s="52"/>
      <c r="AC186" s="52"/>
    </row>
    <row r="187" spans="1:68" ht="16.5" customHeight="1" x14ac:dyDescent="0.25">
      <c r="A187" s="809" t="s">
        <v>335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62"/>
      <c r="AB187" s="62"/>
      <c r="AC187" s="62"/>
    </row>
    <row r="188" spans="1:68" ht="14.25" customHeight="1" x14ac:dyDescent="0.25">
      <c r="A188" s="799" t="s">
        <v>179</v>
      </c>
      <c r="B188" s="799"/>
      <c r="C188" s="799"/>
      <c r="D188" s="799"/>
      <c r="E188" s="799"/>
      <c r="F188" s="799"/>
      <c r="G188" s="799"/>
      <c r="H188" s="799"/>
      <c r="I188" s="799"/>
      <c r="J188" s="799"/>
      <c r="K188" s="799"/>
      <c r="L188" s="799"/>
      <c r="M188" s="799"/>
      <c r="N188" s="799"/>
      <c r="O188" s="799"/>
      <c r="P188" s="799"/>
      <c r="Q188" s="799"/>
      <c r="R188" s="799"/>
      <c r="S188" s="799"/>
      <c r="T188" s="799"/>
      <c r="U188" s="799"/>
      <c r="V188" s="799"/>
      <c r="W188" s="799"/>
      <c r="X188" s="799"/>
      <c r="Y188" s="799"/>
      <c r="Z188" s="799"/>
      <c r="AA188" s="63"/>
      <c r="AB188" s="63"/>
      <c r="AC188" s="63"/>
    </row>
    <row r="189" spans="1:68" ht="27" customHeight="1" x14ac:dyDescent="0.25">
      <c r="A189" s="60" t="s">
        <v>336</v>
      </c>
      <c r="B189" s="60" t="s">
        <v>337</v>
      </c>
      <c r="C189" s="34">
        <v>4301020323</v>
      </c>
      <c r="D189" s="800">
        <v>4680115886223</v>
      </c>
      <c r="E189" s="800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338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97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8"/>
      <c r="P190" s="794" t="s">
        <v>40</v>
      </c>
      <c r="Q190" s="795"/>
      <c r="R190" s="795"/>
      <c r="S190" s="795"/>
      <c r="T190" s="795"/>
      <c r="U190" s="795"/>
      <c r="V190" s="796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8"/>
      <c r="P191" s="794" t="s">
        <v>40</v>
      </c>
      <c r="Q191" s="795"/>
      <c r="R191" s="795"/>
      <c r="S191" s="795"/>
      <c r="T191" s="795"/>
      <c r="U191" s="795"/>
      <c r="V191" s="796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99" t="s">
        <v>78</v>
      </c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799"/>
      <c r="P192" s="799"/>
      <c r="Q192" s="799"/>
      <c r="R192" s="799"/>
      <c r="S192" s="799"/>
      <c r="T192" s="799"/>
      <c r="U192" s="799"/>
      <c r="V192" s="799"/>
      <c r="W192" s="799"/>
      <c r="X192" s="799"/>
      <c r="Y192" s="799"/>
      <c r="Z192" s="799"/>
      <c r="AA192" s="63"/>
      <c r="AB192" s="63"/>
      <c r="AC192" s="63"/>
    </row>
    <row r="193" spans="1:68" ht="27" customHeight="1" x14ac:dyDescent="0.25">
      <c r="A193" s="60" t="s">
        <v>339</v>
      </c>
      <c r="B193" s="60" t="s">
        <v>340</v>
      </c>
      <c r="C193" s="34">
        <v>4301031191</v>
      </c>
      <c r="D193" s="800">
        <v>4680115880993</v>
      </c>
      <c r="E193" s="800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10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ref="Y193:Y200" si="36">IFERROR(IF(X193="",0,CEILING((X193/$H193),1)*$H193),"")</f>
        <v>0</v>
      </c>
      <c r="Z193" s="39" t="str">
        <f>IFERROR(IF(Y193=0,"",ROUNDUP(Y193/H193,0)*0.00902),"")</f>
        <v/>
      </c>
      <c r="AA193" s="65" t="s">
        <v>45</v>
      </c>
      <c r="AB193" s="66" t="s">
        <v>45</v>
      </c>
      <c r="AC193" s="261" t="s">
        <v>341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0</v>
      </c>
      <c r="BN193" s="75">
        <f t="shared" ref="BN193:BN200" si="38">IFERROR(Y193*I193/H193,"0")</f>
        <v>0</v>
      </c>
      <c r="BO193" s="75">
        <f t="shared" ref="BO193:BO200" si="39">IFERROR(1/J193*(X193/H193),"0")</f>
        <v>0</v>
      </c>
      <c r="BP193" s="75">
        <f t="shared" ref="BP193:BP200" si="40">IFERROR(1/J193*(Y193/H193),"0")</f>
        <v>0</v>
      </c>
    </row>
    <row r="194" spans="1:68" ht="27" customHeight="1" x14ac:dyDescent="0.25">
      <c r="A194" s="60" t="s">
        <v>342</v>
      </c>
      <c r="B194" s="60" t="s">
        <v>343</v>
      </c>
      <c r="C194" s="34">
        <v>4301031204</v>
      </c>
      <c r="D194" s="800">
        <v>4680115881761</v>
      </c>
      <c r="E194" s="800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10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345</v>
      </c>
      <c r="B195" s="60" t="s">
        <v>346</v>
      </c>
      <c r="C195" s="34">
        <v>4301031201</v>
      </c>
      <c r="D195" s="800">
        <v>4680115881563</v>
      </c>
      <c r="E195" s="800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10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6"/>
        <v>0</v>
      </c>
      <c r="Z195" s="39" t="str">
        <f>IFERROR(IF(Y195=0,"",ROUNDUP(Y195/H195,0)*0.00902),"")</f>
        <v/>
      </c>
      <c r="AA195" s="65" t="s">
        <v>45</v>
      </c>
      <c r="AB195" s="66" t="s">
        <v>45</v>
      </c>
      <c r="AC195" s="265" t="s">
        <v>347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0</v>
      </c>
      <c r="BN195" s="75">
        <f t="shared" si="38"/>
        <v>0</v>
      </c>
      <c r="BO195" s="75">
        <f t="shared" si="39"/>
        <v>0</v>
      </c>
      <c r="BP195" s="75">
        <f t="shared" si="4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4301031199</v>
      </c>
      <c r="D196" s="800">
        <v>4680115880986</v>
      </c>
      <c r="E196" s="80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341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4301031205</v>
      </c>
      <c r="D197" s="800">
        <v>4680115881785</v>
      </c>
      <c r="E197" s="800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4301031202</v>
      </c>
      <c r="D198" s="800">
        <v>4680115881679</v>
      </c>
      <c r="E198" s="800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4301031158</v>
      </c>
      <c r="D199" s="800">
        <v>4680115880191</v>
      </c>
      <c r="E199" s="800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347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356</v>
      </c>
      <c r="B200" s="60" t="s">
        <v>357</v>
      </c>
      <c r="C200" s="34">
        <v>4301031245</v>
      </c>
      <c r="D200" s="800">
        <v>4680115883963</v>
      </c>
      <c r="E200" s="800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358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97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8"/>
      <c r="P201" s="794" t="s">
        <v>40</v>
      </c>
      <c r="Q201" s="795"/>
      <c r="R201" s="795"/>
      <c r="S201" s="795"/>
      <c r="T201" s="795"/>
      <c r="U201" s="795"/>
      <c r="V201" s="796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0</v>
      </c>
      <c r="Y201" s="41">
        <f>IFERROR(Y193/H193,"0")+IFERROR(Y194/H194,"0")+IFERROR(Y195/H195,"0")+IFERROR(Y196/H196,"0")+IFERROR(Y197/H197,"0")+IFERROR(Y198/H198,"0")+IFERROR(Y199/H199,"0")+IFERROR(Y200/H200,"0")</f>
        <v>0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798"/>
      <c r="P202" s="794" t="s">
        <v>40</v>
      </c>
      <c r="Q202" s="795"/>
      <c r="R202" s="795"/>
      <c r="S202" s="795"/>
      <c r="T202" s="795"/>
      <c r="U202" s="795"/>
      <c r="V202" s="796"/>
      <c r="W202" s="40" t="s">
        <v>0</v>
      </c>
      <c r="X202" s="41">
        <f>IFERROR(SUM(X193:X200),"0")</f>
        <v>0</v>
      </c>
      <c r="Y202" s="41">
        <f>IFERROR(SUM(Y193:Y200),"0")</f>
        <v>0</v>
      </c>
      <c r="Z202" s="40"/>
      <c r="AA202" s="64"/>
      <c r="AB202" s="64"/>
      <c r="AC202" s="64"/>
    </row>
    <row r="203" spans="1:68" ht="16.5" customHeight="1" x14ac:dyDescent="0.25">
      <c r="A203" s="809" t="s">
        <v>359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62"/>
      <c r="AB203" s="62"/>
      <c r="AC203" s="62"/>
    </row>
    <row r="204" spans="1:68" ht="14.25" customHeight="1" x14ac:dyDescent="0.25">
      <c r="A204" s="799" t="s">
        <v>124</v>
      </c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799"/>
      <c r="P204" s="799"/>
      <c r="Q204" s="799"/>
      <c r="R204" s="799"/>
      <c r="S204" s="799"/>
      <c r="T204" s="799"/>
      <c r="U204" s="799"/>
      <c r="V204" s="799"/>
      <c r="W204" s="799"/>
      <c r="X204" s="799"/>
      <c r="Y204" s="799"/>
      <c r="Z204" s="799"/>
      <c r="AA204" s="63"/>
      <c r="AB204" s="63"/>
      <c r="AC204" s="63"/>
    </row>
    <row r="205" spans="1:68" ht="16.5" customHeight="1" x14ac:dyDescent="0.25">
      <c r="A205" s="60" t="s">
        <v>360</v>
      </c>
      <c r="B205" s="60" t="s">
        <v>361</v>
      </c>
      <c r="C205" s="34">
        <v>4301011450</v>
      </c>
      <c r="D205" s="800">
        <v>4680115881402</v>
      </c>
      <c r="E205" s="800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10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362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363</v>
      </c>
      <c r="B206" s="60" t="s">
        <v>364</v>
      </c>
      <c r="C206" s="34">
        <v>4301011767</v>
      </c>
      <c r="D206" s="800">
        <v>4680115881396</v>
      </c>
      <c r="E206" s="800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365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797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8"/>
      <c r="P207" s="794" t="s">
        <v>40</v>
      </c>
      <c r="Q207" s="795"/>
      <c r="R207" s="795"/>
      <c r="S207" s="795"/>
      <c r="T207" s="795"/>
      <c r="U207" s="795"/>
      <c r="V207" s="796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798"/>
      <c r="P208" s="794" t="s">
        <v>40</v>
      </c>
      <c r="Q208" s="795"/>
      <c r="R208" s="795"/>
      <c r="S208" s="795"/>
      <c r="T208" s="795"/>
      <c r="U208" s="795"/>
      <c r="V208" s="796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799" t="s">
        <v>179</v>
      </c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799"/>
      <c r="P209" s="799"/>
      <c r="Q209" s="799"/>
      <c r="R209" s="799"/>
      <c r="S209" s="799"/>
      <c r="T209" s="799"/>
      <c r="U209" s="799"/>
      <c r="V209" s="799"/>
      <c r="W209" s="799"/>
      <c r="X209" s="799"/>
      <c r="Y209" s="799"/>
      <c r="Z209" s="799"/>
      <c r="AA209" s="63"/>
      <c r="AB209" s="63"/>
      <c r="AC209" s="63"/>
    </row>
    <row r="210" spans="1:68" ht="16.5" customHeight="1" x14ac:dyDescent="0.25">
      <c r="A210" s="60" t="s">
        <v>366</v>
      </c>
      <c r="B210" s="60" t="s">
        <v>367</v>
      </c>
      <c r="C210" s="34">
        <v>4301020262</v>
      </c>
      <c r="D210" s="800">
        <v>4680115882935</v>
      </c>
      <c r="E210" s="800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10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368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369</v>
      </c>
      <c r="B211" s="60" t="s">
        <v>370</v>
      </c>
      <c r="C211" s="34">
        <v>4301020220</v>
      </c>
      <c r="D211" s="800">
        <v>4680115880764</v>
      </c>
      <c r="E211" s="800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7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8"/>
      <c r="P212" s="794" t="s">
        <v>40</v>
      </c>
      <c r="Q212" s="795"/>
      <c r="R212" s="795"/>
      <c r="S212" s="795"/>
      <c r="T212" s="795"/>
      <c r="U212" s="795"/>
      <c r="V212" s="796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798"/>
      <c r="P213" s="794" t="s">
        <v>40</v>
      </c>
      <c r="Q213" s="795"/>
      <c r="R213" s="795"/>
      <c r="S213" s="795"/>
      <c r="T213" s="795"/>
      <c r="U213" s="795"/>
      <c r="V213" s="796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99" t="s">
        <v>78</v>
      </c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799"/>
      <c r="P214" s="799"/>
      <c r="Q214" s="799"/>
      <c r="R214" s="799"/>
      <c r="S214" s="799"/>
      <c r="T214" s="799"/>
      <c r="U214" s="799"/>
      <c r="V214" s="799"/>
      <c r="W214" s="799"/>
      <c r="X214" s="799"/>
      <c r="Y214" s="799"/>
      <c r="Z214" s="799"/>
      <c r="AA214" s="63"/>
      <c r="AB214" s="63"/>
      <c r="AC214" s="63"/>
    </row>
    <row r="215" spans="1:68" ht="27" customHeight="1" x14ac:dyDescent="0.25">
      <c r="A215" s="60" t="s">
        <v>371</v>
      </c>
      <c r="B215" s="60" t="s">
        <v>372</v>
      </c>
      <c r="C215" s="34">
        <v>4301031224</v>
      </c>
      <c r="D215" s="800">
        <v>4680115882683</v>
      </c>
      <c r="E215" s="800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10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2" si="41">IFERROR(IF(X215="",0,CEILING((X215/$H215),1)*$H215),"")</f>
        <v>0</v>
      </c>
      <c r="Z215" s="39" t="str">
        <f>IFERROR(IF(Y215=0,"",ROUNDUP(Y215/H215,0)*0.00902),"")</f>
        <v/>
      </c>
      <c r="AA215" s="65" t="s">
        <v>45</v>
      </c>
      <c r="AB215" s="66" t="s">
        <v>45</v>
      </c>
      <c r="AC215" s="285" t="s">
        <v>373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0</v>
      </c>
      <c r="BN215" s="75">
        <f t="shared" ref="BN215:BN222" si="43">IFERROR(Y215*I215/H215,"0")</f>
        <v>0</v>
      </c>
      <c r="BO215" s="75">
        <f t="shared" ref="BO215:BO222" si="44">IFERROR(1/J215*(X215/H215),"0")</f>
        <v>0</v>
      </c>
      <c r="BP215" s="75">
        <f t="shared" ref="BP215:BP222" si="45">IFERROR(1/J215*(Y215/H215),"0")</f>
        <v>0</v>
      </c>
    </row>
    <row r="216" spans="1:68" ht="27" customHeight="1" x14ac:dyDescent="0.25">
      <c r="A216" s="60" t="s">
        <v>374</v>
      </c>
      <c r="B216" s="60" t="s">
        <v>375</v>
      </c>
      <c r="C216" s="34">
        <v>4301031230</v>
      </c>
      <c r="D216" s="800">
        <v>4680115882690</v>
      </c>
      <c r="E216" s="800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10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376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377</v>
      </c>
      <c r="B217" s="60" t="s">
        <v>378</v>
      </c>
      <c r="C217" s="34">
        <v>4301031220</v>
      </c>
      <c r="D217" s="800">
        <v>4680115882669</v>
      </c>
      <c r="E217" s="800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10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379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4301031221</v>
      </c>
      <c r="D218" s="800">
        <v>4680115882676</v>
      </c>
      <c r="E218" s="800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10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382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4301031223</v>
      </c>
      <c r="D219" s="800">
        <v>4680115884014</v>
      </c>
      <c r="E219" s="800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4301031222</v>
      </c>
      <c r="D220" s="800">
        <v>4680115884007</v>
      </c>
      <c r="E220" s="80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4301031229</v>
      </c>
      <c r="D221" s="800">
        <v>4680115884038</v>
      </c>
      <c r="E221" s="80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4301031225</v>
      </c>
      <c r="D222" s="800">
        <v>4680115884021</v>
      </c>
      <c r="E222" s="800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97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798"/>
      <c r="P223" s="794" t="s">
        <v>40</v>
      </c>
      <c r="Q223" s="795"/>
      <c r="R223" s="795"/>
      <c r="S223" s="795"/>
      <c r="T223" s="795"/>
      <c r="U223" s="795"/>
      <c r="V223" s="796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0</v>
      </c>
      <c r="Y223" s="41">
        <f>IFERROR(Y215/H215,"0")+IFERROR(Y216/H216,"0")+IFERROR(Y217/H217,"0")+IFERROR(Y218/H218,"0")+IFERROR(Y219/H219,"0")+IFERROR(Y220/H220,"0")+IFERROR(Y221/H221,"0")+IFERROR(Y222/H222,"0")</f>
        <v>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798"/>
      <c r="P224" s="794" t="s">
        <v>40</v>
      </c>
      <c r="Q224" s="795"/>
      <c r="R224" s="795"/>
      <c r="S224" s="795"/>
      <c r="T224" s="795"/>
      <c r="U224" s="795"/>
      <c r="V224" s="796"/>
      <c r="W224" s="40" t="s">
        <v>0</v>
      </c>
      <c r="X224" s="41">
        <f>IFERROR(SUM(X215:X222),"0")</f>
        <v>0</v>
      </c>
      <c r="Y224" s="41">
        <f>IFERROR(SUM(Y215:Y222),"0")</f>
        <v>0</v>
      </c>
      <c r="Z224" s="40"/>
      <c r="AA224" s="64"/>
      <c r="AB224" s="64"/>
      <c r="AC224" s="64"/>
    </row>
    <row r="225" spans="1:68" ht="14.25" customHeight="1" x14ac:dyDescent="0.25">
      <c r="A225" s="799" t="s">
        <v>84</v>
      </c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799"/>
      <c r="P225" s="799"/>
      <c r="Q225" s="799"/>
      <c r="R225" s="799"/>
      <c r="S225" s="799"/>
      <c r="T225" s="799"/>
      <c r="U225" s="799"/>
      <c r="V225" s="799"/>
      <c r="W225" s="799"/>
      <c r="X225" s="799"/>
      <c r="Y225" s="799"/>
      <c r="Z225" s="799"/>
      <c r="AA225" s="63"/>
      <c r="AB225" s="63"/>
      <c r="AC225" s="63"/>
    </row>
    <row r="226" spans="1:68" ht="37.5" customHeight="1" x14ac:dyDescent="0.25">
      <c r="A226" s="60" t="s">
        <v>391</v>
      </c>
      <c r="B226" s="60" t="s">
        <v>392</v>
      </c>
      <c r="C226" s="34">
        <v>4301051408</v>
      </c>
      <c r="D226" s="800">
        <v>4680115881594</v>
      </c>
      <c r="E226" s="800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10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4301051754</v>
      </c>
      <c r="D227" s="800">
        <v>4680115880962</v>
      </c>
      <c r="E227" s="800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10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37.5" customHeight="1" x14ac:dyDescent="0.25">
      <c r="A228" s="60" t="s">
        <v>397</v>
      </c>
      <c r="B228" s="60" t="s">
        <v>398</v>
      </c>
      <c r="C228" s="34">
        <v>4301051411</v>
      </c>
      <c r="D228" s="800">
        <v>4680115881617</v>
      </c>
      <c r="E228" s="800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10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4301051632</v>
      </c>
      <c r="D229" s="800">
        <v>4680115880573</v>
      </c>
      <c r="E229" s="800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10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402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t="37.5" customHeight="1" x14ac:dyDescent="0.25">
      <c r="A230" s="60" t="s">
        <v>403</v>
      </c>
      <c r="B230" s="60" t="s">
        <v>404</v>
      </c>
      <c r="C230" s="34">
        <v>4301051407</v>
      </c>
      <c r="D230" s="800">
        <v>4680115882195</v>
      </c>
      <c r="E230" s="800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393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405</v>
      </c>
      <c r="B231" s="60" t="s">
        <v>406</v>
      </c>
      <c r="C231" s="34">
        <v>4301051752</v>
      </c>
      <c r="D231" s="800">
        <v>4680115882607</v>
      </c>
      <c r="E231" s="800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10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407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4301051630</v>
      </c>
      <c r="D232" s="800">
        <v>4680115880092</v>
      </c>
      <c r="E232" s="800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410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411</v>
      </c>
      <c r="B233" s="60" t="s">
        <v>412</v>
      </c>
      <c r="C233" s="34">
        <v>4301051631</v>
      </c>
      <c r="D233" s="800">
        <v>4680115880221</v>
      </c>
      <c r="E233" s="800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4301051749</v>
      </c>
      <c r="D234" s="800">
        <v>4680115882942</v>
      </c>
      <c r="E234" s="800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4301051753</v>
      </c>
      <c r="D235" s="800">
        <v>4680115880504</v>
      </c>
      <c r="E235" s="800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396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417</v>
      </c>
      <c r="B236" s="60" t="s">
        <v>418</v>
      </c>
      <c r="C236" s="34">
        <v>4301051410</v>
      </c>
      <c r="D236" s="800">
        <v>4680115882164</v>
      </c>
      <c r="E236" s="800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419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97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798"/>
      <c r="P237" s="794" t="s">
        <v>40</v>
      </c>
      <c r="Q237" s="795"/>
      <c r="R237" s="795"/>
      <c r="S237" s="795"/>
      <c r="T237" s="795"/>
      <c r="U237" s="795"/>
      <c r="V237" s="796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798"/>
      <c r="P238" s="794" t="s">
        <v>40</v>
      </c>
      <c r="Q238" s="795"/>
      <c r="R238" s="795"/>
      <c r="S238" s="795"/>
      <c r="T238" s="795"/>
      <c r="U238" s="795"/>
      <c r="V238" s="796"/>
      <c r="W238" s="40" t="s">
        <v>0</v>
      </c>
      <c r="X238" s="41">
        <f>IFERROR(SUM(X226:X236),"0")</f>
        <v>0</v>
      </c>
      <c r="Y238" s="41">
        <f>IFERROR(SUM(Y226:Y236),"0")</f>
        <v>0</v>
      </c>
      <c r="Z238" s="40"/>
      <c r="AA238" s="64"/>
      <c r="AB238" s="64"/>
      <c r="AC238" s="64"/>
    </row>
    <row r="239" spans="1:68" ht="14.25" customHeight="1" x14ac:dyDescent="0.25">
      <c r="A239" s="799" t="s">
        <v>221</v>
      </c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799"/>
      <c r="P239" s="799"/>
      <c r="Q239" s="799"/>
      <c r="R239" s="799"/>
      <c r="S239" s="799"/>
      <c r="T239" s="799"/>
      <c r="U239" s="799"/>
      <c r="V239" s="799"/>
      <c r="W239" s="799"/>
      <c r="X239" s="799"/>
      <c r="Y239" s="799"/>
      <c r="Z239" s="799"/>
      <c r="AA239" s="63"/>
      <c r="AB239" s="63"/>
      <c r="AC239" s="63"/>
    </row>
    <row r="240" spans="1:68" ht="16.5" customHeight="1" x14ac:dyDescent="0.25">
      <c r="A240" s="60" t="s">
        <v>420</v>
      </c>
      <c r="B240" s="60" t="s">
        <v>421</v>
      </c>
      <c r="C240" s="34">
        <v>4301060404</v>
      </c>
      <c r="D240" s="800">
        <v>4680115882874</v>
      </c>
      <c r="E240" s="80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420</v>
      </c>
      <c r="B241" s="60" t="s">
        <v>423</v>
      </c>
      <c r="C241" s="34">
        <v>4301060360</v>
      </c>
      <c r="D241" s="800">
        <v>4680115882874</v>
      </c>
      <c r="E241" s="80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10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424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420</v>
      </c>
      <c r="B242" s="60" t="s">
        <v>425</v>
      </c>
      <c r="C242" s="34">
        <v>4301060460</v>
      </c>
      <c r="D242" s="800">
        <v>4680115882874</v>
      </c>
      <c r="E242" s="800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1040" t="s">
        <v>426</v>
      </c>
      <c r="Q242" s="802"/>
      <c r="R242" s="802"/>
      <c r="S242" s="802"/>
      <c r="T242" s="803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427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428</v>
      </c>
      <c r="B243" s="60" t="s">
        <v>429</v>
      </c>
      <c r="C243" s="34">
        <v>4301060359</v>
      </c>
      <c r="D243" s="800">
        <v>4680115884434</v>
      </c>
      <c r="E243" s="800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10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430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431</v>
      </c>
      <c r="B244" s="60" t="s">
        <v>432</v>
      </c>
      <c r="C244" s="34">
        <v>4301060375</v>
      </c>
      <c r="D244" s="800">
        <v>4680115880818</v>
      </c>
      <c r="E244" s="800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433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434</v>
      </c>
      <c r="B245" s="60" t="s">
        <v>435</v>
      </c>
      <c r="C245" s="34">
        <v>4301060389</v>
      </c>
      <c r="D245" s="800">
        <v>4680115880801</v>
      </c>
      <c r="E245" s="800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436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97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8"/>
      <c r="P246" s="794" t="s">
        <v>40</v>
      </c>
      <c r="Q246" s="795"/>
      <c r="R246" s="795"/>
      <c r="S246" s="795"/>
      <c r="T246" s="795"/>
      <c r="U246" s="795"/>
      <c r="V246" s="796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798"/>
      <c r="P247" s="794" t="s">
        <v>40</v>
      </c>
      <c r="Q247" s="795"/>
      <c r="R247" s="795"/>
      <c r="S247" s="795"/>
      <c r="T247" s="795"/>
      <c r="U247" s="795"/>
      <c r="V247" s="796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09" t="s">
        <v>437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62"/>
      <c r="AB248" s="62"/>
      <c r="AC248" s="62"/>
    </row>
    <row r="249" spans="1:68" ht="14.25" customHeight="1" x14ac:dyDescent="0.25">
      <c r="A249" s="799" t="s">
        <v>124</v>
      </c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799"/>
      <c r="P249" s="799"/>
      <c r="Q249" s="799"/>
      <c r="R249" s="799"/>
      <c r="S249" s="799"/>
      <c r="T249" s="799"/>
      <c r="U249" s="799"/>
      <c r="V249" s="799"/>
      <c r="W249" s="799"/>
      <c r="X249" s="799"/>
      <c r="Y249" s="799"/>
      <c r="Z249" s="799"/>
      <c r="AA249" s="63"/>
      <c r="AB249" s="63"/>
      <c r="AC249" s="63"/>
    </row>
    <row r="250" spans="1:68" ht="27" customHeight="1" x14ac:dyDescent="0.25">
      <c r="A250" s="60" t="s">
        <v>438</v>
      </c>
      <c r="B250" s="60" t="s">
        <v>439</v>
      </c>
      <c r="C250" s="34">
        <v>4301011945</v>
      </c>
      <c r="D250" s="800">
        <v>4680115884274</v>
      </c>
      <c r="E250" s="800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440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4301011717</v>
      </c>
      <c r="D251" s="800">
        <v>4680115884274</v>
      </c>
      <c r="E251" s="800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442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443</v>
      </c>
      <c r="B252" s="60" t="s">
        <v>444</v>
      </c>
      <c r="C252" s="34">
        <v>4301011719</v>
      </c>
      <c r="D252" s="800">
        <v>4680115884298</v>
      </c>
      <c r="E252" s="80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445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446</v>
      </c>
      <c r="B253" s="60" t="s">
        <v>447</v>
      </c>
      <c r="C253" s="34">
        <v>4301011944</v>
      </c>
      <c r="D253" s="800">
        <v>4680115884250</v>
      </c>
      <c r="E253" s="800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103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446</v>
      </c>
      <c r="B254" s="60" t="s">
        <v>448</v>
      </c>
      <c r="C254" s="34">
        <v>4301011733</v>
      </c>
      <c r="D254" s="800">
        <v>4680115884250</v>
      </c>
      <c r="E254" s="800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10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449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450</v>
      </c>
      <c r="B255" s="60" t="s">
        <v>451</v>
      </c>
      <c r="C255" s="34">
        <v>4301011718</v>
      </c>
      <c r="D255" s="800">
        <v>4680115884281</v>
      </c>
      <c r="E255" s="800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3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442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452</v>
      </c>
      <c r="B256" s="60" t="s">
        <v>453</v>
      </c>
      <c r="C256" s="34">
        <v>4301011720</v>
      </c>
      <c r="D256" s="800">
        <v>4680115884199</v>
      </c>
      <c r="E256" s="800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445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454</v>
      </c>
      <c r="B257" s="60" t="s">
        <v>455</v>
      </c>
      <c r="C257" s="34">
        <v>4301011716</v>
      </c>
      <c r="D257" s="800">
        <v>4680115884267</v>
      </c>
      <c r="E257" s="800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97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8"/>
      <c r="P258" s="794" t="s">
        <v>40</v>
      </c>
      <c r="Q258" s="795"/>
      <c r="R258" s="795"/>
      <c r="S258" s="795"/>
      <c r="T258" s="795"/>
      <c r="U258" s="795"/>
      <c r="V258" s="796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798"/>
      <c r="P259" s="794" t="s">
        <v>40</v>
      </c>
      <c r="Q259" s="795"/>
      <c r="R259" s="795"/>
      <c r="S259" s="795"/>
      <c r="T259" s="795"/>
      <c r="U259" s="795"/>
      <c r="V259" s="796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09" t="s">
        <v>456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62"/>
      <c r="AB260" s="62"/>
      <c r="AC260" s="62"/>
    </row>
    <row r="261" spans="1:68" ht="14.25" customHeight="1" x14ac:dyDescent="0.25">
      <c r="A261" s="799" t="s">
        <v>124</v>
      </c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799"/>
      <c r="P261" s="799"/>
      <c r="Q261" s="799"/>
      <c r="R261" s="799"/>
      <c r="S261" s="799"/>
      <c r="T261" s="799"/>
      <c r="U261" s="799"/>
      <c r="V261" s="799"/>
      <c r="W261" s="799"/>
      <c r="X261" s="799"/>
      <c r="Y261" s="799"/>
      <c r="Z261" s="799"/>
      <c r="AA261" s="63"/>
      <c r="AB261" s="63"/>
      <c r="AC261" s="63"/>
    </row>
    <row r="262" spans="1:68" ht="27" customHeight="1" x14ac:dyDescent="0.25">
      <c r="A262" s="60" t="s">
        <v>457</v>
      </c>
      <c r="B262" s="60" t="s">
        <v>458</v>
      </c>
      <c r="C262" s="34">
        <v>4301011942</v>
      </c>
      <c r="D262" s="800">
        <v>4680115884137</v>
      </c>
      <c r="E262" s="800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10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457</v>
      </c>
      <c r="B263" s="60" t="s">
        <v>459</v>
      </c>
      <c r="C263" s="34">
        <v>4301011826</v>
      </c>
      <c r="D263" s="800">
        <v>4680115884137</v>
      </c>
      <c r="E263" s="80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460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461</v>
      </c>
      <c r="B264" s="60" t="s">
        <v>462</v>
      </c>
      <c r="C264" s="34">
        <v>4301011724</v>
      </c>
      <c r="D264" s="800">
        <v>4680115884236</v>
      </c>
      <c r="E264" s="800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463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4301011941</v>
      </c>
      <c r="D265" s="800">
        <v>4680115884175</v>
      </c>
      <c r="E265" s="800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2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464</v>
      </c>
      <c r="B266" s="60" t="s">
        <v>466</v>
      </c>
      <c r="C266" s="34">
        <v>4301011721</v>
      </c>
      <c r="D266" s="800">
        <v>4680115884175</v>
      </c>
      <c r="E266" s="800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467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468</v>
      </c>
      <c r="B267" s="60" t="s">
        <v>469</v>
      </c>
      <c r="C267" s="34">
        <v>4301011824</v>
      </c>
      <c r="D267" s="800">
        <v>4680115884144</v>
      </c>
      <c r="E267" s="800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4301011963</v>
      </c>
      <c r="D268" s="800">
        <v>4680115885288</v>
      </c>
      <c r="E268" s="800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472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4301011726</v>
      </c>
      <c r="D269" s="800">
        <v>4680115884182</v>
      </c>
      <c r="E269" s="800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463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475</v>
      </c>
      <c r="B270" s="60" t="s">
        <v>476</v>
      </c>
      <c r="C270" s="34">
        <v>4301011722</v>
      </c>
      <c r="D270" s="800">
        <v>4680115884205</v>
      </c>
      <c r="E270" s="800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97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798"/>
      <c r="P271" s="794" t="s">
        <v>40</v>
      </c>
      <c r="Q271" s="795"/>
      <c r="R271" s="795"/>
      <c r="S271" s="795"/>
      <c r="T271" s="795"/>
      <c r="U271" s="795"/>
      <c r="V271" s="796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798"/>
      <c r="P272" s="794" t="s">
        <v>40</v>
      </c>
      <c r="Q272" s="795"/>
      <c r="R272" s="795"/>
      <c r="S272" s="795"/>
      <c r="T272" s="795"/>
      <c r="U272" s="795"/>
      <c r="V272" s="796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99" t="s">
        <v>179</v>
      </c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799"/>
      <c r="P273" s="799"/>
      <c r="Q273" s="799"/>
      <c r="R273" s="799"/>
      <c r="S273" s="799"/>
      <c r="T273" s="799"/>
      <c r="U273" s="799"/>
      <c r="V273" s="799"/>
      <c r="W273" s="799"/>
      <c r="X273" s="799"/>
      <c r="Y273" s="799"/>
      <c r="Z273" s="799"/>
      <c r="AA273" s="63"/>
      <c r="AB273" s="63"/>
      <c r="AC273" s="63"/>
    </row>
    <row r="274" spans="1:68" ht="27" customHeight="1" x14ac:dyDescent="0.25">
      <c r="A274" s="60" t="s">
        <v>477</v>
      </c>
      <c r="B274" s="60" t="s">
        <v>478</v>
      </c>
      <c r="C274" s="34">
        <v>4301020340</v>
      </c>
      <c r="D274" s="800">
        <v>4680115885721</v>
      </c>
      <c r="E274" s="800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479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97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8"/>
      <c r="P275" s="794" t="s">
        <v>40</v>
      </c>
      <c r="Q275" s="795"/>
      <c r="R275" s="795"/>
      <c r="S275" s="795"/>
      <c r="T275" s="795"/>
      <c r="U275" s="795"/>
      <c r="V275" s="796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798"/>
      <c r="P276" s="794" t="s">
        <v>40</v>
      </c>
      <c r="Q276" s="795"/>
      <c r="R276" s="795"/>
      <c r="S276" s="795"/>
      <c r="T276" s="795"/>
      <c r="U276" s="795"/>
      <c r="V276" s="796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09" t="s">
        <v>480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62"/>
      <c r="AB277" s="62"/>
      <c r="AC277" s="62"/>
    </row>
    <row r="278" spans="1:68" ht="14.25" customHeight="1" x14ac:dyDescent="0.25">
      <c r="A278" s="799" t="s">
        <v>124</v>
      </c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799"/>
      <c r="P278" s="799"/>
      <c r="Q278" s="799"/>
      <c r="R278" s="799"/>
      <c r="S278" s="799"/>
      <c r="T278" s="799"/>
      <c r="U278" s="799"/>
      <c r="V278" s="799"/>
      <c r="W278" s="799"/>
      <c r="X278" s="799"/>
      <c r="Y278" s="799"/>
      <c r="Z278" s="799"/>
      <c r="AA278" s="63"/>
      <c r="AB278" s="63"/>
      <c r="AC278" s="63"/>
    </row>
    <row r="279" spans="1:68" ht="27" customHeight="1" x14ac:dyDescent="0.25">
      <c r="A279" s="60" t="s">
        <v>481</v>
      </c>
      <c r="B279" s="60" t="s">
        <v>482</v>
      </c>
      <c r="C279" s="34">
        <v>4301011855</v>
      </c>
      <c r="D279" s="800">
        <v>4680115885837</v>
      </c>
      <c r="E279" s="800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483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484</v>
      </c>
      <c r="B280" s="60" t="s">
        <v>485</v>
      </c>
      <c r="C280" s="34">
        <v>4301011322</v>
      </c>
      <c r="D280" s="800">
        <v>4607091387452</v>
      </c>
      <c r="E280" s="800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1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486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487</v>
      </c>
      <c r="B281" s="60" t="s">
        <v>488</v>
      </c>
      <c r="C281" s="34">
        <v>4301011910</v>
      </c>
      <c r="D281" s="800">
        <v>4680115885806</v>
      </c>
      <c r="E281" s="800"/>
      <c r="F281" s="59">
        <v>1.35</v>
      </c>
      <c r="G281" s="35">
        <v>8</v>
      </c>
      <c r="H281" s="59">
        <v>10.8</v>
      </c>
      <c r="I281" s="59">
        <v>11.28</v>
      </c>
      <c r="J281" s="35">
        <v>48</v>
      </c>
      <c r="K281" s="35" t="s">
        <v>128</v>
      </c>
      <c r="L281" s="35" t="s">
        <v>45</v>
      </c>
      <c r="M281" s="36" t="s">
        <v>161</v>
      </c>
      <c r="N281" s="36"/>
      <c r="O281" s="35">
        <v>55</v>
      </c>
      <c r="P281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IFERROR(IF(Y281=0,"",ROUNDUP(Y281/H281,0)*0.02039),"")</f>
        <v/>
      </c>
      <c r="AA281" s="65" t="s">
        <v>45</v>
      </c>
      <c r="AB281" s="66" t="s">
        <v>45</v>
      </c>
      <c r="AC281" s="375" t="s">
        <v>489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487</v>
      </c>
      <c r="B282" s="60" t="s">
        <v>490</v>
      </c>
      <c r="C282" s="34">
        <v>4301011850</v>
      </c>
      <c r="D282" s="800">
        <v>4680115885806</v>
      </c>
      <c r="E282" s="800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492</v>
      </c>
      <c r="B283" s="60" t="s">
        <v>493</v>
      </c>
      <c r="C283" s="34">
        <v>4301011853</v>
      </c>
      <c r="D283" s="800">
        <v>4680115885851</v>
      </c>
      <c r="E283" s="800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495</v>
      </c>
      <c r="B284" s="60" t="s">
        <v>496</v>
      </c>
      <c r="C284" s="34">
        <v>4301011313</v>
      </c>
      <c r="D284" s="800">
        <v>4607091385984</v>
      </c>
      <c r="E284" s="800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498</v>
      </c>
      <c r="B285" s="60" t="s">
        <v>499</v>
      </c>
      <c r="C285" s="34">
        <v>4301011852</v>
      </c>
      <c r="D285" s="800">
        <v>4680115885844</v>
      </c>
      <c r="E285" s="800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500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501</v>
      </c>
      <c r="B286" s="60" t="s">
        <v>502</v>
      </c>
      <c r="C286" s="34">
        <v>4301011319</v>
      </c>
      <c r="D286" s="800">
        <v>4607091387469</v>
      </c>
      <c r="E286" s="800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486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4301011851</v>
      </c>
      <c r="D287" s="800">
        <v>4680115885820</v>
      </c>
      <c r="E287" s="800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506</v>
      </c>
      <c r="B288" s="60" t="s">
        <v>507</v>
      </c>
      <c r="C288" s="34">
        <v>4301011316</v>
      </c>
      <c r="D288" s="800">
        <v>4607091387438</v>
      </c>
      <c r="E288" s="800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508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797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798"/>
      <c r="P289" s="794" t="s">
        <v>40</v>
      </c>
      <c r="Q289" s="795"/>
      <c r="R289" s="795"/>
      <c r="S289" s="795"/>
      <c r="T289" s="795"/>
      <c r="U289" s="795"/>
      <c r="V289" s="796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798"/>
      <c r="P290" s="794" t="s">
        <v>40</v>
      </c>
      <c r="Q290" s="795"/>
      <c r="R290" s="795"/>
      <c r="S290" s="795"/>
      <c r="T290" s="795"/>
      <c r="U290" s="795"/>
      <c r="V290" s="796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09" t="s">
        <v>509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62"/>
      <c r="AB291" s="62"/>
      <c r="AC291" s="62"/>
    </row>
    <row r="292" spans="1:68" ht="14.25" customHeight="1" x14ac:dyDescent="0.25">
      <c r="A292" s="799" t="s">
        <v>124</v>
      </c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799"/>
      <c r="P292" s="799"/>
      <c r="Q292" s="799"/>
      <c r="R292" s="799"/>
      <c r="S292" s="799"/>
      <c r="T292" s="799"/>
      <c r="U292" s="799"/>
      <c r="V292" s="799"/>
      <c r="W292" s="799"/>
      <c r="X292" s="799"/>
      <c r="Y292" s="799"/>
      <c r="Z292" s="799"/>
      <c r="AA292" s="63"/>
      <c r="AB292" s="63"/>
      <c r="AC292" s="63"/>
    </row>
    <row r="293" spans="1:68" ht="27" customHeight="1" x14ac:dyDescent="0.25">
      <c r="A293" s="60" t="s">
        <v>510</v>
      </c>
      <c r="B293" s="60" t="s">
        <v>511</v>
      </c>
      <c r="C293" s="34">
        <v>4301011876</v>
      </c>
      <c r="D293" s="800">
        <v>4680115885707</v>
      </c>
      <c r="E293" s="800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0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97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8"/>
      <c r="P294" s="794" t="s">
        <v>40</v>
      </c>
      <c r="Q294" s="795"/>
      <c r="R294" s="795"/>
      <c r="S294" s="795"/>
      <c r="T294" s="795"/>
      <c r="U294" s="795"/>
      <c r="V294" s="796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798"/>
      <c r="P295" s="794" t="s">
        <v>40</v>
      </c>
      <c r="Q295" s="795"/>
      <c r="R295" s="795"/>
      <c r="S295" s="795"/>
      <c r="T295" s="795"/>
      <c r="U295" s="795"/>
      <c r="V295" s="796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09" t="s">
        <v>512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62"/>
      <c r="AB296" s="62"/>
      <c r="AC296" s="62"/>
    </row>
    <row r="297" spans="1:68" ht="14.25" customHeight="1" x14ac:dyDescent="0.25">
      <c r="A297" s="799" t="s">
        <v>124</v>
      </c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799"/>
      <c r="P297" s="799"/>
      <c r="Q297" s="799"/>
      <c r="R297" s="799"/>
      <c r="S297" s="799"/>
      <c r="T297" s="799"/>
      <c r="U297" s="799"/>
      <c r="V297" s="799"/>
      <c r="W297" s="799"/>
      <c r="X297" s="799"/>
      <c r="Y297" s="799"/>
      <c r="Z297" s="799"/>
      <c r="AA297" s="63"/>
      <c r="AB297" s="63"/>
      <c r="AC297" s="63"/>
    </row>
    <row r="298" spans="1:68" ht="27" customHeight="1" x14ac:dyDescent="0.25">
      <c r="A298" s="60" t="s">
        <v>513</v>
      </c>
      <c r="B298" s="60" t="s">
        <v>514</v>
      </c>
      <c r="C298" s="34">
        <v>4301011223</v>
      </c>
      <c r="D298" s="800">
        <v>4607091383423</v>
      </c>
      <c r="E298" s="800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515</v>
      </c>
      <c r="B299" s="60" t="s">
        <v>516</v>
      </c>
      <c r="C299" s="34">
        <v>4301011879</v>
      </c>
      <c r="D299" s="800">
        <v>4680115885691</v>
      </c>
      <c r="E299" s="800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518</v>
      </c>
      <c r="B300" s="60" t="s">
        <v>519</v>
      </c>
      <c r="C300" s="34">
        <v>4301011878</v>
      </c>
      <c r="D300" s="800">
        <v>4680115885660</v>
      </c>
      <c r="E300" s="800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520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97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798"/>
      <c r="P301" s="794" t="s">
        <v>40</v>
      </c>
      <c r="Q301" s="795"/>
      <c r="R301" s="795"/>
      <c r="S301" s="795"/>
      <c r="T301" s="795"/>
      <c r="U301" s="795"/>
      <c r="V301" s="796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798"/>
      <c r="P302" s="794" t="s">
        <v>40</v>
      </c>
      <c r="Q302" s="795"/>
      <c r="R302" s="795"/>
      <c r="S302" s="795"/>
      <c r="T302" s="795"/>
      <c r="U302" s="795"/>
      <c r="V302" s="796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09" t="s">
        <v>521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62"/>
      <c r="AB303" s="62"/>
      <c r="AC303" s="62"/>
    </row>
    <row r="304" spans="1:68" ht="14.25" customHeight="1" x14ac:dyDescent="0.25">
      <c r="A304" s="799" t="s">
        <v>84</v>
      </c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799"/>
      <c r="P304" s="799"/>
      <c r="Q304" s="799"/>
      <c r="R304" s="799"/>
      <c r="S304" s="799"/>
      <c r="T304" s="799"/>
      <c r="U304" s="799"/>
      <c r="V304" s="799"/>
      <c r="W304" s="799"/>
      <c r="X304" s="799"/>
      <c r="Y304" s="799"/>
      <c r="Z304" s="799"/>
      <c r="AA304" s="63"/>
      <c r="AB304" s="63"/>
      <c r="AC304" s="63"/>
    </row>
    <row r="305" spans="1:68" ht="37.5" customHeight="1" x14ac:dyDescent="0.25">
      <c r="A305" s="60" t="s">
        <v>522</v>
      </c>
      <c r="B305" s="60" t="s">
        <v>523</v>
      </c>
      <c r="C305" s="34">
        <v>4301051409</v>
      </c>
      <c r="D305" s="800">
        <v>4680115881556</v>
      </c>
      <c r="E305" s="800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4301051506</v>
      </c>
      <c r="D306" s="800">
        <v>4680115881037</v>
      </c>
      <c r="E306" s="800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0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527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528</v>
      </c>
      <c r="B307" s="60" t="s">
        <v>529</v>
      </c>
      <c r="C307" s="34">
        <v>4301051893</v>
      </c>
      <c r="D307" s="800">
        <v>4680115886186</v>
      </c>
      <c r="E307" s="800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0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530</v>
      </c>
      <c r="B308" s="60" t="s">
        <v>531</v>
      </c>
      <c r="C308" s="34">
        <v>4301051487</v>
      </c>
      <c r="D308" s="800">
        <v>4680115881228</v>
      </c>
      <c r="E308" s="800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527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532</v>
      </c>
      <c r="B309" s="60" t="s">
        <v>533</v>
      </c>
      <c r="C309" s="34">
        <v>4301051384</v>
      </c>
      <c r="D309" s="800">
        <v>4680115881211</v>
      </c>
      <c r="E309" s="800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524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534</v>
      </c>
      <c r="B310" s="60" t="s">
        <v>535</v>
      </c>
      <c r="C310" s="34">
        <v>4301051378</v>
      </c>
      <c r="D310" s="800">
        <v>4680115881020</v>
      </c>
      <c r="E310" s="800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536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797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798"/>
      <c r="P311" s="794" t="s">
        <v>40</v>
      </c>
      <c r="Q311" s="795"/>
      <c r="R311" s="795"/>
      <c r="S311" s="795"/>
      <c r="T311" s="795"/>
      <c r="U311" s="795"/>
      <c r="V311" s="796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798"/>
      <c r="P312" s="794" t="s">
        <v>40</v>
      </c>
      <c r="Q312" s="795"/>
      <c r="R312" s="795"/>
      <c r="S312" s="795"/>
      <c r="T312" s="795"/>
      <c r="U312" s="795"/>
      <c r="V312" s="796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09" t="s">
        <v>537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62"/>
      <c r="AB313" s="62"/>
      <c r="AC313" s="62"/>
    </row>
    <row r="314" spans="1:68" ht="14.25" customHeight="1" x14ac:dyDescent="0.25">
      <c r="A314" s="799" t="s">
        <v>124</v>
      </c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799"/>
      <c r="P314" s="799"/>
      <c r="Q314" s="799"/>
      <c r="R314" s="799"/>
      <c r="S314" s="799"/>
      <c r="T314" s="799"/>
      <c r="U314" s="799"/>
      <c r="V314" s="799"/>
      <c r="W314" s="799"/>
      <c r="X314" s="799"/>
      <c r="Y314" s="799"/>
      <c r="Z314" s="799"/>
      <c r="AA314" s="63"/>
      <c r="AB314" s="63"/>
      <c r="AC314" s="63"/>
    </row>
    <row r="315" spans="1:68" ht="27" customHeight="1" x14ac:dyDescent="0.25">
      <c r="A315" s="60" t="s">
        <v>538</v>
      </c>
      <c r="B315" s="60" t="s">
        <v>539</v>
      </c>
      <c r="C315" s="34">
        <v>4301011306</v>
      </c>
      <c r="D315" s="800">
        <v>4607091389296</v>
      </c>
      <c r="E315" s="80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9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540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97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8"/>
      <c r="P316" s="794" t="s">
        <v>40</v>
      </c>
      <c r="Q316" s="795"/>
      <c r="R316" s="795"/>
      <c r="S316" s="795"/>
      <c r="T316" s="795"/>
      <c r="U316" s="795"/>
      <c r="V316" s="796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798"/>
      <c r="P317" s="794" t="s">
        <v>40</v>
      </c>
      <c r="Q317" s="795"/>
      <c r="R317" s="795"/>
      <c r="S317" s="795"/>
      <c r="T317" s="795"/>
      <c r="U317" s="795"/>
      <c r="V317" s="796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99" t="s">
        <v>78</v>
      </c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799"/>
      <c r="P318" s="799"/>
      <c r="Q318" s="799"/>
      <c r="R318" s="799"/>
      <c r="S318" s="799"/>
      <c r="T318" s="799"/>
      <c r="U318" s="799"/>
      <c r="V318" s="799"/>
      <c r="W318" s="799"/>
      <c r="X318" s="799"/>
      <c r="Y318" s="799"/>
      <c r="Z318" s="799"/>
      <c r="AA318" s="63"/>
      <c r="AB318" s="63"/>
      <c r="AC318" s="63"/>
    </row>
    <row r="319" spans="1:68" ht="27" customHeight="1" x14ac:dyDescent="0.25">
      <c r="A319" s="60" t="s">
        <v>541</v>
      </c>
      <c r="B319" s="60" t="s">
        <v>542</v>
      </c>
      <c r="C319" s="34">
        <v>4301031163</v>
      </c>
      <c r="D319" s="800">
        <v>4680115880344</v>
      </c>
      <c r="E319" s="800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543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7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8"/>
      <c r="P320" s="794" t="s">
        <v>40</v>
      </c>
      <c r="Q320" s="795"/>
      <c r="R320" s="795"/>
      <c r="S320" s="795"/>
      <c r="T320" s="795"/>
      <c r="U320" s="795"/>
      <c r="V320" s="796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798"/>
      <c r="P321" s="794" t="s">
        <v>40</v>
      </c>
      <c r="Q321" s="795"/>
      <c r="R321" s="795"/>
      <c r="S321" s="795"/>
      <c r="T321" s="795"/>
      <c r="U321" s="795"/>
      <c r="V321" s="796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99" t="s">
        <v>84</v>
      </c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799"/>
      <c r="P322" s="799"/>
      <c r="Q322" s="799"/>
      <c r="R322" s="799"/>
      <c r="S322" s="799"/>
      <c r="T322" s="799"/>
      <c r="U322" s="799"/>
      <c r="V322" s="799"/>
      <c r="W322" s="799"/>
      <c r="X322" s="799"/>
      <c r="Y322" s="799"/>
      <c r="Z322" s="799"/>
      <c r="AA322" s="63"/>
      <c r="AB322" s="63"/>
      <c r="AC322" s="63"/>
    </row>
    <row r="323" spans="1:68" ht="37.5" customHeight="1" x14ac:dyDescent="0.25">
      <c r="A323" s="60" t="s">
        <v>544</v>
      </c>
      <c r="B323" s="60" t="s">
        <v>545</v>
      </c>
      <c r="C323" s="34">
        <v>4301051731</v>
      </c>
      <c r="D323" s="800">
        <v>4680115884618</v>
      </c>
      <c r="E323" s="800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9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546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7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8"/>
      <c r="P324" s="794" t="s">
        <v>40</v>
      </c>
      <c r="Q324" s="795"/>
      <c r="R324" s="795"/>
      <c r="S324" s="795"/>
      <c r="T324" s="795"/>
      <c r="U324" s="795"/>
      <c r="V324" s="796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798"/>
      <c r="P325" s="794" t="s">
        <v>40</v>
      </c>
      <c r="Q325" s="795"/>
      <c r="R325" s="795"/>
      <c r="S325" s="795"/>
      <c r="T325" s="795"/>
      <c r="U325" s="795"/>
      <c r="V325" s="796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09" t="s">
        <v>547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62"/>
      <c r="AB326" s="62"/>
      <c r="AC326" s="62"/>
    </row>
    <row r="327" spans="1:68" ht="14.25" customHeight="1" x14ac:dyDescent="0.25">
      <c r="A327" s="799" t="s">
        <v>124</v>
      </c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799"/>
      <c r="P327" s="799"/>
      <c r="Q327" s="799"/>
      <c r="R327" s="799"/>
      <c r="S327" s="799"/>
      <c r="T327" s="799"/>
      <c r="U327" s="799"/>
      <c r="V327" s="799"/>
      <c r="W327" s="799"/>
      <c r="X327" s="799"/>
      <c r="Y327" s="799"/>
      <c r="Z327" s="799"/>
      <c r="AA327" s="63"/>
      <c r="AB327" s="63"/>
      <c r="AC327" s="63"/>
    </row>
    <row r="328" spans="1:68" ht="27" customHeight="1" x14ac:dyDescent="0.25">
      <c r="A328" s="60" t="s">
        <v>548</v>
      </c>
      <c r="B328" s="60" t="s">
        <v>549</v>
      </c>
      <c r="C328" s="34">
        <v>4301011353</v>
      </c>
      <c r="D328" s="800">
        <v>4607091389807</v>
      </c>
      <c r="E328" s="800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9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550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97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8"/>
      <c r="P329" s="794" t="s">
        <v>40</v>
      </c>
      <c r="Q329" s="795"/>
      <c r="R329" s="795"/>
      <c r="S329" s="795"/>
      <c r="T329" s="795"/>
      <c r="U329" s="795"/>
      <c r="V329" s="796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798"/>
      <c r="P330" s="794" t="s">
        <v>40</v>
      </c>
      <c r="Q330" s="795"/>
      <c r="R330" s="795"/>
      <c r="S330" s="795"/>
      <c r="T330" s="795"/>
      <c r="U330" s="795"/>
      <c r="V330" s="796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99" t="s">
        <v>78</v>
      </c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799"/>
      <c r="P331" s="799"/>
      <c r="Q331" s="799"/>
      <c r="R331" s="799"/>
      <c r="S331" s="799"/>
      <c r="T331" s="799"/>
      <c r="U331" s="799"/>
      <c r="V331" s="799"/>
      <c r="W331" s="799"/>
      <c r="X331" s="799"/>
      <c r="Y331" s="799"/>
      <c r="Z331" s="799"/>
      <c r="AA331" s="63"/>
      <c r="AB331" s="63"/>
      <c r="AC331" s="63"/>
    </row>
    <row r="332" spans="1:68" ht="27" customHeight="1" x14ac:dyDescent="0.25">
      <c r="A332" s="60" t="s">
        <v>551</v>
      </c>
      <c r="B332" s="60" t="s">
        <v>552</v>
      </c>
      <c r="C332" s="34">
        <v>4301031164</v>
      </c>
      <c r="D332" s="800">
        <v>4680115880481</v>
      </c>
      <c r="E332" s="800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9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553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7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8"/>
      <c r="P333" s="794" t="s">
        <v>40</v>
      </c>
      <c r="Q333" s="795"/>
      <c r="R333" s="795"/>
      <c r="S333" s="795"/>
      <c r="T333" s="795"/>
      <c r="U333" s="795"/>
      <c r="V333" s="796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798"/>
      <c r="P334" s="794" t="s">
        <v>40</v>
      </c>
      <c r="Q334" s="795"/>
      <c r="R334" s="795"/>
      <c r="S334" s="795"/>
      <c r="T334" s="795"/>
      <c r="U334" s="795"/>
      <c r="V334" s="796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99" t="s">
        <v>84</v>
      </c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799"/>
      <c r="P335" s="799"/>
      <c r="Q335" s="799"/>
      <c r="R335" s="799"/>
      <c r="S335" s="799"/>
      <c r="T335" s="799"/>
      <c r="U335" s="799"/>
      <c r="V335" s="799"/>
      <c r="W335" s="799"/>
      <c r="X335" s="799"/>
      <c r="Y335" s="799"/>
      <c r="Z335" s="799"/>
      <c r="AA335" s="63"/>
      <c r="AB335" s="63"/>
      <c r="AC335" s="63"/>
    </row>
    <row r="336" spans="1:68" ht="27" customHeight="1" x14ac:dyDescent="0.25">
      <c r="A336" s="60" t="s">
        <v>554</v>
      </c>
      <c r="B336" s="60" t="s">
        <v>555</v>
      </c>
      <c r="C336" s="34">
        <v>4301051344</v>
      </c>
      <c r="D336" s="800">
        <v>4680115880412</v>
      </c>
      <c r="E336" s="800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9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557</v>
      </c>
      <c r="B337" s="60" t="s">
        <v>558</v>
      </c>
      <c r="C337" s="34">
        <v>4301051277</v>
      </c>
      <c r="D337" s="800">
        <v>4680115880511</v>
      </c>
      <c r="E337" s="800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9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559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97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8"/>
      <c r="P338" s="794" t="s">
        <v>40</v>
      </c>
      <c r="Q338" s="795"/>
      <c r="R338" s="795"/>
      <c r="S338" s="795"/>
      <c r="T338" s="795"/>
      <c r="U338" s="795"/>
      <c r="V338" s="796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798"/>
      <c r="P339" s="794" t="s">
        <v>40</v>
      </c>
      <c r="Q339" s="795"/>
      <c r="R339" s="795"/>
      <c r="S339" s="795"/>
      <c r="T339" s="795"/>
      <c r="U339" s="795"/>
      <c r="V339" s="796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09" t="s">
        <v>560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62"/>
      <c r="AB340" s="62"/>
      <c r="AC340" s="62"/>
    </row>
    <row r="341" spans="1:68" ht="14.25" customHeight="1" x14ac:dyDescent="0.25">
      <c r="A341" s="799" t="s">
        <v>124</v>
      </c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799"/>
      <c r="P341" s="799"/>
      <c r="Q341" s="799"/>
      <c r="R341" s="799"/>
      <c r="S341" s="799"/>
      <c r="T341" s="799"/>
      <c r="U341" s="799"/>
      <c r="V341" s="799"/>
      <c r="W341" s="799"/>
      <c r="X341" s="799"/>
      <c r="Y341" s="799"/>
      <c r="Z341" s="799"/>
      <c r="AA341" s="63"/>
      <c r="AB341" s="63"/>
      <c r="AC341" s="63"/>
    </row>
    <row r="342" spans="1:68" ht="27" customHeight="1" x14ac:dyDescent="0.25">
      <c r="A342" s="60" t="s">
        <v>561</v>
      </c>
      <c r="B342" s="60" t="s">
        <v>562</v>
      </c>
      <c r="C342" s="34">
        <v>4301011593</v>
      </c>
      <c r="D342" s="800">
        <v>4680115882973</v>
      </c>
      <c r="E342" s="800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9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97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8"/>
      <c r="P343" s="794" t="s">
        <v>40</v>
      </c>
      <c r="Q343" s="795"/>
      <c r="R343" s="795"/>
      <c r="S343" s="795"/>
      <c r="T343" s="795"/>
      <c r="U343" s="795"/>
      <c r="V343" s="796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798"/>
      <c r="P344" s="794" t="s">
        <v>40</v>
      </c>
      <c r="Q344" s="795"/>
      <c r="R344" s="795"/>
      <c r="S344" s="795"/>
      <c r="T344" s="795"/>
      <c r="U344" s="795"/>
      <c r="V344" s="796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99" t="s">
        <v>78</v>
      </c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799"/>
      <c r="P345" s="799"/>
      <c r="Q345" s="799"/>
      <c r="R345" s="799"/>
      <c r="S345" s="799"/>
      <c r="T345" s="799"/>
      <c r="U345" s="799"/>
      <c r="V345" s="799"/>
      <c r="W345" s="799"/>
      <c r="X345" s="799"/>
      <c r="Y345" s="799"/>
      <c r="Z345" s="799"/>
      <c r="AA345" s="63"/>
      <c r="AB345" s="63"/>
      <c r="AC345" s="63"/>
    </row>
    <row r="346" spans="1:68" ht="27" customHeight="1" x14ac:dyDescent="0.25">
      <c r="A346" s="60" t="s">
        <v>563</v>
      </c>
      <c r="B346" s="60" t="s">
        <v>564</v>
      </c>
      <c r="C346" s="34">
        <v>4301031305</v>
      </c>
      <c r="D346" s="800">
        <v>4607091389845</v>
      </c>
      <c r="E346" s="800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565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566</v>
      </c>
      <c r="B347" s="60" t="s">
        <v>567</v>
      </c>
      <c r="C347" s="34">
        <v>4301031306</v>
      </c>
      <c r="D347" s="800">
        <v>4680115882881</v>
      </c>
      <c r="E347" s="800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565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97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8"/>
      <c r="P348" s="794" t="s">
        <v>40</v>
      </c>
      <c r="Q348" s="795"/>
      <c r="R348" s="795"/>
      <c r="S348" s="795"/>
      <c r="T348" s="795"/>
      <c r="U348" s="795"/>
      <c r="V348" s="796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798"/>
      <c r="P349" s="794" t="s">
        <v>40</v>
      </c>
      <c r="Q349" s="795"/>
      <c r="R349" s="795"/>
      <c r="S349" s="795"/>
      <c r="T349" s="795"/>
      <c r="U349" s="795"/>
      <c r="V349" s="796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99" t="s">
        <v>84</v>
      </c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799"/>
      <c r="P350" s="799"/>
      <c r="Q350" s="799"/>
      <c r="R350" s="799"/>
      <c r="S350" s="799"/>
      <c r="T350" s="799"/>
      <c r="U350" s="799"/>
      <c r="V350" s="799"/>
      <c r="W350" s="799"/>
      <c r="X350" s="799"/>
      <c r="Y350" s="799"/>
      <c r="Z350" s="799"/>
      <c r="AA350" s="63"/>
      <c r="AB350" s="63"/>
      <c r="AC350" s="63"/>
    </row>
    <row r="351" spans="1:68" ht="37.5" customHeight="1" x14ac:dyDescent="0.25">
      <c r="A351" s="60" t="s">
        <v>568</v>
      </c>
      <c r="B351" s="60" t="s">
        <v>569</v>
      </c>
      <c r="C351" s="34">
        <v>4301051517</v>
      </c>
      <c r="D351" s="800">
        <v>4680115883390</v>
      </c>
      <c r="E351" s="800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8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570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7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8"/>
      <c r="P352" s="794" t="s">
        <v>40</v>
      </c>
      <c r="Q352" s="795"/>
      <c r="R352" s="795"/>
      <c r="S352" s="795"/>
      <c r="T352" s="795"/>
      <c r="U352" s="795"/>
      <c r="V352" s="796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8"/>
      <c r="P353" s="794" t="s">
        <v>40</v>
      </c>
      <c r="Q353" s="795"/>
      <c r="R353" s="795"/>
      <c r="S353" s="795"/>
      <c r="T353" s="795"/>
      <c r="U353" s="795"/>
      <c r="V353" s="796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09" t="s">
        <v>571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62"/>
      <c r="AB354" s="62"/>
      <c r="AC354" s="62"/>
    </row>
    <row r="355" spans="1:68" ht="14.25" customHeight="1" x14ac:dyDescent="0.25">
      <c r="A355" s="799" t="s">
        <v>124</v>
      </c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799"/>
      <c r="P355" s="799"/>
      <c r="Q355" s="799"/>
      <c r="R355" s="799"/>
      <c r="S355" s="799"/>
      <c r="T355" s="799"/>
      <c r="U355" s="799"/>
      <c r="V355" s="799"/>
      <c r="W355" s="799"/>
      <c r="X355" s="799"/>
      <c r="Y355" s="799"/>
      <c r="Z355" s="799"/>
      <c r="AA355" s="63"/>
      <c r="AB355" s="63"/>
      <c r="AC355" s="63"/>
    </row>
    <row r="356" spans="1:68" ht="27" customHeight="1" x14ac:dyDescent="0.25">
      <c r="A356" s="60" t="s">
        <v>572</v>
      </c>
      <c r="B356" s="60" t="s">
        <v>573</v>
      </c>
      <c r="C356" s="34">
        <v>4301012024</v>
      </c>
      <c r="D356" s="800">
        <v>4680115885615</v>
      </c>
      <c r="E356" s="800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574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575</v>
      </c>
      <c r="B357" s="60" t="s">
        <v>576</v>
      </c>
      <c r="C357" s="34">
        <v>4301011911</v>
      </c>
      <c r="D357" s="800">
        <v>4680115885554</v>
      </c>
      <c r="E357" s="800"/>
      <c r="F357" s="59">
        <v>1.35</v>
      </c>
      <c r="G357" s="35">
        <v>8</v>
      </c>
      <c r="H357" s="59">
        <v>10.8</v>
      </c>
      <c r="I357" s="59">
        <v>11.28</v>
      </c>
      <c r="J357" s="35">
        <v>48</v>
      </c>
      <c r="K357" s="35" t="s">
        <v>128</v>
      </c>
      <c r="L357" s="35" t="s">
        <v>45</v>
      </c>
      <c r="M357" s="36" t="s">
        <v>161</v>
      </c>
      <c r="N357" s="36"/>
      <c r="O357" s="35">
        <v>55</v>
      </c>
      <c r="P357" s="9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IFERROR(IF(Y357=0,"",ROUNDUP(Y357/H357,0)*0.02039),"")</f>
        <v/>
      </c>
      <c r="AA357" s="65" t="s">
        <v>45</v>
      </c>
      <c r="AB357" s="66" t="s">
        <v>45</v>
      </c>
      <c r="AC357" s="435" t="s">
        <v>577</v>
      </c>
      <c r="AG357" s="75"/>
      <c r="AJ357" s="79" t="s">
        <v>45</v>
      </c>
      <c r="AK357" s="79">
        <v>0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575</v>
      </c>
      <c r="B358" s="60" t="s">
        <v>578</v>
      </c>
      <c r="C358" s="34">
        <v>4301012016</v>
      </c>
      <c r="D358" s="800">
        <v>4680115885554</v>
      </c>
      <c r="E358" s="800"/>
      <c r="F358" s="59">
        <v>1.35</v>
      </c>
      <c r="G358" s="35">
        <v>8</v>
      </c>
      <c r="H358" s="59">
        <v>10.8</v>
      </c>
      <c r="I358" s="59">
        <v>11.28</v>
      </c>
      <c r="J358" s="35">
        <v>56</v>
      </c>
      <c r="K358" s="35" t="s">
        <v>128</v>
      </c>
      <c r="L358" s="35" t="s">
        <v>157</v>
      </c>
      <c r="M358" s="36" t="s">
        <v>88</v>
      </c>
      <c r="N358" s="36"/>
      <c r="O358" s="35">
        <v>55</v>
      </c>
      <c r="P358" s="9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IFERROR(IF(Y358=0,"",ROUNDUP(Y358/H358,0)*0.02175),"")</f>
        <v/>
      </c>
      <c r="AA358" s="65" t="s">
        <v>45</v>
      </c>
      <c r="AB358" s="66" t="s">
        <v>45</v>
      </c>
      <c r="AC358" s="437" t="s">
        <v>579</v>
      </c>
      <c r="AG358" s="75"/>
      <c r="AJ358" s="79" t="s">
        <v>158</v>
      </c>
      <c r="AK358" s="79">
        <v>604.79999999999995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580</v>
      </c>
      <c r="B359" s="60" t="s">
        <v>581</v>
      </c>
      <c r="C359" s="34">
        <v>4301011858</v>
      </c>
      <c r="D359" s="800">
        <v>4680115885646</v>
      </c>
      <c r="E359" s="800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9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582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583</v>
      </c>
      <c r="B360" s="60" t="s">
        <v>584</v>
      </c>
      <c r="C360" s="34">
        <v>4301011857</v>
      </c>
      <c r="D360" s="800">
        <v>4680115885622</v>
      </c>
      <c r="E360" s="800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9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585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586</v>
      </c>
      <c r="B361" s="60" t="s">
        <v>587</v>
      </c>
      <c r="C361" s="34">
        <v>4301011573</v>
      </c>
      <c r="D361" s="800">
        <v>4680115881938</v>
      </c>
      <c r="E361" s="800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9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588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589</v>
      </c>
      <c r="B362" s="60" t="s">
        <v>590</v>
      </c>
      <c r="C362" s="34">
        <v>4301011859</v>
      </c>
      <c r="D362" s="800">
        <v>4680115885608</v>
      </c>
      <c r="E362" s="800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579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591</v>
      </c>
      <c r="B363" s="60" t="s">
        <v>592</v>
      </c>
      <c r="C363" s="34">
        <v>4301011323</v>
      </c>
      <c r="D363" s="800">
        <v>4607091386011</v>
      </c>
      <c r="E363" s="800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9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593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797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798"/>
      <c r="P364" s="794" t="s">
        <v>40</v>
      </c>
      <c r="Q364" s="795"/>
      <c r="R364" s="795"/>
      <c r="S364" s="795"/>
      <c r="T364" s="795"/>
      <c r="U364" s="795"/>
      <c r="V364" s="796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798"/>
      <c r="P365" s="794" t="s">
        <v>40</v>
      </c>
      <c r="Q365" s="795"/>
      <c r="R365" s="795"/>
      <c r="S365" s="795"/>
      <c r="T365" s="795"/>
      <c r="U365" s="795"/>
      <c r="V365" s="796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799" t="s">
        <v>78</v>
      </c>
      <c r="B366" s="799"/>
      <c r="C366" s="799"/>
      <c r="D366" s="799"/>
      <c r="E366" s="799"/>
      <c r="F366" s="799"/>
      <c r="G366" s="799"/>
      <c r="H366" s="799"/>
      <c r="I366" s="799"/>
      <c r="J366" s="799"/>
      <c r="K366" s="799"/>
      <c r="L366" s="799"/>
      <c r="M366" s="799"/>
      <c r="N366" s="799"/>
      <c r="O366" s="799"/>
      <c r="P366" s="799"/>
      <c r="Q366" s="799"/>
      <c r="R366" s="799"/>
      <c r="S366" s="799"/>
      <c r="T366" s="799"/>
      <c r="U366" s="799"/>
      <c r="V366" s="799"/>
      <c r="W366" s="799"/>
      <c r="X366" s="799"/>
      <c r="Y366" s="799"/>
      <c r="Z366" s="799"/>
      <c r="AA366" s="63"/>
      <c r="AB366" s="63"/>
      <c r="AC366" s="63"/>
    </row>
    <row r="367" spans="1:68" ht="27" customHeight="1" x14ac:dyDescent="0.25">
      <c r="A367" s="60" t="s">
        <v>594</v>
      </c>
      <c r="B367" s="60" t="s">
        <v>595</v>
      </c>
      <c r="C367" s="34">
        <v>4301030878</v>
      </c>
      <c r="D367" s="800">
        <v>4607091387193</v>
      </c>
      <c r="E367" s="800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9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9" t="s">
        <v>596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597</v>
      </c>
      <c r="B368" s="60" t="s">
        <v>598</v>
      </c>
      <c r="C368" s="34">
        <v>4301031153</v>
      </c>
      <c r="D368" s="800">
        <v>4607091387230</v>
      </c>
      <c r="E368" s="800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9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1" t="s">
        <v>599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600</v>
      </c>
      <c r="B369" s="60" t="s">
        <v>601</v>
      </c>
      <c r="C369" s="34">
        <v>4301031154</v>
      </c>
      <c r="D369" s="800">
        <v>4607091387292</v>
      </c>
      <c r="E369" s="800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9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602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603</v>
      </c>
      <c r="B370" s="60" t="s">
        <v>604</v>
      </c>
      <c r="C370" s="34">
        <v>4301031152</v>
      </c>
      <c r="D370" s="800">
        <v>4607091387285</v>
      </c>
      <c r="E370" s="800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9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599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797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798"/>
      <c r="P371" s="794" t="s">
        <v>40</v>
      </c>
      <c r="Q371" s="795"/>
      <c r="R371" s="795"/>
      <c r="S371" s="795"/>
      <c r="T371" s="795"/>
      <c r="U371" s="795"/>
      <c r="V371" s="796"/>
      <c r="W371" s="40" t="s">
        <v>39</v>
      </c>
      <c r="X371" s="41">
        <f>IFERROR(X367/H367,"0")+IFERROR(X368/H368,"0")+IFERROR(X369/H369,"0")+IFERROR(X370/H370,"0")</f>
        <v>0</v>
      </c>
      <c r="Y371" s="41">
        <f>IFERROR(Y367/H367,"0")+IFERROR(Y368/H368,"0")+IFERROR(Y369/H369,"0")+IFERROR(Y370/H370,"0")</f>
        <v>0</v>
      </c>
      <c r="Z371" s="41">
        <f>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798"/>
      <c r="P372" s="794" t="s">
        <v>40</v>
      </c>
      <c r="Q372" s="795"/>
      <c r="R372" s="795"/>
      <c r="S372" s="795"/>
      <c r="T372" s="795"/>
      <c r="U372" s="795"/>
      <c r="V372" s="796"/>
      <c r="W372" s="40" t="s">
        <v>0</v>
      </c>
      <c r="X372" s="41">
        <f>IFERROR(SUM(X367:X370),"0")</f>
        <v>0</v>
      </c>
      <c r="Y372" s="41">
        <f>IFERROR(SUM(Y367:Y370),"0")</f>
        <v>0</v>
      </c>
      <c r="Z372" s="40"/>
      <c r="AA372" s="64"/>
      <c r="AB372" s="64"/>
      <c r="AC372" s="64"/>
    </row>
    <row r="373" spans="1:68" ht="14.25" customHeight="1" x14ac:dyDescent="0.25">
      <c r="A373" s="799" t="s">
        <v>84</v>
      </c>
      <c r="B373" s="799"/>
      <c r="C373" s="799"/>
      <c r="D373" s="799"/>
      <c r="E373" s="799"/>
      <c r="F373" s="799"/>
      <c r="G373" s="799"/>
      <c r="H373" s="799"/>
      <c r="I373" s="799"/>
      <c r="J373" s="799"/>
      <c r="K373" s="799"/>
      <c r="L373" s="799"/>
      <c r="M373" s="799"/>
      <c r="N373" s="799"/>
      <c r="O373" s="799"/>
      <c r="P373" s="799"/>
      <c r="Q373" s="799"/>
      <c r="R373" s="799"/>
      <c r="S373" s="799"/>
      <c r="T373" s="799"/>
      <c r="U373" s="799"/>
      <c r="V373" s="799"/>
      <c r="W373" s="799"/>
      <c r="X373" s="799"/>
      <c r="Y373" s="799"/>
      <c r="Z373" s="799"/>
      <c r="AA373" s="63"/>
      <c r="AB373" s="63"/>
      <c r="AC373" s="63"/>
    </row>
    <row r="374" spans="1:68" ht="48" customHeight="1" x14ac:dyDescent="0.25">
      <c r="A374" s="60" t="s">
        <v>605</v>
      </c>
      <c r="B374" s="60" t="s">
        <v>606</v>
      </c>
      <c r="C374" s="34">
        <v>4301051100</v>
      </c>
      <c r="D374" s="800">
        <v>4607091387766</v>
      </c>
      <c r="E374" s="800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9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7" t="s">
        <v>45</v>
      </c>
      <c r="V374" s="37" t="s">
        <v>45</v>
      </c>
      <c r="W374" s="38" t="s">
        <v>0</v>
      </c>
      <c r="X374" s="56">
        <v>3000</v>
      </c>
      <c r="Y374" s="53">
        <f t="shared" ref="Y374:Y379" si="82">IFERROR(IF(X374="",0,CEILING((X374/$H374),1)*$H374),"")</f>
        <v>3003</v>
      </c>
      <c r="Z374" s="39">
        <f>IFERROR(IF(Y374=0,"",ROUNDUP(Y374/H374,0)*0.02175),"")</f>
        <v>8.3737499999999994</v>
      </c>
      <c r="AA374" s="65" t="s">
        <v>45</v>
      </c>
      <c r="AB374" s="66" t="s">
        <v>45</v>
      </c>
      <c r="AC374" s="457" t="s">
        <v>607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3214.6153846153848</v>
      </c>
      <c r="BN374" s="75">
        <f t="shared" ref="BN374:BN379" si="84">IFERROR(Y374*I374/H374,"0")</f>
        <v>3217.83</v>
      </c>
      <c r="BO374" s="75">
        <f t="shared" ref="BO374:BO379" si="85">IFERROR(1/J374*(X374/H374),"0")</f>
        <v>6.8681318681318686</v>
      </c>
      <c r="BP374" s="75">
        <f t="shared" ref="BP374:BP379" si="86">IFERROR(1/J374*(Y374/H374),"0")</f>
        <v>6.875</v>
      </c>
    </row>
    <row r="375" spans="1:68" ht="37.5" customHeight="1" x14ac:dyDescent="0.25">
      <c r="A375" s="60" t="s">
        <v>608</v>
      </c>
      <c r="B375" s="60" t="s">
        <v>609</v>
      </c>
      <c r="C375" s="34">
        <v>4301051116</v>
      </c>
      <c r="D375" s="800">
        <v>4607091387957</v>
      </c>
      <c r="E375" s="800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9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610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611</v>
      </c>
      <c r="B376" s="60" t="s">
        <v>612</v>
      </c>
      <c r="C376" s="34">
        <v>4301051115</v>
      </c>
      <c r="D376" s="800">
        <v>4607091387964</v>
      </c>
      <c r="E376" s="800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9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613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614</v>
      </c>
      <c r="B377" s="60" t="s">
        <v>615</v>
      </c>
      <c r="C377" s="34">
        <v>4301051705</v>
      </c>
      <c r="D377" s="800">
        <v>4680115884588</v>
      </c>
      <c r="E377" s="800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7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616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617</v>
      </c>
      <c r="B378" s="60" t="s">
        <v>618</v>
      </c>
      <c r="C378" s="34">
        <v>4301051130</v>
      </c>
      <c r="D378" s="800">
        <v>4607091387537</v>
      </c>
      <c r="E378" s="800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620</v>
      </c>
      <c r="B379" s="60" t="s">
        <v>621</v>
      </c>
      <c r="C379" s="34">
        <v>4301051132</v>
      </c>
      <c r="D379" s="800">
        <v>4607091387513</v>
      </c>
      <c r="E379" s="800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797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798"/>
      <c r="P380" s="794" t="s">
        <v>40</v>
      </c>
      <c r="Q380" s="795"/>
      <c r="R380" s="795"/>
      <c r="S380" s="795"/>
      <c r="T380" s="795"/>
      <c r="U380" s="795"/>
      <c r="V380" s="796"/>
      <c r="W380" s="40" t="s">
        <v>39</v>
      </c>
      <c r="X380" s="41">
        <f>IFERROR(X374/H374,"0")+IFERROR(X375/H375,"0")+IFERROR(X376/H376,"0")+IFERROR(X377/H377,"0")+IFERROR(X378/H378,"0")+IFERROR(X379/H379,"0")</f>
        <v>384.61538461538464</v>
      </c>
      <c r="Y380" s="41">
        <f>IFERROR(Y374/H374,"0")+IFERROR(Y375/H375,"0")+IFERROR(Y376/H376,"0")+IFERROR(Y377/H377,"0")+IFERROR(Y378/H378,"0")+IFERROR(Y379/H379,"0")</f>
        <v>385</v>
      </c>
      <c r="Z380" s="41">
        <f>IFERROR(IF(Z374="",0,Z374),"0")+IFERROR(IF(Z375="",0,Z375),"0")+IFERROR(IF(Z376="",0,Z376),"0")+IFERROR(IF(Z377="",0,Z377),"0")+IFERROR(IF(Z378="",0,Z378),"0")+IFERROR(IF(Z379="",0,Z379),"0")</f>
        <v>8.3737499999999994</v>
      </c>
      <c r="AA380" s="64"/>
      <c r="AB380" s="64"/>
      <c r="AC380" s="64"/>
    </row>
    <row r="381" spans="1:68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798"/>
      <c r="P381" s="794" t="s">
        <v>40</v>
      </c>
      <c r="Q381" s="795"/>
      <c r="R381" s="795"/>
      <c r="S381" s="795"/>
      <c r="T381" s="795"/>
      <c r="U381" s="795"/>
      <c r="V381" s="796"/>
      <c r="W381" s="40" t="s">
        <v>0</v>
      </c>
      <c r="X381" s="41">
        <f>IFERROR(SUM(X374:X379),"0")</f>
        <v>3000</v>
      </c>
      <c r="Y381" s="41">
        <f>IFERROR(SUM(Y374:Y379),"0")</f>
        <v>3003</v>
      </c>
      <c r="Z381" s="40"/>
      <c r="AA381" s="64"/>
      <c r="AB381" s="64"/>
      <c r="AC381" s="64"/>
    </row>
    <row r="382" spans="1:68" ht="14.25" customHeight="1" x14ac:dyDescent="0.25">
      <c r="A382" s="799" t="s">
        <v>221</v>
      </c>
      <c r="B382" s="799"/>
      <c r="C382" s="799"/>
      <c r="D382" s="799"/>
      <c r="E382" s="799"/>
      <c r="F382" s="799"/>
      <c r="G382" s="799"/>
      <c r="H382" s="799"/>
      <c r="I382" s="799"/>
      <c r="J382" s="799"/>
      <c r="K382" s="799"/>
      <c r="L382" s="799"/>
      <c r="M382" s="799"/>
      <c r="N382" s="799"/>
      <c r="O382" s="799"/>
      <c r="P382" s="799"/>
      <c r="Q382" s="799"/>
      <c r="R382" s="799"/>
      <c r="S382" s="799"/>
      <c r="T382" s="799"/>
      <c r="U382" s="799"/>
      <c r="V382" s="799"/>
      <c r="W382" s="799"/>
      <c r="X382" s="799"/>
      <c r="Y382" s="799"/>
      <c r="Z382" s="799"/>
      <c r="AA382" s="63"/>
      <c r="AB382" s="63"/>
      <c r="AC382" s="63"/>
    </row>
    <row r="383" spans="1:68" ht="37.5" customHeight="1" x14ac:dyDescent="0.25">
      <c r="A383" s="60" t="s">
        <v>623</v>
      </c>
      <c r="B383" s="60" t="s">
        <v>624</v>
      </c>
      <c r="C383" s="34">
        <v>4301060379</v>
      </c>
      <c r="D383" s="800">
        <v>4607091380880</v>
      </c>
      <c r="E383" s="800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96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69" t="s">
        <v>625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37.5" customHeight="1" x14ac:dyDescent="0.25">
      <c r="A384" s="60" t="s">
        <v>626</v>
      </c>
      <c r="B384" s="60" t="s">
        <v>627</v>
      </c>
      <c r="C384" s="34">
        <v>4301060308</v>
      </c>
      <c r="D384" s="800">
        <v>4607091384482</v>
      </c>
      <c r="E384" s="800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9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IFERROR(IF(Y384=0,"",ROUNDUP(Y384/H384,0)*0.02175),"")</f>
        <v/>
      </c>
      <c r="AA384" s="65" t="s">
        <v>45</v>
      </c>
      <c r="AB384" s="66" t="s">
        <v>45</v>
      </c>
      <c r="AC384" s="471" t="s">
        <v>628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629</v>
      </c>
      <c r="B385" s="60" t="s">
        <v>630</v>
      </c>
      <c r="C385" s="34">
        <v>4301060484</v>
      </c>
      <c r="D385" s="800">
        <v>4607091380897</v>
      </c>
      <c r="E385" s="800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971" t="s">
        <v>631</v>
      </c>
      <c r="Q385" s="802"/>
      <c r="R385" s="802"/>
      <c r="S385" s="802"/>
      <c r="T385" s="803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629</v>
      </c>
      <c r="B386" s="60" t="s">
        <v>633</v>
      </c>
      <c r="C386" s="34">
        <v>4301060325</v>
      </c>
      <c r="D386" s="800">
        <v>4607091380897</v>
      </c>
      <c r="E386" s="800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9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IFERROR(IF(Y386=0,"",ROUNDUP(Y386/H386,0)*0.02175),"")</f>
        <v/>
      </c>
      <c r="AA386" s="65" t="s">
        <v>45</v>
      </c>
      <c r="AB386" s="66" t="s">
        <v>45</v>
      </c>
      <c r="AC386" s="475" t="s">
        <v>634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x14ac:dyDescent="0.2">
      <c r="A387" s="797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8"/>
      <c r="P387" s="794" t="s">
        <v>40</v>
      </c>
      <c r="Q387" s="795"/>
      <c r="R387" s="795"/>
      <c r="S387" s="795"/>
      <c r="T387" s="795"/>
      <c r="U387" s="795"/>
      <c r="V387" s="796"/>
      <c r="W387" s="40" t="s">
        <v>39</v>
      </c>
      <c r="X387" s="41">
        <f>IFERROR(X383/H383,"0")+IFERROR(X384/H384,"0")+IFERROR(X385/H385,"0")+IFERROR(X386/H386,"0")</f>
        <v>0</v>
      </c>
      <c r="Y387" s="41">
        <f>IFERROR(Y383/H383,"0")+IFERROR(Y384/H384,"0")+IFERROR(Y385/H385,"0")+IFERROR(Y386/H386,"0")</f>
        <v>0</v>
      </c>
      <c r="Z387" s="41">
        <f>IFERROR(IF(Z383="",0,Z383),"0")+IFERROR(IF(Z384="",0,Z384),"0")+IFERROR(IF(Z385="",0,Z385),"0")+IFERROR(IF(Z386="",0,Z386),"0")</f>
        <v>0</v>
      </c>
      <c r="AA387" s="64"/>
      <c r="AB387" s="64"/>
      <c r="AC387" s="64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798"/>
      <c r="P388" s="794" t="s">
        <v>40</v>
      </c>
      <c r="Q388" s="795"/>
      <c r="R388" s="795"/>
      <c r="S388" s="795"/>
      <c r="T388" s="795"/>
      <c r="U388" s="795"/>
      <c r="V388" s="796"/>
      <c r="W388" s="40" t="s">
        <v>0</v>
      </c>
      <c r="X388" s="41">
        <f>IFERROR(SUM(X383:X386),"0")</f>
        <v>0</v>
      </c>
      <c r="Y388" s="41">
        <f>IFERROR(SUM(Y383:Y386),"0")</f>
        <v>0</v>
      </c>
      <c r="Z388" s="40"/>
      <c r="AA388" s="64"/>
      <c r="AB388" s="64"/>
      <c r="AC388" s="64"/>
    </row>
    <row r="389" spans="1:68" ht="14.25" customHeight="1" x14ac:dyDescent="0.25">
      <c r="A389" s="799" t="s">
        <v>113</v>
      </c>
      <c r="B389" s="799"/>
      <c r="C389" s="799"/>
      <c r="D389" s="799"/>
      <c r="E389" s="799"/>
      <c r="F389" s="799"/>
      <c r="G389" s="799"/>
      <c r="H389" s="799"/>
      <c r="I389" s="799"/>
      <c r="J389" s="799"/>
      <c r="K389" s="799"/>
      <c r="L389" s="799"/>
      <c r="M389" s="799"/>
      <c r="N389" s="799"/>
      <c r="O389" s="799"/>
      <c r="P389" s="799"/>
      <c r="Q389" s="799"/>
      <c r="R389" s="799"/>
      <c r="S389" s="799"/>
      <c r="T389" s="799"/>
      <c r="U389" s="799"/>
      <c r="V389" s="799"/>
      <c r="W389" s="799"/>
      <c r="X389" s="799"/>
      <c r="Y389" s="799"/>
      <c r="Z389" s="799"/>
      <c r="AA389" s="63"/>
      <c r="AB389" s="63"/>
      <c r="AC389" s="63"/>
    </row>
    <row r="390" spans="1:68" ht="16.5" customHeight="1" x14ac:dyDescent="0.25">
      <c r="A390" s="60" t="s">
        <v>635</v>
      </c>
      <c r="B390" s="60" t="s">
        <v>636</v>
      </c>
      <c r="C390" s="34">
        <v>4301030232</v>
      </c>
      <c r="D390" s="800">
        <v>4607091388374</v>
      </c>
      <c r="E390" s="800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961" t="s">
        <v>637</v>
      </c>
      <c r="Q390" s="802"/>
      <c r="R390" s="802"/>
      <c r="S390" s="802"/>
      <c r="T390" s="803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638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639</v>
      </c>
      <c r="B391" s="60" t="s">
        <v>640</v>
      </c>
      <c r="C391" s="34">
        <v>4301030235</v>
      </c>
      <c r="D391" s="800">
        <v>4607091388381</v>
      </c>
      <c r="E391" s="800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962" t="s">
        <v>641</v>
      </c>
      <c r="Q391" s="802"/>
      <c r="R391" s="802"/>
      <c r="S391" s="802"/>
      <c r="T391" s="803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638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642</v>
      </c>
      <c r="B392" s="60" t="s">
        <v>643</v>
      </c>
      <c r="C392" s="34">
        <v>4301032015</v>
      </c>
      <c r="D392" s="800">
        <v>4607091383102</v>
      </c>
      <c r="E392" s="800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9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644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645</v>
      </c>
      <c r="B393" s="60" t="s">
        <v>646</v>
      </c>
      <c r="C393" s="34">
        <v>4301030233</v>
      </c>
      <c r="D393" s="800">
        <v>4607091388404</v>
      </c>
      <c r="E393" s="800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9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97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798"/>
      <c r="P394" s="794" t="s">
        <v>40</v>
      </c>
      <c r="Q394" s="795"/>
      <c r="R394" s="795"/>
      <c r="S394" s="795"/>
      <c r="T394" s="795"/>
      <c r="U394" s="795"/>
      <c r="V394" s="796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798"/>
      <c r="P395" s="794" t="s">
        <v>40</v>
      </c>
      <c r="Q395" s="795"/>
      <c r="R395" s="795"/>
      <c r="S395" s="795"/>
      <c r="T395" s="795"/>
      <c r="U395" s="795"/>
      <c r="V395" s="796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799" t="s">
        <v>647</v>
      </c>
      <c r="B396" s="799"/>
      <c r="C396" s="799"/>
      <c r="D396" s="799"/>
      <c r="E396" s="799"/>
      <c r="F396" s="799"/>
      <c r="G396" s="799"/>
      <c r="H396" s="799"/>
      <c r="I396" s="799"/>
      <c r="J396" s="799"/>
      <c r="K396" s="799"/>
      <c r="L396" s="799"/>
      <c r="M396" s="799"/>
      <c r="N396" s="799"/>
      <c r="O396" s="799"/>
      <c r="P396" s="799"/>
      <c r="Q396" s="799"/>
      <c r="R396" s="799"/>
      <c r="S396" s="799"/>
      <c r="T396" s="799"/>
      <c r="U396" s="799"/>
      <c r="V396" s="799"/>
      <c r="W396" s="799"/>
      <c r="X396" s="799"/>
      <c r="Y396" s="799"/>
      <c r="Z396" s="799"/>
      <c r="AA396" s="63"/>
      <c r="AB396" s="63"/>
      <c r="AC396" s="63"/>
    </row>
    <row r="397" spans="1:68" ht="16.5" customHeight="1" x14ac:dyDescent="0.25">
      <c r="A397" s="60" t="s">
        <v>648</v>
      </c>
      <c r="B397" s="60" t="s">
        <v>649</v>
      </c>
      <c r="C397" s="34">
        <v>4301180007</v>
      </c>
      <c r="D397" s="800">
        <v>4680115881808</v>
      </c>
      <c r="E397" s="800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651</v>
      </c>
      <c r="N397" s="36"/>
      <c r="O397" s="35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650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652</v>
      </c>
      <c r="B398" s="60" t="s">
        <v>653</v>
      </c>
      <c r="C398" s="34">
        <v>4301180006</v>
      </c>
      <c r="D398" s="800">
        <v>4680115881822</v>
      </c>
      <c r="E398" s="800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651</v>
      </c>
      <c r="N398" s="36"/>
      <c r="O398" s="35">
        <v>730</v>
      </c>
      <c r="P398" s="9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650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654</v>
      </c>
      <c r="B399" s="60" t="s">
        <v>655</v>
      </c>
      <c r="C399" s="34">
        <v>4301180001</v>
      </c>
      <c r="D399" s="800">
        <v>4680115880016</v>
      </c>
      <c r="E399" s="800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651</v>
      </c>
      <c r="N399" s="36"/>
      <c r="O399" s="35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650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797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798"/>
      <c r="P400" s="794" t="s">
        <v>40</v>
      </c>
      <c r="Q400" s="795"/>
      <c r="R400" s="795"/>
      <c r="S400" s="795"/>
      <c r="T400" s="795"/>
      <c r="U400" s="795"/>
      <c r="V400" s="796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798"/>
      <c r="P401" s="794" t="s">
        <v>40</v>
      </c>
      <c r="Q401" s="795"/>
      <c r="R401" s="795"/>
      <c r="S401" s="795"/>
      <c r="T401" s="795"/>
      <c r="U401" s="795"/>
      <c r="V401" s="796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09" t="s">
        <v>656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62"/>
      <c r="AB402" s="62"/>
      <c r="AC402" s="62"/>
    </row>
    <row r="403" spans="1:68" ht="14.25" customHeight="1" x14ac:dyDescent="0.25">
      <c r="A403" s="799" t="s">
        <v>78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63"/>
      <c r="AB403" s="63"/>
      <c r="AC403" s="63"/>
    </row>
    <row r="404" spans="1:68" ht="27" customHeight="1" x14ac:dyDescent="0.25">
      <c r="A404" s="60" t="s">
        <v>657</v>
      </c>
      <c r="B404" s="60" t="s">
        <v>658</v>
      </c>
      <c r="C404" s="34">
        <v>4301031066</v>
      </c>
      <c r="D404" s="800">
        <v>4607091383836</v>
      </c>
      <c r="E404" s="800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9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659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797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8"/>
      <c r="P405" s="794" t="s">
        <v>40</v>
      </c>
      <c r="Q405" s="795"/>
      <c r="R405" s="795"/>
      <c r="S405" s="795"/>
      <c r="T405" s="795"/>
      <c r="U405" s="795"/>
      <c r="V405" s="796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8"/>
      <c r="P406" s="794" t="s">
        <v>40</v>
      </c>
      <c r="Q406" s="795"/>
      <c r="R406" s="795"/>
      <c r="S406" s="795"/>
      <c r="T406" s="795"/>
      <c r="U406" s="795"/>
      <c r="V406" s="796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799" t="s">
        <v>84</v>
      </c>
      <c r="B407" s="799"/>
      <c r="C407" s="799"/>
      <c r="D407" s="799"/>
      <c r="E407" s="799"/>
      <c r="F407" s="799"/>
      <c r="G407" s="799"/>
      <c r="H407" s="799"/>
      <c r="I407" s="799"/>
      <c r="J407" s="799"/>
      <c r="K407" s="799"/>
      <c r="L407" s="799"/>
      <c r="M407" s="799"/>
      <c r="N407" s="799"/>
      <c r="O407" s="799"/>
      <c r="P407" s="799"/>
      <c r="Q407" s="799"/>
      <c r="R407" s="799"/>
      <c r="S407" s="799"/>
      <c r="T407" s="799"/>
      <c r="U407" s="799"/>
      <c r="V407" s="799"/>
      <c r="W407" s="799"/>
      <c r="X407" s="799"/>
      <c r="Y407" s="799"/>
      <c r="Z407" s="799"/>
      <c r="AA407" s="63"/>
      <c r="AB407" s="63"/>
      <c r="AC407" s="63"/>
    </row>
    <row r="408" spans="1:68" ht="37.5" customHeight="1" x14ac:dyDescent="0.25">
      <c r="A408" s="60" t="s">
        <v>660</v>
      </c>
      <c r="B408" s="60" t="s">
        <v>661</v>
      </c>
      <c r="C408" s="34">
        <v>4301051142</v>
      </c>
      <c r="D408" s="800">
        <v>4607091387919</v>
      </c>
      <c r="E408" s="800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9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93" t="s">
        <v>662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37.5" customHeight="1" x14ac:dyDescent="0.25">
      <c r="A409" s="60" t="s">
        <v>663</v>
      </c>
      <c r="B409" s="60" t="s">
        <v>664</v>
      </c>
      <c r="C409" s="34">
        <v>4301051461</v>
      </c>
      <c r="D409" s="800">
        <v>4680115883604</v>
      </c>
      <c r="E409" s="800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9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5" t="s">
        <v>665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t="27" customHeight="1" x14ac:dyDescent="0.25">
      <c r="A410" s="60" t="s">
        <v>666</v>
      </c>
      <c r="B410" s="60" t="s">
        <v>667</v>
      </c>
      <c r="C410" s="34">
        <v>4301051485</v>
      </c>
      <c r="D410" s="800">
        <v>4680115883567</v>
      </c>
      <c r="E410" s="800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9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668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x14ac:dyDescent="0.2">
      <c r="A411" s="797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798"/>
      <c r="P411" s="794" t="s">
        <v>40</v>
      </c>
      <c r="Q411" s="795"/>
      <c r="R411" s="795"/>
      <c r="S411" s="795"/>
      <c r="T411" s="795"/>
      <c r="U411" s="795"/>
      <c r="V411" s="796"/>
      <c r="W411" s="40" t="s">
        <v>39</v>
      </c>
      <c r="X411" s="41">
        <f>IFERROR(X408/H408,"0")+IFERROR(X409/H409,"0")+IFERROR(X410/H410,"0")</f>
        <v>0</v>
      </c>
      <c r="Y411" s="41">
        <f>IFERROR(Y408/H408,"0")+IFERROR(Y409/H409,"0")+IFERROR(Y410/H410,"0")</f>
        <v>0</v>
      </c>
      <c r="Z411" s="41">
        <f>IFERROR(IF(Z408="",0,Z408),"0")+IFERROR(IF(Z409="",0,Z409),"0")+IFERROR(IF(Z410="",0,Z410),"0")</f>
        <v>0</v>
      </c>
      <c r="AA411" s="64"/>
      <c r="AB411" s="64"/>
      <c r="AC411" s="64"/>
    </row>
    <row r="412" spans="1:68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8"/>
      <c r="P412" s="794" t="s">
        <v>40</v>
      </c>
      <c r="Q412" s="795"/>
      <c r="R412" s="795"/>
      <c r="S412" s="795"/>
      <c r="T412" s="795"/>
      <c r="U412" s="795"/>
      <c r="V412" s="796"/>
      <c r="W412" s="40" t="s">
        <v>0</v>
      </c>
      <c r="X412" s="41">
        <f>IFERROR(SUM(X408:X410),"0")</f>
        <v>0</v>
      </c>
      <c r="Y412" s="41">
        <f>IFERROR(SUM(Y408:Y410),"0")</f>
        <v>0</v>
      </c>
      <c r="Z412" s="40"/>
      <c r="AA412" s="64"/>
      <c r="AB412" s="64"/>
      <c r="AC412" s="64"/>
    </row>
    <row r="413" spans="1:68" ht="27.75" customHeight="1" x14ac:dyDescent="0.2">
      <c r="A413" s="841" t="s">
        <v>669</v>
      </c>
      <c r="B413" s="841"/>
      <c r="C413" s="841"/>
      <c r="D413" s="841"/>
      <c r="E413" s="841"/>
      <c r="F413" s="841"/>
      <c r="G413" s="841"/>
      <c r="H413" s="841"/>
      <c r="I413" s="841"/>
      <c r="J413" s="841"/>
      <c r="K413" s="841"/>
      <c r="L413" s="841"/>
      <c r="M413" s="841"/>
      <c r="N413" s="841"/>
      <c r="O413" s="841"/>
      <c r="P413" s="841"/>
      <c r="Q413" s="841"/>
      <c r="R413" s="841"/>
      <c r="S413" s="841"/>
      <c r="T413" s="841"/>
      <c r="U413" s="841"/>
      <c r="V413" s="841"/>
      <c r="W413" s="841"/>
      <c r="X413" s="841"/>
      <c r="Y413" s="841"/>
      <c r="Z413" s="841"/>
      <c r="AA413" s="52"/>
      <c r="AB413" s="52"/>
      <c r="AC413" s="52"/>
    </row>
    <row r="414" spans="1:68" ht="16.5" customHeight="1" x14ac:dyDescent="0.25">
      <c r="A414" s="809" t="s">
        <v>670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62"/>
      <c r="AB414" s="62"/>
      <c r="AC414" s="62"/>
    </row>
    <row r="415" spans="1:68" ht="14.25" customHeight="1" x14ac:dyDescent="0.25">
      <c r="A415" s="799" t="s">
        <v>124</v>
      </c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799"/>
      <c r="P415" s="799"/>
      <c r="Q415" s="799"/>
      <c r="R415" s="799"/>
      <c r="S415" s="799"/>
      <c r="T415" s="799"/>
      <c r="U415" s="799"/>
      <c r="V415" s="799"/>
      <c r="W415" s="799"/>
      <c r="X415" s="799"/>
      <c r="Y415" s="799"/>
      <c r="Z415" s="799"/>
      <c r="AA415" s="63"/>
      <c r="AB415" s="63"/>
      <c r="AC415" s="63"/>
    </row>
    <row r="416" spans="1:68" ht="27" customHeight="1" x14ac:dyDescent="0.25">
      <c r="A416" s="60" t="s">
        <v>671</v>
      </c>
      <c r="B416" s="60" t="s">
        <v>672</v>
      </c>
      <c r="C416" s="34">
        <v>4301011946</v>
      </c>
      <c r="D416" s="800">
        <v>4680115884847</v>
      </c>
      <c r="E416" s="800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161</v>
      </c>
      <c r="N416" s="36"/>
      <c r="O416" s="35">
        <v>60</v>
      </c>
      <c r="P416" s="9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7" t="s">
        <v>45</v>
      </c>
      <c r="V416" s="37" t="s">
        <v>45</v>
      </c>
      <c r="W416" s="38" t="s">
        <v>0</v>
      </c>
      <c r="X416" s="56">
        <v>1750</v>
      </c>
      <c r="Y416" s="53">
        <f t="shared" ref="Y416:Y426" si="87">IFERROR(IF(X416="",0,CEILING((X416/$H416),1)*$H416),"")</f>
        <v>1755</v>
      </c>
      <c r="Z416" s="39">
        <f>IFERROR(IF(Y416=0,"",ROUNDUP(Y416/H416,0)*0.02039),"")</f>
        <v>2.3856299999999999</v>
      </c>
      <c r="AA416" s="65" t="s">
        <v>45</v>
      </c>
      <c r="AB416" s="66" t="s">
        <v>45</v>
      </c>
      <c r="AC416" s="499" t="s">
        <v>673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1806</v>
      </c>
      <c r="BN416" s="75">
        <f t="shared" ref="BN416:BN426" si="89">IFERROR(Y416*I416/H416,"0")</f>
        <v>1811.16</v>
      </c>
      <c r="BO416" s="75">
        <f t="shared" ref="BO416:BO426" si="90">IFERROR(1/J416*(X416/H416),"0")</f>
        <v>2.4305555555555554</v>
      </c>
      <c r="BP416" s="75">
        <f t="shared" ref="BP416:BP426" si="91">IFERROR(1/J416*(Y416/H416),"0")</f>
        <v>2.4375</v>
      </c>
    </row>
    <row r="417" spans="1:68" ht="27" customHeight="1" x14ac:dyDescent="0.25">
      <c r="A417" s="60" t="s">
        <v>671</v>
      </c>
      <c r="B417" s="60" t="s">
        <v>674</v>
      </c>
      <c r="C417" s="34">
        <v>4301011869</v>
      </c>
      <c r="D417" s="800">
        <v>4680115884847</v>
      </c>
      <c r="E417" s="800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157</v>
      </c>
      <c r="M417" s="36" t="s">
        <v>82</v>
      </c>
      <c r="N417" s="36"/>
      <c r="O417" s="35">
        <v>60</v>
      </c>
      <c r="P417" s="9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675</v>
      </c>
      <c r="AG417" s="75"/>
      <c r="AJ417" s="79" t="s">
        <v>158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676</v>
      </c>
      <c r="B418" s="60" t="s">
        <v>677</v>
      </c>
      <c r="C418" s="34">
        <v>4301011947</v>
      </c>
      <c r="D418" s="800">
        <v>4680115884854</v>
      </c>
      <c r="E418" s="800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161</v>
      </c>
      <c r="N418" s="36"/>
      <c r="O418" s="35">
        <v>60</v>
      </c>
      <c r="P418" s="9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7" t="s">
        <v>45</v>
      </c>
      <c r="V418" s="37" t="s">
        <v>45</v>
      </c>
      <c r="W418" s="38" t="s">
        <v>0</v>
      </c>
      <c r="X418" s="56">
        <v>1750</v>
      </c>
      <c r="Y418" s="53">
        <f t="shared" si="87"/>
        <v>1755</v>
      </c>
      <c r="Z418" s="39">
        <f>IFERROR(IF(Y418=0,"",ROUNDUP(Y418/H418,0)*0.02039),"")</f>
        <v>2.3856299999999999</v>
      </c>
      <c r="AA418" s="65" t="s">
        <v>45</v>
      </c>
      <c r="AB418" s="66" t="s">
        <v>45</v>
      </c>
      <c r="AC418" s="503" t="s">
        <v>673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1806</v>
      </c>
      <c r="BN418" s="75">
        <f t="shared" si="89"/>
        <v>1811.16</v>
      </c>
      <c r="BO418" s="75">
        <f t="shared" si="90"/>
        <v>2.4305555555555554</v>
      </c>
      <c r="BP418" s="75">
        <f t="shared" si="91"/>
        <v>2.4375</v>
      </c>
    </row>
    <row r="419" spans="1:68" ht="27" customHeight="1" x14ac:dyDescent="0.25">
      <c r="A419" s="60" t="s">
        <v>676</v>
      </c>
      <c r="B419" s="60" t="s">
        <v>678</v>
      </c>
      <c r="C419" s="34">
        <v>4301011870</v>
      </c>
      <c r="D419" s="800">
        <v>4680115884854</v>
      </c>
      <c r="E419" s="800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157</v>
      </c>
      <c r="M419" s="36" t="s">
        <v>82</v>
      </c>
      <c r="N419" s="36"/>
      <c r="O419" s="35">
        <v>60</v>
      </c>
      <c r="P419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679</v>
      </c>
      <c r="AG419" s="75"/>
      <c r="AJ419" s="79" t="s">
        <v>158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681</v>
      </c>
      <c r="C420" s="34">
        <v>4301011943</v>
      </c>
      <c r="D420" s="800">
        <v>4680115884830</v>
      </c>
      <c r="E420" s="800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45</v>
      </c>
      <c r="M420" s="36" t="s">
        <v>161</v>
      </c>
      <c r="N420" s="36"/>
      <c r="O420" s="35">
        <v>60</v>
      </c>
      <c r="P420" s="9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673</v>
      </c>
      <c r="AG420" s="75"/>
      <c r="AJ420" s="79" t="s">
        <v>45</v>
      </c>
      <c r="AK420" s="79">
        <v>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680</v>
      </c>
      <c r="B421" s="60" t="s">
        <v>682</v>
      </c>
      <c r="C421" s="34">
        <v>4301011867</v>
      </c>
      <c r="D421" s="800">
        <v>4680115884830</v>
      </c>
      <c r="E421" s="800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157</v>
      </c>
      <c r="M421" s="36" t="s">
        <v>82</v>
      </c>
      <c r="N421" s="36"/>
      <c r="O421" s="35">
        <v>60</v>
      </c>
      <c r="P421" s="9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683</v>
      </c>
      <c r="AG421" s="75"/>
      <c r="AJ421" s="79" t="s">
        <v>158</v>
      </c>
      <c r="AK421" s="79">
        <v>720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684</v>
      </c>
      <c r="B422" s="60" t="s">
        <v>685</v>
      </c>
      <c r="C422" s="34">
        <v>4301011339</v>
      </c>
      <c r="D422" s="800">
        <v>4607091383997</v>
      </c>
      <c r="E422" s="800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82</v>
      </c>
      <c r="N422" s="36"/>
      <c r="O422" s="35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7" t="s">
        <v>45</v>
      </c>
      <c r="V422" s="37" t="s">
        <v>45</v>
      </c>
      <c r="W422" s="38" t="s">
        <v>0</v>
      </c>
      <c r="X422" s="56">
        <v>7750</v>
      </c>
      <c r="Y422" s="53">
        <f t="shared" si="87"/>
        <v>7755</v>
      </c>
      <c r="Z422" s="39">
        <f>IFERROR(IF(Y422=0,"",ROUNDUP(Y422/H422,0)*0.02175),"")</f>
        <v>11.24475</v>
      </c>
      <c r="AA422" s="65" t="s">
        <v>45</v>
      </c>
      <c r="AB422" s="66" t="s">
        <v>45</v>
      </c>
      <c r="AC422" s="511" t="s">
        <v>686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7998</v>
      </c>
      <c r="BN422" s="75">
        <f t="shared" si="89"/>
        <v>8003.1600000000008</v>
      </c>
      <c r="BO422" s="75">
        <f t="shared" si="90"/>
        <v>10.763888888888888</v>
      </c>
      <c r="BP422" s="75">
        <f t="shared" si="91"/>
        <v>10.770833333333332</v>
      </c>
    </row>
    <row r="423" spans="1:68" ht="27" customHeight="1" x14ac:dyDescent="0.25">
      <c r="A423" s="60" t="s">
        <v>687</v>
      </c>
      <c r="B423" s="60" t="s">
        <v>688</v>
      </c>
      <c r="C423" s="34">
        <v>4301011433</v>
      </c>
      <c r="D423" s="800">
        <v>4680115882638</v>
      </c>
      <c r="E423" s="800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9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689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690</v>
      </c>
      <c r="B424" s="60" t="s">
        <v>691</v>
      </c>
      <c r="C424" s="34">
        <v>4301011952</v>
      </c>
      <c r="D424" s="800">
        <v>4680115884922</v>
      </c>
      <c r="E424" s="800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9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679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692</v>
      </c>
      <c r="B425" s="60" t="s">
        <v>693</v>
      </c>
      <c r="C425" s="34">
        <v>4301011868</v>
      </c>
      <c r="D425" s="800">
        <v>4680115884861</v>
      </c>
      <c r="E425" s="800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9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694</v>
      </c>
      <c r="B426" s="60" t="s">
        <v>695</v>
      </c>
      <c r="C426" s="34">
        <v>4301011866</v>
      </c>
      <c r="D426" s="800">
        <v>4680115884878</v>
      </c>
      <c r="E426" s="800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94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696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797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798"/>
      <c r="P427" s="794" t="s">
        <v>40</v>
      </c>
      <c r="Q427" s="795"/>
      <c r="R427" s="795"/>
      <c r="S427" s="795"/>
      <c r="T427" s="795"/>
      <c r="U427" s="795"/>
      <c r="V427" s="796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750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751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16.016010000000001</v>
      </c>
      <c r="AA427" s="64"/>
      <c r="AB427" s="64"/>
      <c r="AC427" s="64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798"/>
      <c r="P428" s="794" t="s">
        <v>40</v>
      </c>
      <c r="Q428" s="795"/>
      <c r="R428" s="795"/>
      <c r="S428" s="795"/>
      <c r="T428" s="795"/>
      <c r="U428" s="795"/>
      <c r="V428" s="796"/>
      <c r="W428" s="40" t="s">
        <v>0</v>
      </c>
      <c r="X428" s="41">
        <f>IFERROR(SUM(X416:X426),"0")</f>
        <v>11250</v>
      </c>
      <c r="Y428" s="41">
        <f>IFERROR(SUM(Y416:Y426),"0")</f>
        <v>11265</v>
      </c>
      <c r="Z428" s="40"/>
      <c r="AA428" s="64"/>
      <c r="AB428" s="64"/>
      <c r="AC428" s="64"/>
    </row>
    <row r="429" spans="1:68" ht="14.25" customHeight="1" x14ac:dyDescent="0.25">
      <c r="A429" s="799" t="s">
        <v>179</v>
      </c>
      <c r="B429" s="799"/>
      <c r="C429" s="799"/>
      <c r="D429" s="799"/>
      <c r="E429" s="799"/>
      <c r="F429" s="799"/>
      <c r="G429" s="799"/>
      <c r="H429" s="799"/>
      <c r="I429" s="799"/>
      <c r="J429" s="799"/>
      <c r="K429" s="799"/>
      <c r="L429" s="799"/>
      <c r="M429" s="799"/>
      <c r="N429" s="799"/>
      <c r="O429" s="799"/>
      <c r="P429" s="799"/>
      <c r="Q429" s="799"/>
      <c r="R429" s="799"/>
      <c r="S429" s="799"/>
      <c r="T429" s="799"/>
      <c r="U429" s="799"/>
      <c r="V429" s="799"/>
      <c r="W429" s="799"/>
      <c r="X429" s="799"/>
      <c r="Y429" s="799"/>
      <c r="Z429" s="799"/>
      <c r="AA429" s="63"/>
      <c r="AB429" s="63"/>
      <c r="AC429" s="63"/>
    </row>
    <row r="430" spans="1:68" ht="27" customHeight="1" x14ac:dyDescent="0.25">
      <c r="A430" s="60" t="s">
        <v>697</v>
      </c>
      <c r="B430" s="60" t="s">
        <v>698</v>
      </c>
      <c r="C430" s="34">
        <v>4301020178</v>
      </c>
      <c r="D430" s="800">
        <v>4607091383980</v>
      </c>
      <c r="E430" s="800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157</v>
      </c>
      <c r="M430" s="36" t="s">
        <v>131</v>
      </c>
      <c r="N430" s="36"/>
      <c r="O430" s="35">
        <v>50</v>
      </c>
      <c r="P430" s="9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7" t="s">
        <v>45</v>
      </c>
      <c r="V430" s="37" t="s">
        <v>45</v>
      </c>
      <c r="W430" s="38" t="s">
        <v>0</v>
      </c>
      <c r="X430" s="56">
        <v>2160</v>
      </c>
      <c r="Y430" s="53">
        <f>IFERROR(IF(X430="",0,CEILING((X430/$H430),1)*$H430),"")</f>
        <v>2160</v>
      </c>
      <c r="Z430" s="39">
        <f>IFERROR(IF(Y430=0,"",ROUNDUP(Y430/H430,0)*0.02175),"")</f>
        <v>3.1319999999999997</v>
      </c>
      <c r="AA430" s="65" t="s">
        <v>45</v>
      </c>
      <c r="AB430" s="66" t="s">
        <v>45</v>
      </c>
      <c r="AC430" s="521" t="s">
        <v>699</v>
      </c>
      <c r="AG430" s="75"/>
      <c r="AJ430" s="79" t="s">
        <v>158</v>
      </c>
      <c r="AK430" s="79">
        <v>720</v>
      </c>
      <c r="BB430" s="522" t="s">
        <v>66</v>
      </c>
      <c r="BM430" s="75">
        <f>IFERROR(X430*I430/H430,"0")</f>
        <v>2229.1200000000003</v>
      </c>
      <c r="BN430" s="75">
        <f>IFERROR(Y430*I430/H430,"0")</f>
        <v>2229.1200000000003</v>
      </c>
      <c r="BO430" s="75">
        <f>IFERROR(1/J430*(X430/H430),"0")</f>
        <v>3</v>
      </c>
      <c r="BP430" s="75">
        <f>IFERROR(1/J430*(Y430/H430),"0")</f>
        <v>3</v>
      </c>
    </row>
    <row r="431" spans="1:68" ht="27" customHeight="1" x14ac:dyDescent="0.25">
      <c r="A431" s="60" t="s">
        <v>700</v>
      </c>
      <c r="B431" s="60" t="s">
        <v>701</v>
      </c>
      <c r="C431" s="34">
        <v>4301020179</v>
      </c>
      <c r="D431" s="800">
        <v>4607091384178</v>
      </c>
      <c r="E431" s="800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9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699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97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8"/>
      <c r="P432" s="794" t="s">
        <v>40</v>
      </c>
      <c r="Q432" s="795"/>
      <c r="R432" s="795"/>
      <c r="S432" s="795"/>
      <c r="T432" s="795"/>
      <c r="U432" s="795"/>
      <c r="V432" s="796"/>
      <c r="W432" s="40" t="s">
        <v>39</v>
      </c>
      <c r="X432" s="41">
        <f>IFERROR(X430/H430,"0")+IFERROR(X431/H431,"0")</f>
        <v>144</v>
      </c>
      <c r="Y432" s="41">
        <f>IFERROR(Y430/H430,"0")+IFERROR(Y431/H431,"0")</f>
        <v>144</v>
      </c>
      <c r="Z432" s="41">
        <f>IFERROR(IF(Z430="",0,Z430),"0")+IFERROR(IF(Z431="",0,Z431),"0")</f>
        <v>3.1319999999999997</v>
      </c>
      <c r="AA432" s="64"/>
      <c r="AB432" s="64"/>
      <c r="AC432" s="64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798"/>
      <c r="P433" s="794" t="s">
        <v>40</v>
      </c>
      <c r="Q433" s="795"/>
      <c r="R433" s="795"/>
      <c r="S433" s="795"/>
      <c r="T433" s="795"/>
      <c r="U433" s="795"/>
      <c r="V433" s="796"/>
      <c r="W433" s="40" t="s">
        <v>0</v>
      </c>
      <c r="X433" s="41">
        <f>IFERROR(SUM(X430:X431),"0")</f>
        <v>2160</v>
      </c>
      <c r="Y433" s="41">
        <f>IFERROR(SUM(Y430:Y431),"0")</f>
        <v>2160</v>
      </c>
      <c r="Z433" s="40"/>
      <c r="AA433" s="64"/>
      <c r="AB433" s="64"/>
      <c r="AC433" s="64"/>
    </row>
    <row r="434" spans="1:68" ht="14.25" customHeight="1" x14ac:dyDescent="0.25">
      <c r="A434" s="799" t="s">
        <v>84</v>
      </c>
      <c r="B434" s="799"/>
      <c r="C434" s="799"/>
      <c r="D434" s="799"/>
      <c r="E434" s="799"/>
      <c r="F434" s="799"/>
      <c r="G434" s="799"/>
      <c r="H434" s="799"/>
      <c r="I434" s="799"/>
      <c r="J434" s="799"/>
      <c r="K434" s="799"/>
      <c r="L434" s="799"/>
      <c r="M434" s="799"/>
      <c r="N434" s="799"/>
      <c r="O434" s="799"/>
      <c r="P434" s="799"/>
      <c r="Q434" s="799"/>
      <c r="R434" s="799"/>
      <c r="S434" s="799"/>
      <c r="T434" s="799"/>
      <c r="U434" s="799"/>
      <c r="V434" s="799"/>
      <c r="W434" s="799"/>
      <c r="X434" s="799"/>
      <c r="Y434" s="799"/>
      <c r="Z434" s="799"/>
      <c r="AA434" s="63"/>
      <c r="AB434" s="63"/>
      <c r="AC434" s="63"/>
    </row>
    <row r="435" spans="1:68" ht="27" customHeight="1" x14ac:dyDescent="0.25">
      <c r="A435" s="60" t="s">
        <v>702</v>
      </c>
      <c r="B435" s="60" t="s">
        <v>703</v>
      </c>
      <c r="C435" s="34">
        <v>4301051903</v>
      </c>
      <c r="D435" s="800">
        <v>4607091383928</v>
      </c>
      <c r="E435" s="800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941" t="s">
        <v>704</v>
      </c>
      <c r="Q435" s="802"/>
      <c r="R435" s="802"/>
      <c r="S435" s="802"/>
      <c r="T435" s="803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25" t="s">
        <v>705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706</v>
      </c>
      <c r="B436" s="60" t="s">
        <v>707</v>
      </c>
      <c r="C436" s="34">
        <v>4301051897</v>
      </c>
      <c r="D436" s="800">
        <v>4607091384260</v>
      </c>
      <c r="E436" s="800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942" t="s">
        <v>708</v>
      </c>
      <c r="Q436" s="802"/>
      <c r="R436" s="802"/>
      <c r="S436" s="802"/>
      <c r="T436" s="803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797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798"/>
      <c r="P437" s="794" t="s">
        <v>40</v>
      </c>
      <c r="Q437" s="795"/>
      <c r="R437" s="795"/>
      <c r="S437" s="795"/>
      <c r="T437" s="795"/>
      <c r="U437" s="795"/>
      <c r="V437" s="796"/>
      <c r="W437" s="40" t="s">
        <v>39</v>
      </c>
      <c r="X437" s="41">
        <f>IFERROR(X435/H435,"0")+IFERROR(X436/H436,"0")</f>
        <v>0</v>
      </c>
      <c r="Y437" s="41">
        <f>IFERROR(Y435/H435,"0")+IFERROR(Y436/H436,"0")</f>
        <v>0</v>
      </c>
      <c r="Z437" s="41">
        <f>IFERROR(IF(Z435="",0,Z435),"0")+IFERROR(IF(Z436="",0,Z436),"0")</f>
        <v>0</v>
      </c>
      <c r="AA437" s="64"/>
      <c r="AB437" s="64"/>
      <c r="AC437" s="64"/>
    </row>
    <row r="438" spans="1:68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798"/>
      <c r="P438" s="794" t="s">
        <v>40</v>
      </c>
      <c r="Q438" s="795"/>
      <c r="R438" s="795"/>
      <c r="S438" s="795"/>
      <c r="T438" s="795"/>
      <c r="U438" s="795"/>
      <c r="V438" s="796"/>
      <c r="W438" s="40" t="s">
        <v>0</v>
      </c>
      <c r="X438" s="41">
        <f>IFERROR(SUM(X435:X436),"0")</f>
        <v>0</v>
      </c>
      <c r="Y438" s="41">
        <f>IFERROR(SUM(Y435:Y436),"0")</f>
        <v>0</v>
      </c>
      <c r="Z438" s="40"/>
      <c r="AA438" s="64"/>
      <c r="AB438" s="64"/>
      <c r="AC438" s="64"/>
    </row>
    <row r="439" spans="1:68" ht="14.25" customHeight="1" x14ac:dyDescent="0.25">
      <c r="A439" s="799" t="s">
        <v>221</v>
      </c>
      <c r="B439" s="799"/>
      <c r="C439" s="799"/>
      <c r="D439" s="799"/>
      <c r="E439" s="799"/>
      <c r="F439" s="799"/>
      <c r="G439" s="799"/>
      <c r="H439" s="799"/>
      <c r="I439" s="799"/>
      <c r="J439" s="799"/>
      <c r="K439" s="799"/>
      <c r="L439" s="799"/>
      <c r="M439" s="799"/>
      <c r="N439" s="799"/>
      <c r="O439" s="799"/>
      <c r="P439" s="799"/>
      <c r="Q439" s="799"/>
      <c r="R439" s="799"/>
      <c r="S439" s="799"/>
      <c r="T439" s="799"/>
      <c r="U439" s="799"/>
      <c r="V439" s="799"/>
      <c r="W439" s="799"/>
      <c r="X439" s="799"/>
      <c r="Y439" s="799"/>
      <c r="Z439" s="799"/>
      <c r="AA439" s="63"/>
      <c r="AB439" s="63"/>
      <c r="AC439" s="63"/>
    </row>
    <row r="440" spans="1:68" ht="27" customHeight="1" x14ac:dyDescent="0.25">
      <c r="A440" s="60" t="s">
        <v>710</v>
      </c>
      <c r="B440" s="60" t="s">
        <v>711</v>
      </c>
      <c r="C440" s="34">
        <v>4301060439</v>
      </c>
      <c r="D440" s="800">
        <v>4607091384673</v>
      </c>
      <c r="E440" s="800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943" t="s">
        <v>712</v>
      </c>
      <c r="Q440" s="802"/>
      <c r="R440" s="802"/>
      <c r="S440" s="802"/>
      <c r="T440" s="80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29" t="s">
        <v>713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97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8"/>
      <c r="P441" s="794" t="s">
        <v>40</v>
      </c>
      <c r="Q441" s="795"/>
      <c r="R441" s="795"/>
      <c r="S441" s="795"/>
      <c r="T441" s="795"/>
      <c r="U441" s="795"/>
      <c r="V441" s="796"/>
      <c r="W441" s="40" t="s">
        <v>39</v>
      </c>
      <c r="X441" s="41">
        <f>IFERROR(X440/H440,"0")</f>
        <v>0</v>
      </c>
      <c r="Y441" s="41">
        <f>IFERROR(Y440/H440,"0")</f>
        <v>0</v>
      </c>
      <c r="Z441" s="41">
        <f>IFERROR(IF(Z440="",0,Z440),"0")</f>
        <v>0</v>
      </c>
      <c r="AA441" s="64"/>
      <c r="AB441" s="64"/>
      <c r="AC441" s="64"/>
    </row>
    <row r="442" spans="1:68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798"/>
      <c r="P442" s="794" t="s">
        <v>40</v>
      </c>
      <c r="Q442" s="795"/>
      <c r="R442" s="795"/>
      <c r="S442" s="795"/>
      <c r="T442" s="795"/>
      <c r="U442" s="795"/>
      <c r="V442" s="796"/>
      <c r="W442" s="40" t="s">
        <v>0</v>
      </c>
      <c r="X442" s="41">
        <f>IFERROR(SUM(X440:X440),"0")</f>
        <v>0</v>
      </c>
      <c r="Y442" s="41">
        <f>IFERROR(SUM(Y440:Y440),"0")</f>
        <v>0</v>
      </c>
      <c r="Z442" s="40"/>
      <c r="AA442" s="64"/>
      <c r="AB442" s="64"/>
      <c r="AC442" s="64"/>
    </row>
    <row r="443" spans="1:68" ht="16.5" customHeight="1" x14ac:dyDescent="0.25">
      <c r="A443" s="809" t="s">
        <v>714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62"/>
      <c r="AB443" s="62"/>
      <c r="AC443" s="62"/>
    </row>
    <row r="444" spans="1:68" ht="14.25" customHeight="1" x14ac:dyDescent="0.25">
      <c r="A444" s="799" t="s">
        <v>124</v>
      </c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799"/>
      <c r="P444" s="799"/>
      <c r="Q444" s="799"/>
      <c r="R444" s="799"/>
      <c r="S444" s="799"/>
      <c r="T444" s="799"/>
      <c r="U444" s="799"/>
      <c r="V444" s="799"/>
      <c r="W444" s="799"/>
      <c r="X444" s="799"/>
      <c r="Y444" s="799"/>
      <c r="Z444" s="799"/>
      <c r="AA444" s="63"/>
      <c r="AB444" s="63"/>
      <c r="AC444" s="63"/>
    </row>
    <row r="445" spans="1:68" ht="27" customHeight="1" x14ac:dyDescent="0.25">
      <c r="A445" s="60" t="s">
        <v>715</v>
      </c>
      <c r="B445" s="60" t="s">
        <v>716</v>
      </c>
      <c r="C445" s="34">
        <v>4301011873</v>
      </c>
      <c r="D445" s="800">
        <v>4680115881907</v>
      </c>
      <c r="E445" s="800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9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717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715</v>
      </c>
      <c r="B446" s="60" t="s">
        <v>718</v>
      </c>
      <c r="C446" s="34">
        <v>4301011483</v>
      </c>
      <c r="D446" s="800">
        <v>4680115881907</v>
      </c>
      <c r="E446" s="800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9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719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720</v>
      </c>
      <c r="B447" s="60" t="s">
        <v>721</v>
      </c>
      <c r="C447" s="34">
        <v>4301011872</v>
      </c>
      <c r="D447" s="800">
        <v>4680115883925</v>
      </c>
      <c r="E447" s="800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9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717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720</v>
      </c>
      <c r="B448" s="60" t="s">
        <v>722</v>
      </c>
      <c r="C448" s="34">
        <v>4301011655</v>
      </c>
      <c r="D448" s="800">
        <v>4680115883925</v>
      </c>
      <c r="E448" s="800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9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719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723</v>
      </c>
      <c r="B449" s="60" t="s">
        <v>724</v>
      </c>
      <c r="C449" s="34">
        <v>4301011874</v>
      </c>
      <c r="D449" s="800">
        <v>4680115884892</v>
      </c>
      <c r="E449" s="800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9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725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726</v>
      </c>
      <c r="B450" s="60" t="s">
        <v>727</v>
      </c>
      <c r="C450" s="34">
        <v>4301011312</v>
      </c>
      <c r="D450" s="800">
        <v>4607091384192</v>
      </c>
      <c r="E450" s="800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131</v>
      </c>
      <c r="N450" s="36"/>
      <c r="O450" s="35">
        <v>60</v>
      </c>
      <c r="P450" s="9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728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729</v>
      </c>
      <c r="B451" s="60" t="s">
        <v>730</v>
      </c>
      <c r="C451" s="34">
        <v>4301011875</v>
      </c>
      <c r="D451" s="800">
        <v>4680115884885</v>
      </c>
      <c r="E451" s="800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9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725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731</v>
      </c>
      <c r="B452" s="60" t="s">
        <v>732</v>
      </c>
      <c r="C452" s="34">
        <v>4301011871</v>
      </c>
      <c r="D452" s="800">
        <v>4680115884908</v>
      </c>
      <c r="E452" s="800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9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725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797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798"/>
      <c r="P453" s="794" t="s">
        <v>40</v>
      </c>
      <c r="Q453" s="795"/>
      <c r="R453" s="795"/>
      <c r="S453" s="795"/>
      <c r="T453" s="795"/>
      <c r="U453" s="795"/>
      <c r="V453" s="796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0</v>
      </c>
      <c r="Y453" s="41">
        <f>IFERROR(Y445/H445,"0")+IFERROR(Y446/H446,"0")+IFERROR(Y447/H447,"0")+IFERROR(Y448/H448,"0")+IFERROR(Y449/H449,"0")+IFERROR(Y450/H450,"0")+IFERROR(Y451/H451,"0")+IFERROR(Y452/H452,"0")</f>
        <v>0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4"/>
      <c r="AB453" s="64"/>
      <c r="AC453" s="64"/>
    </row>
    <row r="454" spans="1:68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798"/>
      <c r="P454" s="794" t="s">
        <v>40</v>
      </c>
      <c r="Q454" s="795"/>
      <c r="R454" s="795"/>
      <c r="S454" s="795"/>
      <c r="T454" s="795"/>
      <c r="U454" s="795"/>
      <c r="V454" s="796"/>
      <c r="W454" s="40" t="s">
        <v>0</v>
      </c>
      <c r="X454" s="41">
        <f>IFERROR(SUM(X445:X452),"0")</f>
        <v>0</v>
      </c>
      <c r="Y454" s="41">
        <f>IFERROR(SUM(Y445:Y452),"0")</f>
        <v>0</v>
      </c>
      <c r="Z454" s="40"/>
      <c r="AA454" s="64"/>
      <c r="AB454" s="64"/>
      <c r="AC454" s="64"/>
    </row>
    <row r="455" spans="1:68" ht="14.25" customHeight="1" x14ac:dyDescent="0.25">
      <c r="A455" s="799" t="s">
        <v>78</v>
      </c>
      <c r="B455" s="799"/>
      <c r="C455" s="799"/>
      <c r="D455" s="799"/>
      <c r="E455" s="799"/>
      <c r="F455" s="799"/>
      <c r="G455" s="799"/>
      <c r="H455" s="799"/>
      <c r="I455" s="799"/>
      <c r="J455" s="799"/>
      <c r="K455" s="799"/>
      <c r="L455" s="799"/>
      <c r="M455" s="799"/>
      <c r="N455" s="799"/>
      <c r="O455" s="799"/>
      <c r="P455" s="799"/>
      <c r="Q455" s="799"/>
      <c r="R455" s="799"/>
      <c r="S455" s="799"/>
      <c r="T455" s="799"/>
      <c r="U455" s="799"/>
      <c r="V455" s="799"/>
      <c r="W455" s="799"/>
      <c r="X455" s="799"/>
      <c r="Y455" s="799"/>
      <c r="Z455" s="799"/>
      <c r="AA455" s="63"/>
      <c r="AB455" s="63"/>
      <c r="AC455" s="63"/>
    </row>
    <row r="456" spans="1:68" ht="27" customHeight="1" x14ac:dyDescent="0.25">
      <c r="A456" s="60" t="s">
        <v>733</v>
      </c>
      <c r="B456" s="60" t="s">
        <v>734</v>
      </c>
      <c r="C456" s="34">
        <v>4301031303</v>
      </c>
      <c r="D456" s="800">
        <v>4607091384802</v>
      </c>
      <c r="E456" s="800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9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7" t="s">
        <v>735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736</v>
      </c>
      <c r="B457" s="60" t="s">
        <v>737</v>
      </c>
      <c r="C457" s="34">
        <v>4301031304</v>
      </c>
      <c r="D457" s="800">
        <v>4607091384826</v>
      </c>
      <c r="E457" s="800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92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735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97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798"/>
      <c r="P458" s="794" t="s">
        <v>40</v>
      </c>
      <c r="Q458" s="795"/>
      <c r="R458" s="795"/>
      <c r="S458" s="795"/>
      <c r="T458" s="795"/>
      <c r="U458" s="795"/>
      <c r="V458" s="796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798"/>
      <c r="P459" s="794" t="s">
        <v>40</v>
      </c>
      <c r="Q459" s="795"/>
      <c r="R459" s="795"/>
      <c r="S459" s="795"/>
      <c r="T459" s="795"/>
      <c r="U459" s="795"/>
      <c r="V459" s="796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99" t="s">
        <v>84</v>
      </c>
      <c r="B460" s="799"/>
      <c r="C460" s="799"/>
      <c r="D460" s="799"/>
      <c r="E460" s="799"/>
      <c r="F460" s="799"/>
      <c r="G460" s="799"/>
      <c r="H460" s="799"/>
      <c r="I460" s="799"/>
      <c r="J460" s="799"/>
      <c r="K460" s="799"/>
      <c r="L460" s="799"/>
      <c r="M460" s="799"/>
      <c r="N460" s="799"/>
      <c r="O460" s="799"/>
      <c r="P460" s="799"/>
      <c r="Q460" s="799"/>
      <c r="R460" s="799"/>
      <c r="S460" s="799"/>
      <c r="T460" s="799"/>
      <c r="U460" s="799"/>
      <c r="V460" s="799"/>
      <c r="W460" s="799"/>
      <c r="X460" s="799"/>
      <c r="Y460" s="799"/>
      <c r="Z460" s="799"/>
      <c r="AA460" s="63"/>
      <c r="AB460" s="63"/>
      <c r="AC460" s="63"/>
    </row>
    <row r="461" spans="1:68" ht="27" customHeight="1" x14ac:dyDescent="0.25">
      <c r="A461" s="60" t="s">
        <v>738</v>
      </c>
      <c r="B461" s="60" t="s">
        <v>739</v>
      </c>
      <c r="C461" s="34">
        <v>4301051899</v>
      </c>
      <c r="D461" s="800">
        <v>4607091384246</v>
      </c>
      <c r="E461" s="800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929" t="s">
        <v>740</v>
      </c>
      <c r="Q461" s="802"/>
      <c r="R461" s="802"/>
      <c r="S461" s="802"/>
      <c r="T461" s="803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741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742</v>
      </c>
      <c r="B462" s="60" t="s">
        <v>743</v>
      </c>
      <c r="C462" s="34">
        <v>4301051901</v>
      </c>
      <c r="D462" s="800">
        <v>4680115881976</v>
      </c>
      <c r="E462" s="800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930" t="s">
        <v>744</v>
      </c>
      <c r="Q462" s="802"/>
      <c r="R462" s="802"/>
      <c r="S462" s="802"/>
      <c r="T462" s="803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4301051634</v>
      </c>
      <c r="D463" s="800">
        <v>4607091384253</v>
      </c>
      <c r="E463" s="800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9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748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749</v>
      </c>
      <c r="C464" s="34">
        <v>4301051297</v>
      </c>
      <c r="D464" s="800">
        <v>4607091384253</v>
      </c>
      <c r="E464" s="800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750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751</v>
      </c>
      <c r="B465" s="60" t="s">
        <v>752</v>
      </c>
      <c r="C465" s="34">
        <v>4301051444</v>
      </c>
      <c r="D465" s="800">
        <v>4680115881969</v>
      </c>
      <c r="E465" s="800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753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97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798"/>
      <c r="P466" s="794" t="s">
        <v>40</v>
      </c>
      <c r="Q466" s="795"/>
      <c r="R466" s="795"/>
      <c r="S466" s="795"/>
      <c r="T466" s="795"/>
      <c r="U466" s="795"/>
      <c r="V466" s="796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798"/>
      <c r="P467" s="794" t="s">
        <v>40</v>
      </c>
      <c r="Q467" s="795"/>
      <c r="R467" s="795"/>
      <c r="S467" s="795"/>
      <c r="T467" s="795"/>
      <c r="U467" s="795"/>
      <c r="V467" s="796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799" t="s">
        <v>221</v>
      </c>
      <c r="B468" s="799"/>
      <c r="C468" s="799"/>
      <c r="D468" s="799"/>
      <c r="E468" s="799"/>
      <c r="F468" s="799"/>
      <c r="G468" s="799"/>
      <c r="H468" s="799"/>
      <c r="I468" s="799"/>
      <c r="J468" s="799"/>
      <c r="K468" s="799"/>
      <c r="L468" s="799"/>
      <c r="M468" s="799"/>
      <c r="N468" s="799"/>
      <c r="O468" s="799"/>
      <c r="P468" s="799"/>
      <c r="Q468" s="799"/>
      <c r="R468" s="799"/>
      <c r="S468" s="799"/>
      <c r="T468" s="799"/>
      <c r="U468" s="799"/>
      <c r="V468" s="799"/>
      <c r="W468" s="799"/>
      <c r="X468" s="799"/>
      <c r="Y468" s="799"/>
      <c r="Z468" s="799"/>
      <c r="AA468" s="63"/>
      <c r="AB468" s="63"/>
      <c r="AC468" s="63"/>
    </row>
    <row r="469" spans="1:68" ht="27" customHeight="1" x14ac:dyDescent="0.25">
      <c r="A469" s="60" t="s">
        <v>754</v>
      </c>
      <c r="B469" s="60" t="s">
        <v>755</v>
      </c>
      <c r="C469" s="34">
        <v>4301060441</v>
      </c>
      <c r="D469" s="800">
        <v>4607091389357</v>
      </c>
      <c r="E469" s="800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925" t="s">
        <v>756</v>
      </c>
      <c r="Q469" s="802"/>
      <c r="R469" s="802"/>
      <c r="S469" s="802"/>
      <c r="T469" s="80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1" t="s">
        <v>757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97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8"/>
      <c r="P470" s="794" t="s">
        <v>40</v>
      </c>
      <c r="Q470" s="795"/>
      <c r="R470" s="795"/>
      <c r="S470" s="795"/>
      <c r="T470" s="795"/>
      <c r="U470" s="795"/>
      <c r="V470" s="79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798"/>
      <c r="P471" s="794" t="s">
        <v>40</v>
      </c>
      <c r="Q471" s="795"/>
      <c r="R471" s="795"/>
      <c r="S471" s="795"/>
      <c r="T471" s="795"/>
      <c r="U471" s="795"/>
      <c r="V471" s="79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27.75" customHeight="1" x14ac:dyDescent="0.2">
      <c r="A472" s="841" t="s">
        <v>758</v>
      </c>
      <c r="B472" s="841"/>
      <c r="C472" s="841"/>
      <c r="D472" s="841"/>
      <c r="E472" s="841"/>
      <c r="F472" s="841"/>
      <c r="G472" s="841"/>
      <c r="H472" s="841"/>
      <c r="I472" s="841"/>
      <c r="J472" s="841"/>
      <c r="K472" s="841"/>
      <c r="L472" s="841"/>
      <c r="M472" s="841"/>
      <c r="N472" s="841"/>
      <c r="O472" s="841"/>
      <c r="P472" s="841"/>
      <c r="Q472" s="841"/>
      <c r="R472" s="841"/>
      <c r="S472" s="841"/>
      <c r="T472" s="841"/>
      <c r="U472" s="841"/>
      <c r="V472" s="841"/>
      <c r="W472" s="841"/>
      <c r="X472" s="841"/>
      <c r="Y472" s="841"/>
      <c r="Z472" s="841"/>
      <c r="AA472" s="52"/>
      <c r="AB472" s="52"/>
      <c r="AC472" s="52"/>
    </row>
    <row r="473" spans="1:68" ht="16.5" customHeight="1" x14ac:dyDescent="0.25">
      <c r="A473" s="809" t="s">
        <v>759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62"/>
      <c r="AB473" s="62"/>
      <c r="AC473" s="62"/>
    </row>
    <row r="474" spans="1:68" ht="14.25" customHeight="1" x14ac:dyDescent="0.25">
      <c r="A474" s="799" t="s">
        <v>124</v>
      </c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799"/>
      <c r="P474" s="799"/>
      <c r="Q474" s="799"/>
      <c r="R474" s="799"/>
      <c r="S474" s="799"/>
      <c r="T474" s="799"/>
      <c r="U474" s="799"/>
      <c r="V474" s="799"/>
      <c r="W474" s="799"/>
      <c r="X474" s="799"/>
      <c r="Y474" s="799"/>
      <c r="Z474" s="799"/>
      <c r="AA474" s="63"/>
      <c r="AB474" s="63"/>
      <c r="AC474" s="63"/>
    </row>
    <row r="475" spans="1:68" ht="27" customHeight="1" x14ac:dyDescent="0.25">
      <c r="A475" s="60" t="s">
        <v>760</v>
      </c>
      <c r="B475" s="60" t="s">
        <v>761</v>
      </c>
      <c r="C475" s="34">
        <v>4301011428</v>
      </c>
      <c r="D475" s="800">
        <v>4607091389708</v>
      </c>
      <c r="E475" s="800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9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762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97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8"/>
      <c r="P476" s="794" t="s">
        <v>40</v>
      </c>
      <c r="Q476" s="795"/>
      <c r="R476" s="795"/>
      <c r="S476" s="795"/>
      <c r="T476" s="795"/>
      <c r="U476" s="795"/>
      <c r="V476" s="796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798"/>
      <c r="P477" s="794" t="s">
        <v>40</v>
      </c>
      <c r="Q477" s="795"/>
      <c r="R477" s="795"/>
      <c r="S477" s="795"/>
      <c r="T477" s="795"/>
      <c r="U477" s="795"/>
      <c r="V477" s="796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99" t="s">
        <v>78</v>
      </c>
      <c r="B478" s="799"/>
      <c r="C478" s="799"/>
      <c r="D478" s="799"/>
      <c r="E478" s="799"/>
      <c r="F478" s="799"/>
      <c r="G478" s="799"/>
      <c r="H478" s="799"/>
      <c r="I478" s="799"/>
      <c r="J478" s="799"/>
      <c r="K478" s="799"/>
      <c r="L478" s="799"/>
      <c r="M478" s="799"/>
      <c r="N478" s="799"/>
      <c r="O478" s="799"/>
      <c r="P478" s="799"/>
      <c r="Q478" s="799"/>
      <c r="R478" s="799"/>
      <c r="S478" s="799"/>
      <c r="T478" s="799"/>
      <c r="U478" s="799"/>
      <c r="V478" s="799"/>
      <c r="W478" s="799"/>
      <c r="X478" s="799"/>
      <c r="Y478" s="799"/>
      <c r="Z478" s="799"/>
      <c r="AA478" s="63"/>
      <c r="AB478" s="63"/>
      <c r="AC478" s="63"/>
    </row>
    <row r="479" spans="1:68" ht="27" customHeight="1" x14ac:dyDescent="0.25">
      <c r="A479" s="60" t="s">
        <v>763</v>
      </c>
      <c r="B479" s="60" t="s">
        <v>764</v>
      </c>
      <c r="C479" s="34">
        <v>4301031405</v>
      </c>
      <c r="D479" s="800">
        <v>4680115886100</v>
      </c>
      <c r="E479" s="800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916" t="s">
        <v>765</v>
      </c>
      <c r="Q479" s="802"/>
      <c r="R479" s="802"/>
      <c r="S479" s="802"/>
      <c r="T479" s="803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ref="Y479:Y499" si="98">IFERROR(IF(X479="",0,CEILING((X479/$H479),1)*$H479),"")</f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65" t="s">
        <v>766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0</v>
      </c>
      <c r="BN479" s="75">
        <f t="shared" ref="BN479:BN499" si="100">IFERROR(Y479*I479/H479,"0")</f>
        <v>0</v>
      </c>
      <c r="BO479" s="75">
        <f t="shared" ref="BO479:BO499" si="101">IFERROR(1/J479*(X479/H479),"0")</f>
        <v>0</v>
      </c>
      <c r="BP479" s="75">
        <f t="shared" ref="BP479:BP499" si="102">IFERROR(1/J479*(Y479/H479),"0")</f>
        <v>0</v>
      </c>
    </row>
    <row r="480" spans="1:68" ht="27" customHeight="1" x14ac:dyDescent="0.25">
      <c r="A480" s="60" t="s">
        <v>767</v>
      </c>
      <c r="B480" s="60" t="s">
        <v>768</v>
      </c>
      <c r="C480" s="34">
        <v>4301031406</v>
      </c>
      <c r="D480" s="800">
        <v>4680115886117</v>
      </c>
      <c r="E480" s="800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917" t="s">
        <v>769</v>
      </c>
      <c r="Q480" s="802"/>
      <c r="R480" s="802"/>
      <c r="S480" s="802"/>
      <c r="T480" s="803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4301031382</v>
      </c>
      <c r="D481" s="800">
        <v>4680115886117</v>
      </c>
      <c r="E481" s="800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918" t="s">
        <v>769</v>
      </c>
      <c r="Q481" s="802"/>
      <c r="R481" s="802"/>
      <c r="S481" s="802"/>
      <c r="T481" s="803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772</v>
      </c>
      <c r="B482" s="60" t="s">
        <v>773</v>
      </c>
      <c r="C482" s="34">
        <v>4301031325</v>
      </c>
      <c r="D482" s="800">
        <v>4607091389746</v>
      </c>
      <c r="E482" s="800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772</v>
      </c>
      <c r="B483" s="60" t="s">
        <v>775</v>
      </c>
      <c r="C483" s="34">
        <v>4301031356</v>
      </c>
      <c r="D483" s="800">
        <v>4607091389746</v>
      </c>
      <c r="E483" s="800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9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4301031335</v>
      </c>
      <c r="D484" s="800">
        <v>4680115883147</v>
      </c>
      <c r="E484" s="800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9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776</v>
      </c>
      <c r="B485" s="60" t="s">
        <v>778</v>
      </c>
      <c r="C485" s="34">
        <v>4301031366</v>
      </c>
      <c r="D485" s="800">
        <v>4680115883147</v>
      </c>
      <c r="E485" s="800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922" t="s">
        <v>779</v>
      </c>
      <c r="Q485" s="802"/>
      <c r="R485" s="802"/>
      <c r="S485" s="802"/>
      <c r="T485" s="803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4301031330</v>
      </c>
      <c r="D486" s="800">
        <v>4607091384338</v>
      </c>
      <c r="E486" s="800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90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766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4301031362</v>
      </c>
      <c r="D487" s="800">
        <v>4607091384338</v>
      </c>
      <c r="E487" s="800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9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766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783</v>
      </c>
      <c r="B488" s="60" t="s">
        <v>784</v>
      </c>
      <c r="C488" s="34">
        <v>4301031336</v>
      </c>
      <c r="D488" s="800">
        <v>4680115883154</v>
      </c>
      <c r="E488" s="800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9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785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783</v>
      </c>
      <c r="B489" s="60" t="s">
        <v>786</v>
      </c>
      <c r="C489" s="34">
        <v>4301031374</v>
      </c>
      <c r="D489" s="800">
        <v>4680115883154</v>
      </c>
      <c r="E489" s="800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910" t="s">
        <v>787</v>
      </c>
      <c r="Q489" s="802"/>
      <c r="R489" s="802"/>
      <c r="S489" s="802"/>
      <c r="T489" s="803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785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788</v>
      </c>
      <c r="B490" s="60" t="s">
        <v>789</v>
      </c>
      <c r="C490" s="34">
        <v>4301031331</v>
      </c>
      <c r="D490" s="800">
        <v>4607091389524</v>
      </c>
      <c r="E490" s="800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91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785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788</v>
      </c>
      <c r="B491" s="60" t="s">
        <v>790</v>
      </c>
      <c r="C491" s="34">
        <v>4301031361</v>
      </c>
      <c r="D491" s="800">
        <v>4607091389524</v>
      </c>
      <c r="E491" s="800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9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785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4301031337</v>
      </c>
      <c r="D492" s="800">
        <v>4680115883161</v>
      </c>
      <c r="E492" s="800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91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791</v>
      </c>
      <c r="B493" s="60" t="s">
        <v>794</v>
      </c>
      <c r="C493" s="34">
        <v>4301031364</v>
      </c>
      <c r="D493" s="800">
        <v>4680115883161</v>
      </c>
      <c r="E493" s="800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914" t="s">
        <v>795</v>
      </c>
      <c r="Q493" s="802"/>
      <c r="R493" s="802"/>
      <c r="S493" s="802"/>
      <c r="T493" s="80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796</v>
      </c>
      <c r="B494" s="60" t="s">
        <v>797</v>
      </c>
      <c r="C494" s="34">
        <v>4301031333</v>
      </c>
      <c r="D494" s="800">
        <v>4607091389531</v>
      </c>
      <c r="E494" s="800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9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798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796</v>
      </c>
      <c r="B495" s="60" t="s">
        <v>799</v>
      </c>
      <c r="C495" s="34">
        <v>4301031358</v>
      </c>
      <c r="D495" s="800">
        <v>4607091389531</v>
      </c>
      <c r="E495" s="800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798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800</v>
      </c>
      <c r="B496" s="60" t="s">
        <v>801</v>
      </c>
      <c r="C496" s="34">
        <v>4301031360</v>
      </c>
      <c r="D496" s="800">
        <v>4607091384345</v>
      </c>
      <c r="E496" s="800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4301031338</v>
      </c>
      <c r="D497" s="800">
        <v>4680115883185</v>
      </c>
      <c r="E497" s="800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9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770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802</v>
      </c>
      <c r="B498" s="60" t="s">
        <v>804</v>
      </c>
      <c r="C498" s="34">
        <v>4301031368</v>
      </c>
      <c r="D498" s="800">
        <v>4680115883185</v>
      </c>
      <c r="E498" s="800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">
        <v>805</v>
      </c>
      <c r="Q498" s="802"/>
      <c r="R498" s="802"/>
      <c r="S498" s="802"/>
      <c r="T498" s="80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770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802</v>
      </c>
      <c r="B499" s="60" t="s">
        <v>806</v>
      </c>
      <c r="C499" s="34">
        <v>4301031255</v>
      </c>
      <c r="D499" s="800">
        <v>4680115883185</v>
      </c>
      <c r="E499" s="800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9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797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798"/>
      <c r="P500" s="794" t="s">
        <v>40</v>
      </c>
      <c r="Q500" s="795"/>
      <c r="R500" s="795"/>
      <c r="S500" s="795"/>
      <c r="T500" s="795"/>
      <c r="U500" s="795"/>
      <c r="V500" s="796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4"/>
      <c r="AB500" s="64"/>
      <c r="AC500" s="64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798"/>
      <c r="P501" s="794" t="s">
        <v>40</v>
      </c>
      <c r="Q501" s="795"/>
      <c r="R501" s="795"/>
      <c r="S501" s="795"/>
      <c r="T501" s="795"/>
      <c r="U501" s="795"/>
      <c r="V501" s="796"/>
      <c r="W501" s="40" t="s">
        <v>0</v>
      </c>
      <c r="X501" s="41">
        <f>IFERROR(SUM(X479:X499),"0")</f>
        <v>0</v>
      </c>
      <c r="Y501" s="41">
        <f>IFERROR(SUM(Y479:Y499),"0")</f>
        <v>0</v>
      </c>
      <c r="Z501" s="40"/>
      <c r="AA501" s="64"/>
      <c r="AB501" s="64"/>
      <c r="AC501" s="64"/>
    </row>
    <row r="502" spans="1:68" ht="14.25" customHeight="1" x14ac:dyDescent="0.25">
      <c r="A502" s="799" t="s">
        <v>84</v>
      </c>
      <c r="B502" s="799"/>
      <c r="C502" s="799"/>
      <c r="D502" s="799"/>
      <c r="E502" s="799"/>
      <c r="F502" s="799"/>
      <c r="G502" s="799"/>
      <c r="H502" s="799"/>
      <c r="I502" s="799"/>
      <c r="J502" s="799"/>
      <c r="K502" s="799"/>
      <c r="L502" s="799"/>
      <c r="M502" s="799"/>
      <c r="N502" s="799"/>
      <c r="O502" s="799"/>
      <c r="P502" s="799"/>
      <c r="Q502" s="799"/>
      <c r="R502" s="799"/>
      <c r="S502" s="799"/>
      <c r="T502" s="799"/>
      <c r="U502" s="799"/>
      <c r="V502" s="799"/>
      <c r="W502" s="799"/>
      <c r="X502" s="799"/>
      <c r="Y502" s="799"/>
      <c r="Z502" s="799"/>
      <c r="AA502" s="63"/>
      <c r="AB502" s="63"/>
      <c r="AC502" s="63"/>
    </row>
    <row r="503" spans="1:68" ht="27" customHeight="1" x14ac:dyDescent="0.25">
      <c r="A503" s="60" t="s">
        <v>808</v>
      </c>
      <c r="B503" s="60" t="s">
        <v>809</v>
      </c>
      <c r="C503" s="34">
        <v>4301051284</v>
      </c>
      <c r="D503" s="800">
        <v>4607091384352</v>
      </c>
      <c r="E503" s="800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9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810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811</v>
      </c>
      <c r="B504" s="60" t="s">
        <v>812</v>
      </c>
      <c r="C504" s="34">
        <v>4301051431</v>
      </c>
      <c r="D504" s="800">
        <v>4607091389654</v>
      </c>
      <c r="E504" s="800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9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813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797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798"/>
      <c r="P505" s="794" t="s">
        <v>40</v>
      </c>
      <c r="Q505" s="795"/>
      <c r="R505" s="795"/>
      <c r="S505" s="795"/>
      <c r="T505" s="795"/>
      <c r="U505" s="795"/>
      <c r="V505" s="796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798"/>
      <c r="P506" s="794" t="s">
        <v>40</v>
      </c>
      <c r="Q506" s="795"/>
      <c r="R506" s="795"/>
      <c r="S506" s="795"/>
      <c r="T506" s="795"/>
      <c r="U506" s="795"/>
      <c r="V506" s="796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799" t="s">
        <v>113</v>
      </c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799"/>
      <c r="P507" s="799"/>
      <c r="Q507" s="799"/>
      <c r="R507" s="799"/>
      <c r="S507" s="799"/>
      <c r="T507" s="799"/>
      <c r="U507" s="799"/>
      <c r="V507" s="799"/>
      <c r="W507" s="799"/>
      <c r="X507" s="799"/>
      <c r="Y507" s="799"/>
      <c r="Z507" s="799"/>
      <c r="AA507" s="63"/>
      <c r="AB507" s="63"/>
      <c r="AC507" s="63"/>
    </row>
    <row r="508" spans="1:68" ht="27" customHeight="1" x14ac:dyDescent="0.25">
      <c r="A508" s="60" t="s">
        <v>814</v>
      </c>
      <c r="B508" s="60" t="s">
        <v>815</v>
      </c>
      <c r="C508" s="34">
        <v>4301032045</v>
      </c>
      <c r="D508" s="800">
        <v>4680115884335</v>
      </c>
      <c r="E508" s="800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818</v>
      </c>
      <c r="L508" s="35" t="s">
        <v>45</v>
      </c>
      <c r="M508" s="36" t="s">
        <v>817</v>
      </c>
      <c r="N508" s="36"/>
      <c r="O508" s="35">
        <v>60</v>
      </c>
      <c r="P508" s="8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816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819</v>
      </c>
      <c r="B509" s="60" t="s">
        <v>820</v>
      </c>
      <c r="C509" s="34">
        <v>4301170011</v>
      </c>
      <c r="D509" s="800">
        <v>4680115884113</v>
      </c>
      <c r="E509" s="800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818</v>
      </c>
      <c r="L509" s="35" t="s">
        <v>45</v>
      </c>
      <c r="M509" s="36" t="s">
        <v>817</v>
      </c>
      <c r="N509" s="36"/>
      <c r="O509" s="35">
        <v>150</v>
      </c>
      <c r="P509" s="8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821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97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798"/>
      <c r="P510" s="794" t="s">
        <v>40</v>
      </c>
      <c r="Q510" s="795"/>
      <c r="R510" s="795"/>
      <c r="S510" s="795"/>
      <c r="T510" s="795"/>
      <c r="U510" s="795"/>
      <c r="V510" s="796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798"/>
      <c r="P511" s="794" t="s">
        <v>40</v>
      </c>
      <c r="Q511" s="795"/>
      <c r="R511" s="795"/>
      <c r="S511" s="795"/>
      <c r="T511" s="795"/>
      <c r="U511" s="795"/>
      <c r="V511" s="796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09" t="s">
        <v>822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62"/>
      <c r="AB512" s="62"/>
      <c r="AC512" s="62"/>
    </row>
    <row r="513" spans="1:68" ht="14.25" customHeight="1" x14ac:dyDescent="0.25">
      <c r="A513" s="799" t="s">
        <v>179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63"/>
      <c r="AB513" s="63"/>
      <c r="AC513" s="63"/>
    </row>
    <row r="514" spans="1:68" ht="27" customHeight="1" x14ac:dyDescent="0.25">
      <c r="A514" s="60" t="s">
        <v>823</v>
      </c>
      <c r="B514" s="60" t="s">
        <v>824</v>
      </c>
      <c r="C514" s="34">
        <v>4301020315</v>
      </c>
      <c r="D514" s="800">
        <v>4607091389364</v>
      </c>
      <c r="E514" s="800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8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825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7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798"/>
      <c r="P515" s="794" t="s">
        <v>40</v>
      </c>
      <c r="Q515" s="795"/>
      <c r="R515" s="795"/>
      <c r="S515" s="795"/>
      <c r="T515" s="795"/>
      <c r="U515" s="795"/>
      <c r="V515" s="79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798"/>
      <c r="P516" s="794" t="s">
        <v>40</v>
      </c>
      <c r="Q516" s="795"/>
      <c r="R516" s="795"/>
      <c r="S516" s="795"/>
      <c r="T516" s="795"/>
      <c r="U516" s="795"/>
      <c r="V516" s="79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799" t="s">
        <v>78</v>
      </c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799"/>
      <c r="P517" s="799"/>
      <c r="Q517" s="799"/>
      <c r="R517" s="799"/>
      <c r="S517" s="799"/>
      <c r="T517" s="799"/>
      <c r="U517" s="799"/>
      <c r="V517" s="799"/>
      <c r="W517" s="799"/>
      <c r="X517" s="799"/>
      <c r="Y517" s="799"/>
      <c r="Z517" s="799"/>
      <c r="AA517" s="63"/>
      <c r="AB517" s="63"/>
      <c r="AC517" s="63"/>
    </row>
    <row r="518" spans="1:68" ht="27" customHeight="1" x14ac:dyDescent="0.25">
      <c r="A518" s="60" t="s">
        <v>826</v>
      </c>
      <c r="B518" s="60" t="s">
        <v>827</v>
      </c>
      <c r="C518" s="34">
        <v>4301031403</v>
      </c>
      <c r="D518" s="800">
        <v>4680115886094</v>
      </c>
      <c r="E518" s="800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891" t="s">
        <v>828</v>
      </c>
      <c r="Q518" s="802"/>
      <c r="R518" s="802"/>
      <c r="S518" s="802"/>
      <c r="T518" s="803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17" t="s">
        <v>829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830</v>
      </c>
      <c r="B519" s="60" t="s">
        <v>831</v>
      </c>
      <c r="C519" s="34">
        <v>4301031363</v>
      </c>
      <c r="D519" s="800">
        <v>4607091389425</v>
      </c>
      <c r="E519" s="800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8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832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833</v>
      </c>
      <c r="B520" s="60" t="s">
        <v>834</v>
      </c>
      <c r="C520" s="34">
        <v>4301031373</v>
      </c>
      <c r="D520" s="800">
        <v>4680115880771</v>
      </c>
      <c r="E520" s="800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893" t="s">
        <v>835</v>
      </c>
      <c r="Q520" s="802"/>
      <c r="R520" s="802"/>
      <c r="S520" s="802"/>
      <c r="T520" s="803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836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4301031327</v>
      </c>
      <c r="D521" s="800">
        <v>4607091389500</v>
      </c>
      <c r="E521" s="800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89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836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837</v>
      </c>
      <c r="B522" s="60" t="s">
        <v>839</v>
      </c>
      <c r="C522" s="34">
        <v>4301031359</v>
      </c>
      <c r="D522" s="800">
        <v>4607091389500</v>
      </c>
      <c r="E522" s="800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8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836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97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798"/>
      <c r="P523" s="794" t="s">
        <v>40</v>
      </c>
      <c r="Q523" s="795"/>
      <c r="R523" s="795"/>
      <c r="S523" s="795"/>
      <c r="T523" s="795"/>
      <c r="U523" s="795"/>
      <c r="V523" s="796"/>
      <c r="W523" s="40" t="s">
        <v>39</v>
      </c>
      <c r="X523" s="41">
        <f>IFERROR(X518/H518,"0")+IFERROR(X519/H519,"0")+IFERROR(X520/H520,"0")+IFERROR(X521/H521,"0")+IFERROR(X522/H522,"0")</f>
        <v>0</v>
      </c>
      <c r="Y523" s="41">
        <f>IFERROR(Y518/H518,"0")+IFERROR(Y519/H519,"0")+IFERROR(Y520/H520,"0")+IFERROR(Y521/H521,"0")+IFERROR(Y522/H522,"0")</f>
        <v>0</v>
      </c>
      <c r="Z523" s="41">
        <f>IFERROR(IF(Z518="",0,Z518),"0")+IFERROR(IF(Z519="",0,Z519),"0")+IFERROR(IF(Z520="",0,Z520),"0")+IFERROR(IF(Z521="",0,Z521),"0")+IFERROR(IF(Z522="",0,Z522),"0")</f>
        <v>0</v>
      </c>
      <c r="AA523" s="64"/>
      <c r="AB523" s="64"/>
      <c r="AC523" s="64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798"/>
      <c r="P524" s="794" t="s">
        <v>40</v>
      </c>
      <c r="Q524" s="795"/>
      <c r="R524" s="795"/>
      <c r="S524" s="795"/>
      <c r="T524" s="795"/>
      <c r="U524" s="795"/>
      <c r="V524" s="796"/>
      <c r="W524" s="40" t="s">
        <v>0</v>
      </c>
      <c r="X524" s="41">
        <f>IFERROR(SUM(X518:X522),"0")</f>
        <v>0</v>
      </c>
      <c r="Y524" s="41">
        <f>IFERROR(SUM(Y518:Y522),"0")</f>
        <v>0</v>
      </c>
      <c r="Z524" s="40"/>
      <c r="AA524" s="64"/>
      <c r="AB524" s="64"/>
      <c r="AC524" s="64"/>
    </row>
    <row r="525" spans="1:68" ht="14.25" customHeight="1" x14ac:dyDescent="0.25">
      <c r="A525" s="799" t="s">
        <v>840</v>
      </c>
      <c r="B525" s="799"/>
      <c r="C525" s="799"/>
      <c r="D525" s="799"/>
      <c r="E525" s="799"/>
      <c r="F525" s="799"/>
      <c r="G525" s="799"/>
      <c r="H525" s="799"/>
      <c r="I525" s="799"/>
      <c r="J525" s="799"/>
      <c r="K525" s="799"/>
      <c r="L525" s="799"/>
      <c r="M525" s="799"/>
      <c r="N525" s="799"/>
      <c r="O525" s="799"/>
      <c r="P525" s="799"/>
      <c r="Q525" s="799"/>
      <c r="R525" s="799"/>
      <c r="S525" s="799"/>
      <c r="T525" s="799"/>
      <c r="U525" s="799"/>
      <c r="V525" s="799"/>
      <c r="W525" s="799"/>
      <c r="X525" s="799"/>
      <c r="Y525" s="799"/>
      <c r="Z525" s="799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4301040357</v>
      </c>
      <c r="D526" s="800">
        <v>4680115884564</v>
      </c>
      <c r="E526" s="800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818</v>
      </c>
      <c r="L526" s="35" t="s">
        <v>45</v>
      </c>
      <c r="M526" s="36" t="s">
        <v>817</v>
      </c>
      <c r="N526" s="36"/>
      <c r="O526" s="35">
        <v>60</v>
      </c>
      <c r="P526" s="8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843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7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8"/>
      <c r="P527" s="794" t="s">
        <v>40</v>
      </c>
      <c r="Q527" s="795"/>
      <c r="R527" s="795"/>
      <c r="S527" s="795"/>
      <c r="T527" s="795"/>
      <c r="U527" s="795"/>
      <c r="V527" s="796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798"/>
      <c r="P528" s="794" t="s">
        <v>40</v>
      </c>
      <c r="Q528" s="795"/>
      <c r="R528" s="795"/>
      <c r="S528" s="795"/>
      <c r="T528" s="795"/>
      <c r="U528" s="795"/>
      <c r="V528" s="796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09" t="s">
        <v>844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62"/>
      <c r="AB529" s="62"/>
      <c r="AC529" s="62"/>
    </row>
    <row r="530" spans="1:68" ht="14.25" customHeight="1" x14ac:dyDescent="0.25">
      <c r="A530" s="799" t="s">
        <v>78</v>
      </c>
      <c r="B530" s="799"/>
      <c r="C530" s="799"/>
      <c r="D530" s="799"/>
      <c r="E530" s="799"/>
      <c r="F530" s="799"/>
      <c r="G530" s="799"/>
      <c r="H530" s="799"/>
      <c r="I530" s="799"/>
      <c r="J530" s="799"/>
      <c r="K530" s="799"/>
      <c r="L530" s="799"/>
      <c r="M530" s="799"/>
      <c r="N530" s="799"/>
      <c r="O530" s="799"/>
      <c r="P530" s="799"/>
      <c r="Q530" s="799"/>
      <c r="R530" s="799"/>
      <c r="S530" s="799"/>
      <c r="T530" s="799"/>
      <c r="U530" s="799"/>
      <c r="V530" s="799"/>
      <c r="W530" s="799"/>
      <c r="X530" s="799"/>
      <c r="Y530" s="799"/>
      <c r="Z530" s="799"/>
      <c r="AA530" s="63"/>
      <c r="AB530" s="63"/>
      <c r="AC530" s="63"/>
    </row>
    <row r="531" spans="1:68" ht="27" customHeight="1" x14ac:dyDescent="0.25">
      <c r="A531" s="60" t="s">
        <v>845</v>
      </c>
      <c r="B531" s="60" t="s">
        <v>846</v>
      </c>
      <c r="C531" s="34">
        <v>4301031294</v>
      </c>
      <c r="D531" s="800">
        <v>4680115885189</v>
      </c>
      <c r="E531" s="800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ref="Y531:Y536" si="104"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847</v>
      </c>
      <c r="AG531" s="75"/>
      <c r="AJ531" s="79" t="s">
        <v>45</v>
      </c>
      <c r="AK531" s="79">
        <v>0</v>
      </c>
      <c r="BB531" s="630" t="s">
        <v>66</v>
      </c>
      <c r="BM531" s="75">
        <f t="shared" ref="BM531:BM536" si="105">IFERROR(X531*I531/H531,"0")</f>
        <v>0</v>
      </c>
      <c r="BN531" s="75">
        <f t="shared" ref="BN531:BN536" si="106">IFERROR(Y531*I531/H531,"0")</f>
        <v>0</v>
      </c>
      <c r="BO531" s="75">
        <f t="shared" ref="BO531:BO536" si="107">IFERROR(1/J531*(X531/H531),"0")</f>
        <v>0</v>
      </c>
      <c r="BP531" s="75">
        <f t="shared" ref="BP531:BP536" si="108">IFERROR(1/J531*(Y531/H531),"0")</f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4301031293</v>
      </c>
      <c r="D532" s="800">
        <v>4680115885172</v>
      </c>
      <c r="E532" s="800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8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104"/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847</v>
      </c>
      <c r="AG532" s="75"/>
      <c r="AJ532" s="79" t="s">
        <v>45</v>
      </c>
      <c r="AK532" s="79">
        <v>0</v>
      </c>
      <c r="BB532" s="632" t="s">
        <v>66</v>
      </c>
      <c r="BM532" s="75">
        <f t="shared" si="105"/>
        <v>0</v>
      </c>
      <c r="BN532" s="75">
        <f t="shared" si="106"/>
        <v>0</v>
      </c>
      <c r="BO532" s="75">
        <f t="shared" si="107"/>
        <v>0</v>
      </c>
      <c r="BP532" s="75">
        <f t="shared" si="108"/>
        <v>0</v>
      </c>
    </row>
    <row r="533" spans="1:68" ht="27" customHeight="1" x14ac:dyDescent="0.25">
      <c r="A533" s="60" t="s">
        <v>850</v>
      </c>
      <c r="B533" s="60" t="s">
        <v>851</v>
      </c>
      <c r="C533" s="34">
        <v>4301031347</v>
      </c>
      <c r="D533" s="800">
        <v>4680115885110</v>
      </c>
      <c r="E533" s="800"/>
      <c r="F533" s="59">
        <v>0.2</v>
      </c>
      <c r="G533" s="35">
        <v>6</v>
      </c>
      <c r="H533" s="59">
        <v>1.2</v>
      </c>
      <c r="I533" s="59">
        <v>2.1</v>
      </c>
      <c r="J533" s="35">
        <v>182</v>
      </c>
      <c r="K533" s="35" t="s">
        <v>89</v>
      </c>
      <c r="L533" s="35" t="s">
        <v>45</v>
      </c>
      <c r="M533" s="36" t="s">
        <v>82</v>
      </c>
      <c r="N533" s="36"/>
      <c r="O533" s="35">
        <v>50</v>
      </c>
      <c r="P533" s="887" t="s">
        <v>852</v>
      </c>
      <c r="Q533" s="802"/>
      <c r="R533" s="802"/>
      <c r="S533" s="802"/>
      <c r="T533" s="803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104"/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33" t="s">
        <v>853</v>
      </c>
      <c r="AG533" s="75"/>
      <c r="AJ533" s="79" t="s">
        <v>45</v>
      </c>
      <c r="AK533" s="79">
        <v>0</v>
      </c>
      <c r="BB533" s="634" t="s">
        <v>66</v>
      </c>
      <c r="BM533" s="75">
        <f t="shared" si="105"/>
        <v>0</v>
      </c>
      <c r="BN533" s="75">
        <f t="shared" si="106"/>
        <v>0</v>
      </c>
      <c r="BO533" s="75">
        <f t="shared" si="107"/>
        <v>0</v>
      </c>
      <c r="BP533" s="75">
        <f t="shared" si="108"/>
        <v>0</v>
      </c>
    </row>
    <row r="534" spans="1:68" ht="27" customHeight="1" x14ac:dyDescent="0.25">
      <c r="A534" s="60" t="s">
        <v>850</v>
      </c>
      <c r="B534" s="60" t="s">
        <v>854</v>
      </c>
      <c r="C534" s="34">
        <v>4301031291</v>
      </c>
      <c r="D534" s="800">
        <v>4680115885110</v>
      </c>
      <c r="E534" s="800"/>
      <c r="F534" s="59">
        <v>0.2</v>
      </c>
      <c r="G534" s="35">
        <v>6</v>
      </c>
      <c r="H534" s="59">
        <v>1.2</v>
      </c>
      <c r="I534" s="59">
        <v>2.02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8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104"/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853</v>
      </c>
      <c r="AG534" s="75"/>
      <c r="AJ534" s="79" t="s">
        <v>45</v>
      </c>
      <c r="AK534" s="79">
        <v>0</v>
      </c>
      <c r="BB534" s="636" t="s">
        <v>66</v>
      </c>
      <c r="BM534" s="75">
        <f t="shared" si="105"/>
        <v>0</v>
      </c>
      <c r="BN534" s="75">
        <f t="shared" si="106"/>
        <v>0</v>
      </c>
      <c r="BO534" s="75">
        <f t="shared" si="107"/>
        <v>0</v>
      </c>
      <c r="BP534" s="75">
        <f t="shared" si="10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4301031329</v>
      </c>
      <c r="D535" s="800">
        <v>4680115885219</v>
      </c>
      <c r="E535" s="800"/>
      <c r="F535" s="59">
        <v>0.28000000000000003</v>
      </c>
      <c r="G535" s="35">
        <v>6</v>
      </c>
      <c r="H535" s="59">
        <v>1.68</v>
      </c>
      <c r="I535" s="59">
        <v>2.5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35</v>
      </c>
      <c r="P535" s="8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104"/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7" t="s">
        <v>857</v>
      </c>
      <c r="AG535" s="75"/>
      <c r="AJ535" s="79" t="s">
        <v>45</v>
      </c>
      <c r="AK535" s="79">
        <v>0</v>
      </c>
      <c r="BB535" s="638" t="s">
        <v>66</v>
      </c>
      <c r="BM535" s="75">
        <f t="shared" si="105"/>
        <v>0</v>
      </c>
      <c r="BN535" s="75">
        <f t="shared" si="106"/>
        <v>0</v>
      </c>
      <c r="BO535" s="75">
        <f t="shared" si="107"/>
        <v>0</v>
      </c>
      <c r="BP535" s="75">
        <f t="shared" si="108"/>
        <v>0</v>
      </c>
    </row>
    <row r="536" spans="1:68" ht="27" customHeight="1" x14ac:dyDescent="0.25">
      <c r="A536" s="60" t="s">
        <v>855</v>
      </c>
      <c r="B536" s="60" t="s">
        <v>858</v>
      </c>
      <c r="C536" s="34">
        <v>4301031416</v>
      </c>
      <c r="D536" s="800">
        <v>4680115885219</v>
      </c>
      <c r="E536" s="800"/>
      <c r="F536" s="59">
        <v>0.28000000000000003</v>
      </c>
      <c r="G536" s="35">
        <v>6</v>
      </c>
      <c r="H536" s="59">
        <v>1.68</v>
      </c>
      <c r="I536" s="59">
        <v>2.5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50</v>
      </c>
      <c r="P536" s="890" t="s">
        <v>859</v>
      </c>
      <c r="Q536" s="802"/>
      <c r="R536" s="802"/>
      <c r="S536" s="802"/>
      <c r="T536" s="803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9" t="s">
        <v>857</v>
      </c>
      <c r="AG536" s="75"/>
      <c r="AJ536" s="79" t="s">
        <v>45</v>
      </c>
      <c r="AK536" s="79">
        <v>0</v>
      </c>
      <c r="BB536" s="640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x14ac:dyDescent="0.2">
      <c r="A537" s="797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798"/>
      <c r="P537" s="794" t="s">
        <v>40</v>
      </c>
      <c r="Q537" s="795"/>
      <c r="R537" s="795"/>
      <c r="S537" s="795"/>
      <c r="T537" s="795"/>
      <c r="U537" s="795"/>
      <c r="V537" s="796"/>
      <c r="W537" s="40" t="s">
        <v>39</v>
      </c>
      <c r="X537" s="41">
        <f>IFERROR(X531/H531,"0")+IFERROR(X532/H532,"0")+IFERROR(X533/H533,"0")+IFERROR(X534/H534,"0")+IFERROR(X535/H535,"0")+IFERROR(X536/H536,"0")</f>
        <v>0</v>
      </c>
      <c r="Y537" s="41">
        <f>IFERROR(Y531/H531,"0")+IFERROR(Y532/H532,"0")+IFERROR(Y533/H533,"0")+IFERROR(Y534/H534,"0")+IFERROR(Y535/H535,"0")+IFERROR(Y536/H536,"0")</f>
        <v>0</v>
      </c>
      <c r="Z537" s="41">
        <f>IFERROR(IF(Z531="",0,Z531),"0")+IFERROR(IF(Z532="",0,Z532),"0")+IFERROR(IF(Z533="",0,Z533),"0")+IFERROR(IF(Z534="",0,Z534),"0")+IFERROR(IF(Z535="",0,Z535),"0")+IFERROR(IF(Z536="",0,Z536),"0")</f>
        <v>0</v>
      </c>
      <c r="AA537" s="64"/>
      <c r="AB537" s="64"/>
      <c r="AC537" s="64"/>
    </row>
    <row r="538" spans="1:68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798"/>
      <c r="P538" s="794" t="s">
        <v>40</v>
      </c>
      <c r="Q538" s="795"/>
      <c r="R538" s="795"/>
      <c r="S538" s="795"/>
      <c r="T538" s="795"/>
      <c r="U538" s="795"/>
      <c r="V538" s="796"/>
      <c r="W538" s="40" t="s">
        <v>0</v>
      </c>
      <c r="X538" s="41">
        <f>IFERROR(SUM(X531:X536),"0")</f>
        <v>0</v>
      </c>
      <c r="Y538" s="41">
        <f>IFERROR(SUM(Y531:Y536),"0")</f>
        <v>0</v>
      </c>
      <c r="Z538" s="40"/>
      <c r="AA538" s="64"/>
      <c r="AB538" s="64"/>
      <c r="AC538" s="64"/>
    </row>
    <row r="539" spans="1:68" ht="16.5" customHeight="1" x14ac:dyDescent="0.25">
      <c r="A539" s="809" t="s">
        <v>860</v>
      </c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09"/>
      <c r="P539" s="809"/>
      <c r="Q539" s="809"/>
      <c r="R539" s="809"/>
      <c r="S539" s="809"/>
      <c r="T539" s="809"/>
      <c r="U539" s="809"/>
      <c r="V539" s="809"/>
      <c r="W539" s="809"/>
      <c r="X539" s="809"/>
      <c r="Y539" s="809"/>
      <c r="Z539" s="809"/>
      <c r="AA539" s="62"/>
      <c r="AB539" s="62"/>
      <c r="AC539" s="62"/>
    </row>
    <row r="540" spans="1:68" ht="14.25" customHeight="1" x14ac:dyDescent="0.25">
      <c r="A540" s="799" t="s">
        <v>78</v>
      </c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799"/>
      <c r="P540" s="799"/>
      <c r="Q540" s="799"/>
      <c r="R540" s="799"/>
      <c r="S540" s="799"/>
      <c r="T540" s="799"/>
      <c r="U540" s="799"/>
      <c r="V540" s="799"/>
      <c r="W540" s="799"/>
      <c r="X540" s="799"/>
      <c r="Y540" s="799"/>
      <c r="Z540" s="799"/>
      <c r="AA540" s="63"/>
      <c r="AB540" s="63"/>
      <c r="AC540" s="63"/>
    </row>
    <row r="541" spans="1:68" ht="27" customHeight="1" x14ac:dyDescent="0.25">
      <c r="A541" s="60" t="s">
        <v>861</v>
      </c>
      <c r="B541" s="60" t="s">
        <v>862</v>
      </c>
      <c r="C541" s="34">
        <v>4301031261</v>
      </c>
      <c r="D541" s="800">
        <v>4680115885103</v>
      </c>
      <c r="E541" s="800"/>
      <c r="F541" s="59">
        <v>0.27</v>
      </c>
      <c r="G541" s="35">
        <v>6</v>
      </c>
      <c r="H541" s="59">
        <v>1.62</v>
      </c>
      <c r="I541" s="59">
        <v>1.8</v>
      </c>
      <c r="J541" s="35">
        <v>182</v>
      </c>
      <c r="K541" s="35" t="s">
        <v>89</v>
      </c>
      <c r="L541" s="35" t="s">
        <v>45</v>
      </c>
      <c r="M541" s="36" t="s">
        <v>82</v>
      </c>
      <c r="N541" s="36"/>
      <c r="O541" s="35">
        <v>40</v>
      </c>
      <c r="P541" s="8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IFERROR(IF(Y541=0,"",ROUNDUP(Y541/H541,0)*0.00651),"")</f>
        <v/>
      </c>
      <c r="AA541" s="65" t="s">
        <v>45</v>
      </c>
      <c r="AB541" s="66" t="s">
        <v>45</v>
      </c>
      <c r="AC541" s="641" t="s">
        <v>863</v>
      </c>
      <c r="AG541" s="75"/>
      <c r="AJ541" s="79" t="s">
        <v>45</v>
      </c>
      <c r="AK541" s="79">
        <v>0</v>
      </c>
      <c r="BB541" s="64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797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8"/>
      <c r="P542" s="794" t="s">
        <v>40</v>
      </c>
      <c r="Q542" s="795"/>
      <c r="R542" s="795"/>
      <c r="S542" s="795"/>
      <c r="T542" s="795"/>
      <c r="U542" s="795"/>
      <c r="V542" s="796"/>
      <c r="W542" s="40" t="s">
        <v>39</v>
      </c>
      <c r="X542" s="41">
        <f>IFERROR(X541/H541,"0")</f>
        <v>0</v>
      </c>
      <c r="Y542" s="41">
        <f>IFERROR(Y541/H541,"0")</f>
        <v>0</v>
      </c>
      <c r="Z542" s="41">
        <f>IFERROR(IF(Z541="",0,Z541),"0")</f>
        <v>0</v>
      </c>
      <c r="AA542" s="64"/>
      <c r="AB542" s="64"/>
      <c r="AC542" s="64"/>
    </row>
    <row r="543" spans="1:68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798"/>
      <c r="P543" s="794" t="s">
        <v>40</v>
      </c>
      <c r="Q543" s="795"/>
      <c r="R543" s="795"/>
      <c r="S543" s="795"/>
      <c r="T543" s="795"/>
      <c r="U543" s="795"/>
      <c r="V543" s="796"/>
      <c r="W543" s="40" t="s">
        <v>0</v>
      </c>
      <c r="X543" s="41">
        <f>IFERROR(SUM(X541:X541),"0")</f>
        <v>0</v>
      </c>
      <c r="Y543" s="41">
        <f>IFERROR(SUM(Y541:Y541),"0")</f>
        <v>0</v>
      </c>
      <c r="Z543" s="40"/>
      <c r="AA543" s="64"/>
      <c r="AB543" s="64"/>
      <c r="AC543" s="64"/>
    </row>
    <row r="544" spans="1:68" ht="27.75" customHeight="1" x14ac:dyDescent="0.2">
      <c r="A544" s="841" t="s">
        <v>864</v>
      </c>
      <c r="B544" s="841"/>
      <c r="C544" s="841"/>
      <c r="D544" s="841"/>
      <c r="E544" s="841"/>
      <c r="F544" s="841"/>
      <c r="G544" s="841"/>
      <c r="H544" s="841"/>
      <c r="I544" s="841"/>
      <c r="J544" s="841"/>
      <c r="K544" s="841"/>
      <c r="L544" s="841"/>
      <c r="M544" s="841"/>
      <c r="N544" s="841"/>
      <c r="O544" s="841"/>
      <c r="P544" s="841"/>
      <c r="Q544" s="841"/>
      <c r="R544" s="841"/>
      <c r="S544" s="841"/>
      <c r="T544" s="841"/>
      <c r="U544" s="841"/>
      <c r="V544" s="841"/>
      <c r="W544" s="841"/>
      <c r="X544" s="841"/>
      <c r="Y544" s="841"/>
      <c r="Z544" s="841"/>
      <c r="AA544" s="52"/>
      <c r="AB544" s="52"/>
      <c r="AC544" s="52"/>
    </row>
    <row r="545" spans="1:68" ht="16.5" customHeight="1" x14ac:dyDescent="0.25">
      <c r="A545" s="809" t="s">
        <v>864</v>
      </c>
      <c r="B545" s="809"/>
      <c r="C545" s="809"/>
      <c r="D545" s="809"/>
      <c r="E545" s="809"/>
      <c r="F545" s="809"/>
      <c r="G545" s="809"/>
      <c r="H545" s="809"/>
      <c r="I545" s="809"/>
      <c r="J545" s="809"/>
      <c r="K545" s="809"/>
      <c r="L545" s="809"/>
      <c r="M545" s="809"/>
      <c r="N545" s="809"/>
      <c r="O545" s="809"/>
      <c r="P545" s="809"/>
      <c r="Q545" s="809"/>
      <c r="R545" s="809"/>
      <c r="S545" s="809"/>
      <c r="T545" s="809"/>
      <c r="U545" s="809"/>
      <c r="V545" s="809"/>
      <c r="W545" s="809"/>
      <c r="X545" s="809"/>
      <c r="Y545" s="809"/>
      <c r="Z545" s="809"/>
      <c r="AA545" s="62"/>
      <c r="AB545" s="62"/>
      <c r="AC545" s="62"/>
    </row>
    <row r="546" spans="1:68" ht="14.25" customHeight="1" x14ac:dyDescent="0.25">
      <c r="A546" s="799" t="s">
        <v>124</v>
      </c>
      <c r="B546" s="799"/>
      <c r="C546" s="799"/>
      <c r="D546" s="799"/>
      <c r="E546" s="799"/>
      <c r="F546" s="799"/>
      <c r="G546" s="799"/>
      <c r="H546" s="799"/>
      <c r="I546" s="799"/>
      <c r="J546" s="799"/>
      <c r="K546" s="799"/>
      <c r="L546" s="799"/>
      <c r="M546" s="799"/>
      <c r="N546" s="799"/>
      <c r="O546" s="799"/>
      <c r="P546" s="799"/>
      <c r="Q546" s="799"/>
      <c r="R546" s="799"/>
      <c r="S546" s="799"/>
      <c r="T546" s="799"/>
      <c r="U546" s="799"/>
      <c r="V546" s="799"/>
      <c r="W546" s="799"/>
      <c r="X546" s="799"/>
      <c r="Y546" s="799"/>
      <c r="Z546" s="799"/>
      <c r="AA546" s="63"/>
      <c r="AB546" s="63"/>
      <c r="AC546" s="63"/>
    </row>
    <row r="547" spans="1:68" ht="27" customHeight="1" x14ac:dyDescent="0.25">
      <c r="A547" s="60" t="s">
        <v>865</v>
      </c>
      <c r="B547" s="60" t="s">
        <v>866</v>
      </c>
      <c r="C547" s="34">
        <v>4301011795</v>
      </c>
      <c r="D547" s="800">
        <v>4607091389067</v>
      </c>
      <c r="E547" s="800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128</v>
      </c>
      <c r="L547" s="35" t="s">
        <v>45</v>
      </c>
      <c r="M547" s="36" t="s">
        <v>131</v>
      </c>
      <c r="N547" s="36"/>
      <c r="O547" s="35">
        <v>60</v>
      </c>
      <c r="P547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61" si="109">IFERROR(IF(X547="",0,CEILING((X547/$H547),1)*$H547),"")</f>
        <v>0</v>
      </c>
      <c r="Z547" s="39" t="str">
        <f t="shared" ref="Z547:Z552" si="110">IFERROR(IF(Y547=0,"",ROUNDUP(Y547/H547,0)*0.01196),"")</f>
        <v/>
      </c>
      <c r="AA547" s="65" t="s">
        <v>45</v>
      </c>
      <c r="AB547" s="66" t="s">
        <v>45</v>
      </c>
      <c r="AC547" s="643" t="s">
        <v>127</v>
      </c>
      <c r="AG547" s="75"/>
      <c r="AJ547" s="79" t="s">
        <v>45</v>
      </c>
      <c r="AK547" s="79">
        <v>0</v>
      </c>
      <c r="BB547" s="644" t="s">
        <v>66</v>
      </c>
      <c r="BM547" s="75">
        <f t="shared" ref="BM547:BM561" si="111">IFERROR(X547*I547/H547,"0")</f>
        <v>0</v>
      </c>
      <c r="BN547" s="75">
        <f t="shared" ref="BN547:BN561" si="112">IFERROR(Y547*I547/H547,"0")</f>
        <v>0</v>
      </c>
      <c r="BO547" s="75">
        <f t="shared" ref="BO547:BO561" si="113">IFERROR(1/J547*(X547/H547),"0")</f>
        <v>0</v>
      </c>
      <c r="BP547" s="75">
        <f t="shared" ref="BP547:BP561" si="114">IFERROR(1/J547*(Y547/H547),"0")</f>
        <v>0</v>
      </c>
    </row>
    <row r="548" spans="1:68" ht="27" customHeight="1" x14ac:dyDescent="0.25">
      <c r="A548" s="60" t="s">
        <v>867</v>
      </c>
      <c r="B548" s="60" t="s">
        <v>868</v>
      </c>
      <c r="C548" s="34">
        <v>4301011961</v>
      </c>
      <c r="D548" s="800">
        <v>4680115885271</v>
      </c>
      <c r="E548" s="800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128</v>
      </c>
      <c r="L548" s="35" t="s">
        <v>45</v>
      </c>
      <c r="M548" s="36" t="s">
        <v>131</v>
      </c>
      <c r="N548" s="36"/>
      <c r="O548" s="35">
        <v>60</v>
      </c>
      <c r="P548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9"/>
        <v>0</v>
      </c>
      <c r="Z548" s="39" t="str">
        <f t="shared" si="110"/>
        <v/>
      </c>
      <c r="AA548" s="65" t="s">
        <v>45</v>
      </c>
      <c r="AB548" s="66" t="s">
        <v>45</v>
      </c>
      <c r="AC548" s="645" t="s">
        <v>869</v>
      </c>
      <c r="AG548" s="75"/>
      <c r="AJ548" s="79" t="s">
        <v>45</v>
      </c>
      <c r="AK548" s="79">
        <v>0</v>
      </c>
      <c r="BB548" s="646" t="s">
        <v>66</v>
      </c>
      <c r="BM548" s="75">
        <f t="shared" si="111"/>
        <v>0</v>
      </c>
      <c r="BN548" s="75">
        <f t="shared" si="112"/>
        <v>0</v>
      </c>
      <c r="BO548" s="75">
        <f t="shared" si="113"/>
        <v>0</v>
      </c>
      <c r="BP548" s="75">
        <f t="shared" si="114"/>
        <v>0</v>
      </c>
    </row>
    <row r="549" spans="1:68" ht="16.5" customHeight="1" x14ac:dyDescent="0.25">
      <c r="A549" s="60" t="s">
        <v>870</v>
      </c>
      <c r="B549" s="60" t="s">
        <v>871</v>
      </c>
      <c r="C549" s="34">
        <v>4301011774</v>
      </c>
      <c r="D549" s="800">
        <v>4680115884502</v>
      </c>
      <c r="E549" s="800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128</v>
      </c>
      <c r="L549" s="35" t="s">
        <v>45</v>
      </c>
      <c r="M549" s="36" t="s">
        <v>131</v>
      </c>
      <c r="N549" s="36"/>
      <c r="O549" s="35">
        <v>60</v>
      </c>
      <c r="P54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9"/>
        <v>0</v>
      </c>
      <c r="Z549" s="39" t="str">
        <f t="shared" si="110"/>
        <v/>
      </c>
      <c r="AA549" s="65" t="s">
        <v>45</v>
      </c>
      <c r="AB549" s="66" t="s">
        <v>45</v>
      </c>
      <c r="AC549" s="647" t="s">
        <v>872</v>
      </c>
      <c r="AG549" s="75"/>
      <c r="AJ549" s="79" t="s">
        <v>45</v>
      </c>
      <c r="AK549" s="79">
        <v>0</v>
      </c>
      <c r="BB549" s="648" t="s">
        <v>66</v>
      </c>
      <c r="BM549" s="75">
        <f t="shared" si="111"/>
        <v>0</v>
      </c>
      <c r="BN549" s="75">
        <f t="shared" si="112"/>
        <v>0</v>
      </c>
      <c r="BO549" s="75">
        <f t="shared" si="113"/>
        <v>0</v>
      </c>
      <c r="BP549" s="75">
        <f t="shared" si="114"/>
        <v>0</v>
      </c>
    </row>
    <row r="550" spans="1:68" ht="27" customHeight="1" x14ac:dyDescent="0.25">
      <c r="A550" s="60" t="s">
        <v>873</v>
      </c>
      <c r="B550" s="60" t="s">
        <v>874</v>
      </c>
      <c r="C550" s="34">
        <v>4301011771</v>
      </c>
      <c r="D550" s="800">
        <v>4607091389104</v>
      </c>
      <c r="E550" s="800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128</v>
      </c>
      <c r="L550" s="35" t="s">
        <v>45</v>
      </c>
      <c r="M550" s="36" t="s">
        <v>131</v>
      </c>
      <c r="N550" s="36"/>
      <c r="O550" s="35">
        <v>60</v>
      </c>
      <c r="P550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9"/>
        <v>0</v>
      </c>
      <c r="Z550" s="39" t="str">
        <f t="shared" si="110"/>
        <v/>
      </c>
      <c r="AA550" s="65" t="s">
        <v>45</v>
      </c>
      <c r="AB550" s="66" t="s">
        <v>45</v>
      </c>
      <c r="AC550" s="649" t="s">
        <v>875</v>
      </c>
      <c r="AG550" s="75"/>
      <c r="AJ550" s="79" t="s">
        <v>45</v>
      </c>
      <c r="AK550" s="79">
        <v>0</v>
      </c>
      <c r="BB550" s="650" t="s">
        <v>66</v>
      </c>
      <c r="BM550" s="75">
        <f t="shared" si="111"/>
        <v>0</v>
      </c>
      <c r="BN550" s="75">
        <f t="shared" si="112"/>
        <v>0</v>
      </c>
      <c r="BO550" s="75">
        <f t="shared" si="113"/>
        <v>0</v>
      </c>
      <c r="BP550" s="75">
        <f t="shared" si="114"/>
        <v>0</v>
      </c>
    </row>
    <row r="551" spans="1:68" ht="16.5" customHeight="1" x14ac:dyDescent="0.25">
      <c r="A551" s="60" t="s">
        <v>876</v>
      </c>
      <c r="B551" s="60" t="s">
        <v>877</v>
      </c>
      <c r="C551" s="34">
        <v>4301011799</v>
      </c>
      <c r="D551" s="800">
        <v>4680115884519</v>
      </c>
      <c r="E551" s="800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88</v>
      </c>
      <c r="N551" s="36"/>
      <c r="O551" s="35">
        <v>60</v>
      </c>
      <c r="P551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9"/>
        <v>0</v>
      </c>
      <c r="Z551" s="39" t="str">
        <f t="shared" si="110"/>
        <v/>
      </c>
      <c r="AA551" s="65" t="s">
        <v>45</v>
      </c>
      <c r="AB551" s="66" t="s">
        <v>45</v>
      </c>
      <c r="AC551" s="651" t="s">
        <v>878</v>
      </c>
      <c r="AG551" s="75"/>
      <c r="AJ551" s="79" t="s">
        <v>45</v>
      </c>
      <c r="AK551" s="79">
        <v>0</v>
      </c>
      <c r="BB551" s="652" t="s">
        <v>66</v>
      </c>
      <c r="BM551" s="75">
        <f t="shared" si="111"/>
        <v>0</v>
      </c>
      <c r="BN551" s="75">
        <f t="shared" si="112"/>
        <v>0</v>
      </c>
      <c r="BO551" s="75">
        <f t="shared" si="113"/>
        <v>0</v>
      </c>
      <c r="BP551" s="75">
        <f t="shared" si="114"/>
        <v>0</v>
      </c>
    </row>
    <row r="552" spans="1:68" ht="27" customHeight="1" x14ac:dyDescent="0.25">
      <c r="A552" s="60" t="s">
        <v>879</v>
      </c>
      <c r="B552" s="60" t="s">
        <v>880</v>
      </c>
      <c r="C552" s="34">
        <v>4301011376</v>
      </c>
      <c r="D552" s="800">
        <v>4680115885226</v>
      </c>
      <c r="E552" s="800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88</v>
      </c>
      <c r="N552" s="36"/>
      <c r="O552" s="35">
        <v>60</v>
      </c>
      <c r="P552" s="8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9"/>
        <v>0</v>
      </c>
      <c r="Z552" s="39" t="str">
        <f t="shared" si="110"/>
        <v/>
      </c>
      <c r="AA552" s="65" t="s">
        <v>45</v>
      </c>
      <c r="AB552" s="66" t="s">
        <v>45</v>
      </c>
      <c r="AC552" s="653" t="s">
        <v>881</v>
      </c>
      <c r="AG552" s="75"/>
      <c r="AJ552" s="79" t="s">
        <v>45</v>
      </c>
      <c r="AK552" s="79">
        <v>0</v>
      </c>
      <c r="BB552" s="654" t="s">
        <v>66</v>
      </c>
      <c r="BM552" s="75">
        <f t="shared" si="111"/>
        <v>0</v>
      </c>
      <c r="BN552" s="75">
        <f t="shared" si="112"/>
        <v>0</v>
      </c>
      <c r="BO552" s="75">
        <f t="shared" si="113"/>
        <v>0</v>
      </c>
      <c r="BP552" s="75">
        <f t="shared" si="114"/>
        <v>0</v>
      </c>
    </row>
    <row r="553" spans="1:68" ht="27" customHeight="1" x14ac:dyDescent="0.25">
      <c r="A553" s="60" t="s">
        <v>882</v>
      </c>
      <c r="B553" s="60" t="s">
        <v>883</v>
      </c>
      <c r="C553" s="34">
        <v>4301011778</v>
      </c>
      <c r="D553" s="800">
        <v>4680115880603</v>
      </c>
      <c r="E553" s="800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5" t="s">
        <v>127</v>
      </c>
      <c r="AG553" s="75"/>
      <c r="AJ553" s="79" t="s">
        <v>45</v>
      </c>
      <c r="AK553" s="79">
        <v>0</v>
      </c>
      <c r="BB553" s="656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882</v>
      </c>
      <c r="B554" s="60" t="s">
        <v>884</v>
      </c>
      <c r="C554" s="34">
        <v>4301012035</v>
      </c>
      <c r="D554" s="800">
        <v>4680115880603</v>
      </c>
      <c r="E554" s="800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7" t="s">
        <v>127</v>
      </c>
      <c r="AG554" s="75"/>
      <c r="AJ554" s="79" t="s">
        <v>45</v>
      </c>
      <c r="AK554" s="79">
        <v>0</v>
      </c>
      <c r="BB554" s="658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27" customHeight="1" x14ac:dyDescent="0.25">
      <c r="A555" s="60" t="s">
        <v>885</v>
      </c>
      <c r="B555" s="60" t="s">
        <v>886</v>
      </c>
      <c r="C555" s="34">
        <v>4301012036</v>
      </c>
      <c r="D555" s="800">
        <v>4680115882782</v>
      </c>
      <c r="E555" s="800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869</v>
      </c>
      <c r="AG555" s="75"/>
      <c r="AJ555" s="79" t="s">
        <v>45</v>
      </c>
      <c r="AK555" s="79">
        <v>0</v>
      </c>
      <c r="BB555" s="660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887</v>
      </c>
      <c r="B556" s="60" t="s">
        <v>888</v>
      </c>
      <c r="C556" s="34">
        <v>4301012050</v>
      </c>
      <c r="D556" s="800">
        <v>4680115885479</v>
      </c>
      <c r="E556" s="800"/>
      <c r="F556" s="59">
        <v>0.4</v>
      </c>
      <c r="G556" s="35">
        <v>6</v>
      </c>
      <c r="H556" s="59">
        <v>2.4</v>
      </c>
      <c r="I556" s="59">
        <v>2.58</v>
      </c>
      <c r="J556" s="35">
        <v>182</v>
      </c>
      <c r="K556" s="35" t="s">
        <v>89</v>
      </c>
      <c r="L556" s="35" t="s">
        <v>45</v>
      </c>
      <c r="M556" s="36" t="s">
        <v>131</v>
      </c>
      <c r="N556" s="36"/>
      <c r="O556" s="35">
        <v>60</v>
      </c>
      <c r="P556" s="880" t="s">
        <v>889</v>
      </c>
      <c r="Q556" s="802"/>
      <c r="R556" s="802"/>
      <c r="S556" s="802"/>
      <c r="T556" s="803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>IFERROR(IF(Y556=0,"",ROUNDUP(Y556/H556,0)*0.00651),"")</f>
        <v/>
      </c>
      <c r="AA556" s="65" t="s">
        <v>45</v>
      </c>
      <c r="AB556" s="66" t="s">
        <v>45</v>
      </c>
      <c r="AC556" s="661" t="s">
        <v>875</v>
      </c>
      <c r="AG556" s="75"/>
      <c r="AJ556" s="79" t="s">
        <v>45</v>
      </c>
      <c r="AK556" s="79">
        <v>0</v>
      </c>
      <c r="BB556" s="662" t="s">
        <v>66</v>
      </c>
      <c r="BM556" s="75">
        <f t="shared" si="111"/>
        <v>0</v>
      </c>
      <c r="BN556" s="75">
        <f t="shared" si="112"/>
        <v>0</v>
      </c>
      <c r="BO556" s="75">
        <f t="shared" si="113"/>
        <v>0</v>
      </c>
      <c r="BP556" s="75">
        <f t="shared" si="114"/>
        <v>0</v>
      </c>
    </row>
    <row r="557" spans="1:68" ht="27" customHeight="1" x14ac:dyDescent="0.25">
      <c r="A557" s="60" t="s">
        <v>890</v>
      </c>
      <c r="B557" s="60" t="s">
        <v>891</v>
      </c>
      <c r="C557" s="34">
        <v>4301011784</v>
      </c>
      <c r="D557" s="800">
        <v>4607091389982</v>
      </c>
      <c r="E557" s="800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3" t="s">
        <v>875</v>
      </c>
      <c r="AG557" s="75"/>
      <c r="AJ557" s="79" t="s">
        <v>45</v>
      </c>
      <c r="AK557" s="79">
        <v>0</v>
      </c>
      <c r="BB557" s="664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890</v>
      </c>
      <c r="B558" s="60" t="s">
        <v>892</v>
      </c>
      <c r="C558" s="34">
        <v>4301012034</v>
      </c>
      <c r="D558" s="800">
        <v>4607091389982</v>
      </c>
      <c r="E558" s="800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8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65" t="s">
        <v>875</v>
      </c>
      <c r="AG558" s="75"/>
      <c r="AJ558" s="79" t="s">
        <v>45</v>
      </c>
      <c r="AK558" s="79">
        <v>0</v>
      </c>
      <c r="BB558" s="666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893</v>
      </c>
      <c r="B559" s="60" t="s">
        <v>894</v>
      </c>
      <c r="C559" s="34">
        <v>4301012057</v>
      </c>
      <c r="D559" s="800">
        <v>4680115886483</v>
      </c>
      <c r="E559" s="800"/>
      <c r="F559" s="59">
        <v>0.55000000000000004</v>
      </c>
      <c r="G559" s="35">
        <v>8</v>
      </c>
      <c r="H559" s="59">
        <v>4.4000000000000004</v>
      </c>
      <c r="I559" s="59">
        <v>4.6100000000000003</v>
      </c>
      <c r="J559" s="35">
        <v>132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867" t="s">
        <v>895</v>
      </c>
      <c r="Q559" s="802"/>
      <c r="R559" s="802"/>
      <c r="S559" s="802"/>
      <c r="T559" s="80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7" t="s">
        <v>872</v>
      </c>
      <c r="AG559" s="75"/>
      <c r="AJ559" s="79" t="s">
        <v>45</v>
      </c>
      <c r="AK559" s="79">
        <v>0</v>
      </c>
      <c r="BB559" s="668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896</v>
      </c>
      <c r="B560" s="60" t="s">
        <v>897</v>
      </c>
      <c r="C560" s="34">
        <v>4301012058</v>
      </c>
      <c r="D560" s="800">
        <v>4680115886490</v>
      </c>
      <c r="E560" s="800"/>
      <c r="F560" s="59">
        <v>0.55000000000000004</v>
      </c>
      <c r="G560" s="35">
        <v>8</v>
      </c>
      <c r="H560" s="59">
        <v>4.4000000000000004</v>
      </c>
      <c r="I560" s="59">
        <v>4.58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868" t="s">
        <v>898</v>
      </c>
      <c r="Q560" s="802"/>
      <c r="R560" s="802"/>
      <c r="S560" s="802"/>
      <c r="T560" s="80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9" t="s">
        <v>878</v>
      </c>
      <c r="AG560" s="75"/>
      <c r="AJ560" s="79" t="s">
        <v>45</v>
      </c>
      <c r="AK560" s="79">
        <v>0</v>
      </c>
      <c r="BB560" s="670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899</v>
      </c>
      <c r="B561" s="60" t="s">
        <v>900</v>
      </c>
      <c r="C561" s="34">
        <v>4301012055</v>
      </c>
      <c r="D561" s="800">
        <v>4680115886469</v>
      </c>
      <c r="E561" s="800"/>
      <c r="F561" s="59">
        <v>0.55000000000000004</v>
      </c>
      <c r="G561" s="35">
        <v>8</v>
      </c>
      <c r="H561" s="59">
        <v>4.4000000000000004</v>
      </c>
      <c r="I561" s="59">
        <v>4.6100000000000003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869" t="s">
        <v>901</v>
      </c>
      <c r="Q561" s="802"/>
      <c r="R561" s="802"/>
      <c r="S561" s="802"/>
      <c r="T561" s="80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71" t="s">
        <v>881</v>
      </c>
      <c r="AG561" s="75"/>
      <c r="AJ561" s="79" t="s">
        <v>45</v>
      </c>
      <c r="AK561" s="79">
        <v>0</v>
      </c>
      <c r="BB561" s="672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x14ac:dyDescent="0.2">
      <c r="A562" s="797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798"/>
      <c r="P562" s="794" t="s">
        <v>40</v>
      </c>
      <c r="Q562" s="795"/>
      <c r="R562" s="795"/>
      <c r="S562" s="795"/>
      <c r="T562" s="795"/>
      <c r="U562" s="795"/>
      <c r="V562" s="796"/>
      <c r="W562" s="40" t="s">
        <v>39</v>
      </c>
      <c r="X562" s="41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1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1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798"/>
      <c r="P563" s="794" t="s">
        <v>40</v>
      </c>
      <c r="Q563" s="795"/>
      <c r="R563" s="795"/>
      <c r="S563" s="795"/>
      <c r="T563" s="795"/>
      <c r="U563" s="795"/>
      <c r="V563" s="796"/>
      <c r="W563" s="40" t="s">
        <v>0</v>
      </c>
      <c r="X563" s="41">
        <f>IFERROR(SUM(X547:X561),"0")</f>
        <v>0</v>
      </c>
      <c r="Y563" s="41">
        <f>IFERROR(SUM(Y547:Y561),"0")</f>
        <v>0</v>
      </c>
      <c r="Z563" s="40"/>
      <c r="AA563" s="64"/>
      <c r="AB563" s="64"/>
      <c r="AC563" s="64"/>
    </row>
    <row r="564" spans="1:68" ht="14.25" customHeight="1" x14ac:dyDescent="0.25">
      <c r="A564" s="799" t="s">
        <v>179</v>
      </c>
      <c r="B564" s="799"/>
      <c r="C564" s="799"/>
      <c r="D564" s="799"/>
      <c r="E564" s="799"/>
      <c r="F564" s="799"/>
      <c r="G564" s="799"/>
      <c r="H564" s="799"/>
      <c r="I564" s="799"/>
      <c r="J564" s="799"/>
      <c r="K564" s="799"/>
      <c r="L564" s="799"/>
      <c r="M564" s="799"/>
      <c r="N564" s="799"/>
      <c r="O564" s="799"/>
      <c r="P564" s="799"/>
      <c r="Q564" s="799"/>
      <c r="R564" s="799"/>
      <c r="S564" s="799"/>
      <c r="T564" s="799"/>
      <c r="U564" s="799"/>
      <c r="V564" s="799"/>
      <c r="W564" s="799"/>
      <c r="X564" s="799"/>
      <c r="Y564" s="799"/>
      <c r="Z564" s="799"/>
      <c r="AA564" s="63"/>
      <c r="AB564" s="63"/>
      <c r="AC564" s="63"/>
    </row>
    <row r="565" spans="1:68" ht="16.5" customHeight="1" x14ac:dyDescent="0.25">
      <c r="A565" s="60" t="s">
        <v>902</v>
      </c>
      <c r="B565" s="60" t="s">
        <v>903</v>
      </c>
      <c r="C565" s="34">
        <v>4301020334</v>
      </c>
      <c r="D565" s="800">
        <v>4607091388930</v>
      </c>
      <c r="E565" s="800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88</v>
      </c>
      <c r="N565" s="36"/>
      <c r="O565" s="35">
        <v>70</v>
      </c>
      <c r="P565" s="870" t="s">
        <v>904</v>
      </c>
      <c r="Q565" s="802"/>
      <c r="R565" s="802"/>
      <c r="S565" s="802"/>
      <c r="T565" s="803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73" t="s">
        <v>905</v>
      </c>
      <c r="AG565" s="75"/>
      <c r="AJ565" s="79" t="s">
        <v>45</v>
      </c>
      <c r="AK565" s="79">
        <v>0</v>
      </c>
      <c r="BB565" s="67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16.5" customHeight="1" x14ac:dyDescent="0.25">
      <c r="A566" s="60" t="s">
        <v>902</v>
      </c>
      <c r="B566" s="60" t="s">
        <v>906</v>
      </c>
      <c r="C566" s="34">
        <v>4301020222</v>
      </c>
      <c r="D566" s="800">
        <v>4607091388930</v>
      </c>
      <c r="E566" s="800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131</v>
      </c>
      <c r="N566" s="36"/>
      <c r="O566" s="35">
        <v>55</v>
      </c>
      <c r="P566" s="8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02"/>
      <c r="R566" s="802"/>
      <c r="S566" s="802"/>
      <c r="T566" s="803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75" t="s">
        <v>907</v>
      </c>
      <c r="AG566" s="75"/>
      <c r="AJ566" s="79" t="s">
        <v>45</v>
      </c>
      <c r="AK566" s="79">
        <v>0</v>
      </c>
      <c r="BB566" s="67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16.5" customHeight="1" x14ac:dyDescent="0.25">
      <c r="A567" s="60" t="s">
        <v>908</v>
      </c>
      <c r="B567" s="60" t="s">
        <v>909</v>
      </c>
      <c r="C567" s="34">
        <v>4301020364</v>
      </c>
      <c r="D567" s="800">
        <v>4680115880054</v>
      </c>
      <c r="E567" s="800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137</v>
      </c>
      <c r="L567" s="35" t="s">
        <v>45</v>
      </c>
      <c r="M567" s="36" t="s">
        <v>131</v>
      </c>
      <c r="N567" s="36"/>
      <c r="O567" s="35">
        <v>55</v>
      </c>
      <c r="P567" s="87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907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908</v>
      </c>
      <c r="B568" s="60" t="s">
        <v>910</v>
      </c>
      <c r="C568" s="34">
        <v>4301020385</v>
      </c>
      <c r="D568" s="800">
        <v>4680115880054</v>
      </c>
      <c r="E568" s="800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137</v>
      </c>
      <c r="L568" s="35" t="s">
        <v>45</v>
      </c>
      <c r="M568" s="36" t="s">
        <v>131</v>
      </c>
      <c r="N568" s="36"/>
      <c r="O568" s="35">
        <v>70</v>
      </c>
      <c r="P568" s="859" t="s">
        <v>911</v>
      </c>
      <c r="Q568" s="802"/>
      <c r="R568" s="802"/>
      <c r="S568" s="802"/>
      <c r="T568" s="803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905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908</v>
      </c>
      <c r="B569" s="60" t="s">
        <v>912</v>
      </c>
      <c r="C569" s="34">
        <v>4301020206</v>
      </c>
      <c r="D569" s="800">
        <v>4680115880054</v>
      </c>
      <c r="E569" s="800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137</v>
      </c>
      <c r="L569" s="35" t="s">
        <v>45</v>
      </c>
      <c r="M569" s="36" t="s">
        <v>131</v>
      </c>
      <c r="N569" s="36"/>
      <c r="O569" s="35">
        <v>55</v>
      </c>
      <c r="P569" s="8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02"/>
      <c r="R569" s="802"/>
      <c r="S569" s="802"/>
      <c r="T569" s="80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907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8"/>
      <c r="P570" s="794" t="s">
        <v>40</v>
      </c>
      <c r="Q570" s="795"/>
      <c r="R570" s="795"/>
      <c r="S570" s="795"/>
      <c r="T570" s="795"/>
      <c r="U570" s="795"/>
      <c r="V570" s="796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8"/>
      <c r="P571" s="794" t="s">
        <v>40</v>
      </c>
      <c r="Q571" s="795"/>
      <c r="R571" s="795"/>
      <c r="S571" s="795"/>
      <c r="T571" s="795"/>
      <c r="U571" s="795"/>
      <c r="V571" s="796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99" t="s">
        <v>78</v>
      </c>
      <c r="B572" s="799"/>
      <c r="C572" s="799"/>
      <c r="D572" s="799"/>
      <c r="E572" s="799"/>
      <c r="F572" s="799"/>
      <c r="G572" s="799"/>
      <c r="H572" s="799"/>
      <c r="I572" s="799"/>
      <c r="J572" s="799"/>
      <c r="K572" s="799"/>
      <c r="L572" s="799"/>
      <c r="M572" s="799"/>
      <c r="N572" s="799"/>
      <c r="O572" s="799"/>
      <c r="P572" s="799"/>
      <c r="Q572" s="799"/>
      <c r="R572" s="799"/>
      <c r="S572" s="799"/>
      <c r="T572" s="799"/>
      <c r="U572" s="799"/>
      <c r="V572" s="799"/>
      <c r="W572" s="799"/>
      <c r="X572" s="799"/>
      <c r="Y572" s="799"/>
      <c r="Z572" s="799"/>
      <c r="AA572" s="63"/>
      <c r="AB572" s="63"/>
      <c r="AC572" s="63"/>
    </row>
    <row r="573" spans="1:68" ht="27" customHeight="1" x14ac:dyDescent="0.25">
      <c r="A573" s="60" t="s">
        <v>913</v>
      </c>
      <c r="B573" s="60" t="s">
        <v>914</v>
      </c>
      <c r="C573" s="34">
        <v>4301031349</v>
      </c>
      <c r="D573" s="800">
        <v>4680115883116</v>
      </c>
      <c r="E573" s="800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128</v>
      </c>
      <c r="L573" s="35" t="s">
        <v>45</v>
      </c>
      <c r="M573" s="36" t="s">
        <v>131</v>
      </c>
      <c r="N573" s="36"/>
      <c r="O573" s="35">
        <v>70</v>
      </c>
      <c r="P573" s="861" t="s">
        <v>915</v>
      </c>
      <c r="Q573" s="802"/>
      <c r="R573" s="802"/>
      <c r="S573" s="802"/>
      <c r="T573" s="803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5" si="115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916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5" si="116">IFERROR(X573*I573/H573,"0")</f>
        <v>0</v>
      </c>
      <c r="BN573" s="75">
        <f t="shared" ref="BN573:BN585" si="117">IFERROR(Y573*I573/H573,"0")</f>
        <v>0</v>
      </c>
      <c r="BO573" s="75">
        <f t="shared" ref="BO573:BO585" si="118">IFERROR(1/J573*(X573/H573),"0")</f>
        <v>0</v>
      </c>
      <c r="BP573" s="75">
        <f t="shared" ref="BP573:BP585" si="119">IFERROR(1/J573*(Y573/H573),"0")</f>
        <v>0</v>
      </c>
    </row>
    <row r="574" spans="1:68" ht="27" customHeight="1" x14ac:dyDescent="0.25">
      <c r="A574" s="60" t="s">
        <v>913</v>
      </c>
      <c r="B574" s="60" t="s">
        <v>917</v>
      </c>
      <c r="C574" s="34">
        <v>4301031252</v>
      </c>
      <c r="D574" s="800">
        <v>4680115883116</v>
      </c>
      <c r="E574" s="800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128</v>
      </c>
      <c r="L574" s="35" t="s">
        <v>45</v>
      </c>
      <c r="M574" s="36" t="s">
        <v>131</v>
      </c>
      <c r="N574" s="36"/>
      <c r="O574" s="35">
        <v>60</v>
      </c>
      <c r="P574" s="8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5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918</v>
      </c>
      <c r="AG574" s="75"/>
      <c r="AJ574" s="79" t="s">
        <v>45</v>
      </c>
      <c r="AK574" s="79">
        <v>0</v>
      </c>
      <c r="BB574" s="686" t="s">
        <v>66</v>
      </c>
      <c r="BM574" s="75">
        <f t="shared" si="116"/>
        <v>0</v>
      </c>
      <c r="BN574" s="75">
        <f t="shared" si="117"/>
        <v>0</v>
      </c>
      <c r="BO574" s="75">
        <f t="shared" si="118"/>
        <v>0</v>
      </c>
      <c r="BP574" s="75">
        <f t="shared" si="119"/>
        <v>0</v>
      </c>
    </row>
    <row r="575" spans="1:68" ht="27" customHeight="1" x14ac:dyDescent="0.25">
      <c r="A575" s="60" t="s">
        <v>920</v>
      </c>
      <c r="B575" s="60" t="s">
        <v>921</v>
      </c>
      <c r="C575" s="34">
        <v>4301031350</v>
      </c>
      <c r="D575" s="800">
        <v>4680115883093</v>
      </c>
      <c r="E575" s="800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128</v>
      </c>
      <c r="L575" s="35" t="s">
        <v>45</v>
      </c>
      <c r="M575" s="36" t="s">
        <v>82</v>
      </c>
      <c r="N575" s="36"/>
      <c r="O575" s="35">
        <v>70</v>
      </c>
      <c r="P575" s="863" t="s">
        <v>922</v>
      </c>
      <c r="Q575" s="802"/>
      <c r="R575" s="802"/>
      <c r="S575" s="802"/>
      <c r="T575" s="803"/>
      <c r="U575" s="37" t="s">
        <v>919</v>
      </c>
      <c r="V575" s="37" t="s">
        <v>45</v>
      </c>
      <c r="W575" s="38" t="s">
        <v>0</v>
      </c>
      <c r="X575" s="56">
        <v>0</v>
      </c>
      <c r="Y575" s="53">
        <f t="shared" si="115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923</v>
      </c>
      <c r="AG575" s="75"/>
      <c r="AJ575" s="79" t="s">
        <v>45</v>
      </c>
      <c r="AK575" s="79">
        <v>0</v>
      </c>
      <c r="BB575" s="688" t="s">
        <v>66</v>
      </c>
      <c r="BM575" s="75">
        <f t="shared" si="116"/>
        <v>0</v>
      </c>
      <c r="BN575" s="75">
        <f t="shared" si="117"/>
        <v>0</v>
      </c>
      <c r="BO575" s="75">
        <f t="shared" si="118"/>
        <v>0</v>
      </c>
      <c r="BP575" s="75">
        <f t="shared" si="119"/>
        <v>0</v>
      </c>
    </row>
    <row r="576" spans="1:68" ht="27" customHeight="1" x14ac:dyDescent="0.25">
      <c r="A576" s="60" t="s">
        <v>920</v>
      </c>
      <c r="B576" s="60" t="s">
        <v>924</v>
      </c>
      <c r="C576" s="34">
        <v>4301031248</v>
      </c>
      <c r="D576" s="800">
        <v>4680115883093</v>
      </c>
      <c r="E576" s="800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128</v>
      </c>
      <c r="L576" s="35" t="s">
        <v>45</v>
      </c>
      <c r="M576" s="36" t="s">
        <v>82</v>
      </c>
      <c r="N576" s="36"/>
      <c r="O576" s="35">
        <v>60</v>
      </c>
      <c r="P576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5"/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9" t="s">
        <v>925</v>
      </c>
      <c r="AG576" s="75"/>
      <c r="AJ576" s="79" t="s">
        <v>45</v>
      </c>
      <c r="AK576" s="79">
        <v>0</v>
      </c>
      <c r="BB576" s="690" t="s">
        <v>66</v>
      </c>
      <c r="BM576" s="75">
        <f t="shared" si="116"/>
        <v>0</v>
      </c>
      <c r="BN576" s="75">
        <f t="shared" si="117"/>
        <v>0</v>
      </c>
      <c r="BO576" s="75">
        <f t="shared" si="118"/>
        <v>0</v>
      </c>
      <c r="BP576" s="75">
        <f t="shared" si="119"/>
        <v>0</v>
      </c>
    </row>
    <row r="577" spans="1:68" ht="27" customHeight="1" x14ac:dyDescent="0.25">
      <c r="A577" s="60" t="s">
        <v>926</v>
      </c>
      <c r="B577" s="60" t="s">
        <v>927</v>
      </c>
      <c r="C577" s="34">
        <v>4301031250</v>
      </c>
      <c r="D577" s="800">
        <v>4680115883109</v>
      </c>
      <c r="E577" s="800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82</v>
      </c>
      <c r="N577" s="36"/>
      <c r="O577" s="35">
        <v>60</v>
      </c>
      <c r="P577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5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91" t="s">
        <v>928</v>
      </c>
      <c r="AG577" s="75"/>
      <c r="AJ577" s="79" t="s">
        <v>45</v>
      </c>
      <c r="AK577" s="79">
        <v>0</v>
      </c>
      <c r="BB577" s="692" t="s">
        <v>66</v>
      </c>
      <c r="BM577" s="75">
        <f t="shared" si="116"/>
        <v>0</v>
      </c>
      <c r="BN577" s="75">
        <f t="shared" si="117"/>
        <v>0</v>
      </c>
      <c r="BO577" s="75">
        <f t="shared" si="118"/>
        <v>0</v>
      </c>
      <c r="BP577" s="75">
        <f t="shared" si="119"/>
        <v>0</v>
      </c>
    </row>
    <row r="578" spans="1:68" ht="27" customHeight="1" x14ac:dyDescent="0.25">
      <c r="A578" s="60" t="s">
        <v>929</v>
      </c>
      <c r="B578" s="60" t="s">
        <v>930</v>
      </c>
      <c r="C578" s="34">
        <v>4301031249</v>
      </c>
      <c r="D578" s="800">
        <v>4680115882072</v>
      </c>
      <c r="E578" s="800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137</v>
      </c>
      <c r="L578" s="35" t="s">
        <v>45</v>
      </c>
      <c r="M578" s="36" t="s">
        <v>131</v>
      </c>
      <c r="N578" s="36"/>
      <c r="O578" s="35">
        <v>60</v>
      </c>
      <c r="P578" s="8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93" t="s">
        <v>931</v>
      </c>
      <c r="AG578" s="75"/>
      <c r="AJ578" s="79" t="s">
        <v>45</v>
      </c>
      <c r="AK578" s="79">
        <v>0</v>
      </c>
      <c r="BB578" s="694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929</v>
      </c>
      <c r="B579" s="60" t="s">
        <v>932</v>
      </c>
      <c r="C579" s="34">
        <v>4301031419</v>
      </c>
      <c r="D579" s="800">
        <v>4680115882072</v>
      </c>
      <c r="E579" s="800"/>
      <c r="F579" s="59">
        <v>0.6</v>
      </c>
      <c r="G579" s="35">
        <v>8</v>
      </c>
      <c r="H579" s="59">
        <v>4.8</v>
      </c>
      <c r="I579" s="59">
        <v>6.93</v>
      </c>
      <c r="J579" s="35">
        <v>132</v>
      </c>
      <c r="K579" s="35" t="s">
        <v>137</v>
      </c>
      <c r="L579" s="35" t="s">
        <v>45</v>
      </c>
      <c r="M579" s="36" t="s">
        <v>131</v>
      </c>
      <c r="N579" s="36"/>
      <c r="O579" s="35">
        <v>70</v>
      </c>
      <c r="P579" s="852" t="s">
        <v>933</v>
      </c>
      <c r="Q579" s="802"/>
      <c r="R579" s="802"/>
      <c r="S579" s="802"/>
      <c r="T579" s="803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916</v>
      </c>
      <c r="AG579" s="75"/>
      <c r="AJ579" s="79" t="s">
        <v>45</v>
      </c>
      <c r="AK579" s="79">
        <v>0</v>
      </c>
      <c r="BB579" s="696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929</v>
      </c>
      <c r="B580" s="60" t="s">
        <v>934</v>
      </c>
      <c r="C580" s="34">
        <v>4301031383</v>
      </c>
      <c r="D580" s="800">
        <v>4680115882072</v>
      </c>
      <c r="E580" s="800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137</v>
      </c>
      <c r="L580" s="35" t="s">
        <v>45</v>
      </c>
      <c r="M580" s="36" t="s">
        <v>131</v>
      </c>
      <c r="N580" s="36"/>
      <c r="O580" s="35">
        <v>60</v>
      </c>
      <c r="P580" s="8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931</v>
      </c>
      <c r="AG580" s="75"/>
      <c r="AJ580" s="79" t="s">
        <v>45</v>
      </c>
      <c r="AK580" s="79">
        <v>0</v>
      </c>
      <c r="BB580" s="698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935</v>
      </c>
      <c r="B581" s="60" t="s">
        <v>936</v>
      </c>
      <c r="C581" s="34">
        <v>4301031251</v>
      </c>
      <c r="D581" s="800">
        <v>4680115882102</v>
      </c>
      <c r="E581" s="800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137</v>
      </c>
      <c r="L581" s="35" t="s">
        <v>45</v>
      </c>
      <c r="M581" s="36" t="s">
        <v>82</v>
      </c>
      <c r="N581" s="36"/>
      <c r="O581" s="35">
        <v>60</v>
      </c>
      <c r="P581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925</v>
      </c>
      <c r="AG581" s="75"/>
      <c r="AJ581" s="79" t="s">
        <v>45</v>
      </c>
      <c r="AK581" s="79">
        <v>0</v>
      </c>
      <c r="BB581" s="700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935</v>
      </c>
      <c r="B582" s="60" t="s">
        <v>937</v>
      </c>
      <c r="C582" s="34">
        <v>4301031418</v>
      </c>
      <c r="D582" s="800">
        <v>4680115882102</v>
      </c>
      <c r="E582" s="800"/>
      <c r="F582" s="59">
        <v>0.6</v>
      </c>
      <c r="G582" s="35">
        <v>8</v>
      </c>
      <c r="H582" s="59">
        <v>4.8</v>
      </c>
      <c r="I582" s="59">
        <v>6.69</v>
      </c>
      <c r="J582" s="35">
        <v>132</v>
      </c>
      <c r="K582" s="35" t="s">
        <v>137</v>
      </c>
      <c r="L582" s="35" t="s">
        <v>45</v>
      </c>
      <c r="M582" s="36" t="s">
        <v>82</v>
      </c>
      <c r="N582" s="36"/>
      <c r="O582" s="35">
        <v>70</v>
      </c>
      <c r="P582" s="855" t="s">
        <v>938</v>
      </c>
      <c r="Q582" s="802"/>
      <c r="R582" s="802"/>
      <c r="S582" s="802"/>
      <c r="T582" s="803"/>
      <c r="U582" s="37" t="s">
        <v>919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701" t="s">
        <v>923</v>
      </c>
      <c r="AG582" s="75"/>
      <c r="AJ582" s="79" t="s">
        <v>45</v>
      </c>
      <c r="AK582" s="79">
        <v>0</v>
      </c>
      <c r="BB582" s="702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935</v>
      </c>
      <c r="B583" s="60" t="s">
        <v>939</v>
      </c>
      <c r="C583" s="34">
        <v>4301031385</v>
      </c>
      <c r="D583" s="800">
        <v>4680115882102</v>
      </c>
      <c r="E583" s="800"/>
      <c r="F583" s="59">
        <v>0.6</v>
      </c>
      <c r="G583" s="35">
        <v>8</v>
      </c>
      <c r="H583" s="59">
        <v>4.8</v>
      </c>
      <c r="I583" s="59">
        <v>6.69</v>
      </c>
      <c r="J583" s="35">
        <v>120</v>
      </c>
      <c r="K583" s="35" t="s">
        <v>137</v>
      </c>
      <c r="L583" s="35" t="s">
        <v>45</v>
      </c>
      <c r="M583" s="36" t="s">
        <v>82</v>
      </c>
      <c r="N583" s="36"/>
      <c r="O583" s="35">
        <v>60</v>
      </c>
      <c r="P583" s="8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703" t="s">
        <v>923</v>
      </c>
      <c r="AG583" s="75"/>
      <c r="AJ583" s="79" t="s">
        <v>45</v>
      </c>
      <c r="AK583" s="79">
        <v>0</v>
      </c>
      <c r="BB583" s="704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940</v>
      </c>
      <c r="B584" s="60" t="s">
        <v>941</v>
      </c>
      <c r="C584" s="34">
        <v>4301031253</v>
      </c>
      <c r="D584" s="800">
        <v>4680115882096</v>
      </c>
      <c r="E584" s="800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137</v>
      </c>
      <c r="L584" s="35" t="s">
        <v>45</v>
      </c>
      <c r="M584" s="36" t="s">
        <v>82</v>
      </c>
      <c r="N584" s="36"/>
      <c r="O584" s="35">
        <v>60</v>
      </c>
      <c r="P584" s="8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705" t="s">
        <v>928</v>
      </c>
      <c r="AG584" s="75"/>
      <c r="AJ584" s="79" t="s">
        <v>45</v>
      </c>
      <c r="AK584" s="79">
        <v>0</v>
      </c>
      <c r="BB584" s="706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ht="27" customHeight="1" x14ac:dyDescent="0.25">
      <c r="A585" s="60" t="s">
        <v>940</v>
      </c>
      <c r="B585" s="60" t="s">
        <v>942</v>
      </c>
      <c r="C585" s="34">
        <v>4301031384</v>
      </c>
      <c r="D585" s="800">
        <v>4680115882096</v>
      </c>
      <c r="E585" s="800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137</v>
      </c>
      <c r="L585" s="35" t="s">
        <v>45</v>
      </c>
      <c r="M585" s="36" t="s">
        <v>82</v>
      </c>
      <c r="N585" s="36"/>
      <c r="O585" s="35">
        <v>60</v>
      </c>
      <c r="P585" s="8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7" t="s">
        <v>943</v>
      </c>
      <c r="AG585" s="75"/>
      <c r="AJ585" s="79" t="s">
        <v>45</v>
      </c>
      <c r="AK585" s="79">
        <v>0</v>
      </c>
      <c r="BB585" s="708" t="s">
        <v>66</v>
      </c>
      <c r="BM585" s="75">
        <f t="shared" si="116"/>
        <v>0</v>
      </c>
      <c r="BN585" s="75">
        <f t="shared" si="117"/>
        <v>0</v>
      </c>
      <c r="BO585" s="75">
        <f t="shared" si="118"/>
        <v>0</v>
      </c>
      <c r="BP585" s="75">
        <f t="shared" si="119"/>
        <v>0</v>
      </c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798"/>
      <c r="P586" s="794" t="s">
        <v>40</v>
      </c>
      <c r="Q586" s="795"/>
      <c r="R586" s="795"/>
      <c r="S586" s="795"/>
      <c r="T586" s="795"/>
      <c r="U586" s="795"/>
      <c r="V586" s="796"/>
      <c r="W586" s="40" t="s">
        <v>39</v>
      </c>
      <c r="X586" s="41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41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4"/>
      <c r="AB586" s="64"/>
      <c r="AC586" s="64"/>
    </row>
    <row r="587" spans="1:68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8"/>
      <c r="P587" s="794" t="s">
        <v>40</v>
      </c>
      <c r="Q587" s="795"/>
      <c r="R587" s="795"/>
      <c r="S587" s="795"/>
      <c r="T587" s="795"/>
      <c r="U587" s="795"/>
      <c r="V587" s="796"/>
      <c r="W587" s="40" t="s">
        <v>0</v>
      </c>
      <c r="X587" s="41">
        <f>IFERROR(SUM(X573:X585),"0")</f>
        <v>0</v>
      </c>
      <c r="Y587" s="41">
        <f>IFERROR(SUM(Y573:Y585),"0")</f>
        <v>0</v>
      </c>
      <c r="Z587" s="40"/>
      <c r="AA587" s="64"/>
      <c r="AB587" s="64"/>
      <c r="AC587" s="64"/>
    </row>
    <row r="588" spans="1:68" ht="14.25" customHeight="1" x14ac:dyDescent="0.25">
      <c r="A588" s="799" t="s">
        <v>84</v>
      </c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799"/>
      <c r="P588" s="799"/>
      <c r="Q588" s="799"/>
      <c r="R588" s="799"/>
      <c r="S588" s="799"/>
      <c r="T588" s="799"/>
      <c r="U588" s="799"/>
      <c r="V588" s="799"/>
      <c r="W588" s="799"/>
      <c r="X588" s="799"/>
      <c r="Y588" s="799"/>
      <c r="Z588" s="799"/>
      <c r="AA588" s="63"/>
      <c r="AB588" s="63"/>
      <c r="AC588" s="63"/>
    </row>
    <row r="589" spans="1:68" ht="27" customHeight="1" x14ac:dyDescent="0.25">
      <c r="A589" s="60" t="s">
        <v>944</v>
      </c>
      <c r="B589" s="60" t="s">
        <v>945</v>
      </c>
      <c r="C589" s="34">
        <v>4301051230</v>
      </c>
      <c r="D589" s="800">
        <v>4607091383409</v>
      </c>
      <c r="E589" s="800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45</v>
      </c>
      <c r="P589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9" t="s">
        <v>946</v>
      </c>
      <c r="AG589" s="75"/>
      <c r="AJ589" s="79" t="s">
        <v>45</v>
      </c>
      <c r="AK589" s="79">
        <v>0</v>
      </c>
      <c r="BB589" s="71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27" customHeight="1" x14ac:dyDescent="0.25">
      <c r="A590" s="60" t="s">
        <v>947</v>
      </c>
      <c r="B590" s="60" t="s">
        <v>948</v>
      </c>
      <c r="C590" s="34">
        <v>4301051231</v>
      </c>
      <c r="D590" s="800">
        <v>4607091383416</v>
      </c>
      <c r="E590" s="800"/>
      <c r="F590" s="59">
        <v>1.3</v>
      </c>
      <c r="G590" s="35">
        <v>6</v>
      </c>
      <c r="H590" s="59">
        <v>7.8</v>
      </c>
      <c r="I590" s="59">
        <v>8.3460000000000001</v>
      </c>
      <c r="J590" s="35">
        <v>56</v>
      </c>
      <c r="K590" s="35" t="s">
        <v>128</v>
      </c>
      <c r="L590" s="35" t="s">
        <v>45</v>
      </c>
      <c r="M590" s="36" t="s">
        <v>82</v>
      </c>
      <c r="N590" s="36"/>
      <c r="O590" s="35">
        <v>45</v>
      </c>
      <c r="P590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711" t="s">
        <v>949</v>
      </c>
      <c r="AG590" s="75"/>
      <c r="AJ590" s="79" t="s">
        <v>45</v>
      </c>
      <c r="AK590" s="79">
        <v>0</v>
      </c>
      <c r="BB590" s="712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t="37.5" customHeight="1" x14ac:dyDescent="0.25">
      <c r="A591" s="60" t="s">
        <v>950</v>
      </c>
      <c r="B591" s="60" t="s">
        <v>951</v>
      </c>
      <c r="C591" s="34">
        <v>4301051058</v>
      </c>
      <c r="D591" s="800">
        <v>4680115883536</v>
      </c>
      <c r="E591" s="800"/>
      <c r="F591" s="59">
        <v>0.3</v>
      </c>
      <c r="G591" s="35">
        <v>6</v>
      </c>
      <c r="H591" s="59">
        <v>1.8</v>
      </c>
      <c r="I591" s="59">
        <v>2.0459999999999998</v>
      </c>
      <c r="J591" s="35">
        <v>182</v>
      </c>
      <c r="K591" s="35" t="s">
        <v>89</v>
      </c>
      <c r="L591" s="35" t="s">
        <v>45</v>
      </c>
      <c r="M591" s="36" t="s">
        <v>82</v>
      </c>
      <c r="N591" s="36"/>
      <c r="O591" s="35">
        <v>45</v>
      </c>
      <c r="P591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IFERROR(IF(Y591=0,"",ROUNDUP(Y591/H591,0)*0.00651),"")</f>
        <v/>
      </c>
      <c r="AA591" s="65" t="s">
        <v>45</v>
      </c>
      <c r="AB591" s="66" t="s">
        <v>45</v>
      </c>
      <c r="AC591" s="713" t="s">
        <v>952</v>
      </c>
      <c r="AG591" s="75"/>
      <c r="AJ591" s="79" t="s">
        <v>45</v>
      </c>
      <c r="AK591" s="79">
        <v>0</v>
      </c>
      <c r="BB591" s="714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798"/>
      <c r="P592" s="794" t="s">
        <v>40</v>
      </c>
      <c r="Q592" s="795"/>
      <c r="R592" s="795"/>
      <c r="S592" s="795"/>
      <c r="T592" s="795"/>
      <c r="U592" s="795"/>
      <c r="V592" s="796"/>
      <c r="W592" s="40" t="s">
        <v>39</v>
      </c>
      <c r="X592" s="41">
        <f>IFERROR(X589/H589,"0")+IFERROR(X590/H590,"0")+IFERROR(X591/H591,"0")</f>
        <v>0</v>
      </c>
      <c r="Y592" s="41">
        <f>IFERROR(Y589/H589,"0")+IFERROR(Y590/H590,"0")+IFERROR(Y591/H591,"0")</f>
        <v>0</v>
      </c>
      <c r="Z592" s="41">
        <f>IFERROR(IF(Z589="",0,Z589),"0")+IFERROR(IF(Z590="",0,Z590),"0")+IFERROR(IF(Z591="",0,Z591),"0")</f>
        <v>0</v>
      </c>
      <c r="AA592" s="64"/>
      <c r="AB592" s="64"/>
      <c r="AC592" s="64"/>
    </row>
    <row r="593" spans="1:68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8"/>
      <c r="P593" s="794" t="s">
        <v>40</v>
      </c>
      <c r="Q593" s="795"/>
      <c r="R593" s="795"/>
      <c r="S593" s="795"/>
      <c r="T593" s="795"/>
      <c r="U593" s="795"/>
      <c r="V593" s="796"/>
      <c r="W593" s="40" t="s">
        <v>0</v>
      </c>
      <c r="X593" s="41">
        <f>IFERROR(SUM(X589:X591),"0")</f>
        <v>0</v>
      </c>
      <c r="Y593" s="41">
        <f>IFERROR(SUM(Y589:Y591),"0")</f>
        <v>0</v>
      </c>
      <c r="Z593" s="40"/>
      <c r="AA593" s="64"/>
      <c r="AB593" s="64"/>
      <c r="AC593" s="64"/>
    </row>
    <row r="594" spans="1:68" ht="14.25" customHeight="1" x14ac:dyDescent="0.25">
      <c r="A594" s="799" t="s">
        <v>221</v>
      </c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799"/>
      <c r="P594" s="799"/>
      <c r="Q594" s="799"/>
      <c r="R594" s="799"/>
      <c r="S594" s="799"/>
      <c r="T594" s="799"/>
      <c r="U594" s="799"/>
      <c r="V594" s="799"/>
      <c r="W594" s="799"/>
      <c r="X594" s="799"/>
      <c r="Y594" s="799"/>
      <c r="Z594" s="799"/>
      <c r="AA594" s="63"/>
      <c r="AB594" s="63"/>
      <c r="AC594" s="63"/>
    </row>
    <row r="595" spans="1:68" ht="27" customHeight="1" x14ac:dyDescent="0.25">
      <c r="A595" s="60" t="s">
        <v>953</v>
      </c>
      <c r="B595" s="60" t="s">
        <v>954</v>
      </c>
      <c r="C595" s="34">
        <v>4301060363</v>
      </c>
      <c r="D595" s="800">
        <v>4680115885035</v>
      </c>
      <c r="E595" s="800"/>
      <c r="F595" s="59">
        <v>1</v>
      </c>
      <c r="G595" s="35">
        <v>4</v>
      </c>
      <c r="H595" s="59">
        <v>4</v>
      </c>
      <c r="I595" s="59">
        <v>4.4160000000000004</v>
      </c>
      <c r="J595" s="35">
        <v>104</v>
      </c>
      <c r="K595" s="35" t="s">
        <v>128</v>
      </c>
      <c r="L595" s="35" t="s">
        <v>45</v>
      </c>
      <c r="M595" s="36" t="s">
        <v>82</v>
      </c>
      <c r="N595" s="36"/>
      <c r="O595" s="35">
        <v>35</v>
      </c>
      <c r="P595" s="8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15" t="s">
        <v>955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956</v>
      </c>
      <c r="B596" s="60" t="s">
        <v>957</v>
      </c>
      <c r="C596" s="34">
        <v>4301060436</v>
      </c>
      <c r="D596" s="800">
        <v>4680115885936</v>
      </c>
      <c r="E596" s="800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35</v>
      </c>
      <c r="P596" s="850" t="s">
        <v>958</v>
      </c>
      <c r="Q596" s="802"/>
      <c r="R596" s="802"/>
      <c r="S596" s="802"/>
      <c r="T596" s="803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955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798"/>
      <c r="P597" s="794" t="s">
        <v>40</v>
      </c>
      <c r="Q597" s="795"/>
      <c r="R597" s="795"/>
      <c r="S597" s="795"/>
      <c r="T597" s="795"/>
      <c r="U597" s="795"/>
      <c r="V597" s="796"/>
      <c r="W597" s="40" t="s">
        <v>39</v>
      </c>
      <c r="X597" s="41">
        <f>IFERROR(X595/H595,"0")+IFERROR(X596/H596,"0")</f>
        <v>0</v>
      </c>
      <c r="Y597" s="41">
        <f>IFERROR(Y595/H595,"0")+IFERROR(Y596/H596,"0")</f>
        <v>0</v>
      </c>
      <c r="Z597" s="41">
        <f>IFERROR(IF(Z595="",0,Z595),"0")+IFERROR(IF(Z596="",0,Z596),"0")</f>
        <v>0</v>
      </c>
      <c r="AA597" s="64"/>
      <c r="AB597" s="64"/>
      <c r="AC597" s="64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798"/>
      <c r="P598" s="794" t="s">
        <v>40</v>
      </c>
      <c r="Q598" s="795"/>
      <c r="R598" s="795"/>
      <c r="S598" s="795"/>
      <c r="T598" s="795"/>
      <c r="U598" s="795"/>
      <c r="V598" s="796"/>
      <c r="W598" s="40" t="s">
        <v>0</v>
      </c>
      <c r="X598" s="41">
        <f>IFERROR(SUM(X595:X596),"0")</f>
        <v>0</v>
      </c>
      <c r="Y598" s="41">
        <f>IFERROR(SUM(Y595:Y596),"0")</f>
        <v>0</v>
      </c>
      <c r="Z598" s="40"/>
      <c r="AA598" s="64"/>
      <c r="AB598" s="64"/>
      <c r="AC598" s="64"/>
    </row>
    <row r="599" spans="1:68" ht="27.75" customHeight="1" x14ac:dyDescent="0.2">
      <c r="A599" s="841" t="s">
        <v>959</v>
      </c>
      <c r="B599" s="841"/>
      <c r="C599" s="841"/>
      <c r="D599" s="841"/>
      <c r="E599" s="841"/>
      <c r="F599" s="841"/>
      <c r="G599" s="841"/>
      <c r="H599" s="841"/>
      <c r="I599" s="841"/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841"/>
      <c r="W599" s="841"/>
      <c r="X599" s="841"/>
      <c r="Y599" s="841"/>
      <c r="Z599" s="841"/>
      <c r="AA599" s="52"/>
      <c r="AB599" s="52"/>
      <c r="AC599" s="52"/>
    </row>
    <row r="600" spans="1:68" ht="16.5" customHeight="1" x14ac:dyDescent="0.25">
      <c r="A600" s="809" t="s">
        <v>959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62"/>
      <c r="AB600" s="62"/>
      <c r="AC600" s="62"/>
    </row>
    <row r="601" spans="1:68" ht="14.25" customHeight="1" x14ac:dyDescent="0.25">
      <c r="A601" s="799" t="s">
        <v>78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63"/>
      <c r="AB601" s="63"/>
      <c r="AC601" s="63"/>
    </row>
    <row r="602" spans="1:68" ht="27" customHeight="1" x14ac:dyDescent="0.25">
      <c r="A602" s="60" t="s">
        <v>960</v>
      </c>
      <c r="B602" s="60" t="s">
        <v>961</v>
      </c>
      <c r="C602" s="34">
        <v>4301031309</v>
      </c>
      <c r="D602" s="800">
        <v>4680115885530</v>
      </c>
      <c r="E602" s="800"/>
      <c r="F602" s="59">
        <v>0.7</v>
      </c>
      <c r="G602" s="35">
        <v>6</v>
      </c>
      <c r="H602" s="59">
        <v>4.2</v>
      </c>
      <c r="I602" s="59">
        <v>4.41</v>
      </c>
      <c r="J602" s="35">
        <v>120</v>
      </c>
      <c r="K602" s="35" t="s">
        <v>137</v>
      </c>
      <c r="L602" s="35" t="s">
        <v>45</v>
      </c>
      <c r="M602" s="36" t="s">
        <v>300</v>
      </c>
      <c r="N602" s="36"/>
      <c r="O602" s="35">
        <v>90</v>
      </c>
      <c r="P602" s="842" t="s">
        <v>962</v>
      </c>
      <c r="Q602" s="802"/>
      <c r="R602" s="802"/>
      <c r="S602" s="802"/>
      <c r="T602" s="803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IFERROR(IF(Y602=0,"",ROUNDUP(Y602/H602,0)*0.00937),"")</f>
        <v/>
      </c>
      <c r="AA602" s="65" t="s">
        <v>45</v>
      </c>
      <c r="AB602" s="66" t="s">
        <v>45</v>
      </c>
      <c r="AC602" s="719" t="s">
        <v>963</v>
      </c>
      <c r="AG602" s="75"/>
      <c r="AJ602" s="79" t="s">
        <v>45</v>
      </c>
      <c r="AK602" s="79">
        <v>0</v>
      </c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798"/>
      <c r="P603" s="794" t="s">
        <v>40</v>
      </c>
      <c r="Q603" s="795"/>
      <c r="R603" s="795"/>
      <c r="S603" s="795"/>
      <c r="T603" s="795"/>
      <c r="U603" s="795"/>
      <c r="V603" s="796"/>
      <c r="W603" s="40" t="s">
        <v>39</v>
      </c>
      <c r="X603" s="41">
        <f>IFERROR(X602/H602,"0")</f>
        <v>0</v>
      </c>
      <c r="Y603" s="41">
        <f>IFERROR(Y602/H602,"0")</f>
        <v>0</v>
      </c>
      <c r="Z603" s="41">
        <f>IFERROR(IF(Z602="",0,Z602),"0")</f>
        <v>0</v>
      </c>
      <c r="AA603" s="64"/>
      <c r="AB603" s="64"/>
      <c r="AC603" s="64"/>
    </row>
    <row r="604" spans="1:68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8"/>
      <c r="P604" s="794" t="s">
        <v>40</v>
      </c>
      <c r="Q604" s="795"/>
      <c r="R604" s="795"/>
      <c r="S604" s="795"/>
      <c r="T604" s="795"/>
      <c r="U604" s="795"/>
      <c r="V604" s="796"/>
      <c r="W604" s="40" t="s">
        <v>0</v>
      </c>
      <c r="X604" s="41">
        <f>IFERROR(SUM(X602:X602),"0")</f>
        <v>0</v>
      </c>
      <c r="Y604" s="41">
        <f>IFERROR(SUM(Y602:Y602),"0")</f>
        <v>0</v>
      </c>
      <c r="Z604" s="40"/>
      <c r="AA604" s="64"/>
      <c r="AB604" s="64"/>
      <c r="AC604" s="64"/>
    </row>
    <row r="605" spans="1:68" ht="27.75" customHeight="1" x14ac:dyDescent="0.2">
      <c r="A605" s="841" t="s">
        <v>964</v>
      </c>
      <c r="B605" s="841"/>
      <c r="C605" s="841"/>
      <c r="D605" s="841"/>
      <c r="E605" s="841"/>
      <c r="F605" s="841"/>
      <c r="G605" s="841"/>
      <c r="H605" s="841"/>
      <c r="I605" s="841"/>
      <c r="J605" s="841"/>
      <c r="K605" s="841"/>
      <c r="L605" s="841"/>
      <c r="M605" s="841"/>
      <c r="N605" s="841"/>
      <c r="O605" s="841"/>
      <c r="P605" s="841"/>
      <c r="Q605" s="841"/>
      <c r="R605" s="841"/>
      <c r="S605" s="841"/>
      <c r="T605" s="841"/>
      <c r="U605" s="841"/>
      <c r="V605" s="841"/>
      <c r="W605" s="841"/>
      <c r="X605" s="841"/>
      <c r="Y605" s="841"/>
      <c r="Z605" s="841"/>
      <c r="AA605" s="52"/>
      <c r="AB605" s="52"/>
      <c r="AC605" s="52"/>
    </row>
    <row r="606" spans="1:68" ht="16.5" customHeight="1" x14ac:dyDescent="0.25">
      <c r="A606" s="809" t="s">
        <v>964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62"/>
      <c r="AB606" s="62"/>
      <c r="AC606" s="62"/>
    </row>
    <row r="607" spans="1:68" ht="14.25" customHeight="1" x14ac:dyDescent="0.25">
      <c r="A607" s="799" t="s">
        <v>124</v>
      </c>
      <c r="B607" s="799"/>
      <c r="C607" s="799"/>
      <c r="D607" s="799"/>
      <c r="E607" s="799"/>
      <c r="F607" s="799"/>
      <c r="G607" s="799"/>
      <c r="H607" s="799"/>
      <c r="I607" s="799"/>
      <c r="J607" s="799"/>
      <c r="K607" s="799"/>
      <c r="L607" s="799"/>
      <c r="M607" s="799"/>
      <c r="N607" s="799"/>
      <c r="O607" s="799"/>
      <c r="P607" s="799"/>
      <c r="Q607" s="799"/>
      <c r="R607" s="799"/>
      <c r="S607" s="799"/>
      <c r="T607" s="799"/>
      <c r="U607" s="799"/>
      <c r="V607" s="799"/>
      <c r="W607" s="799"/>
      <c r="X607" s="799"/>
      <c r="Y607" s="799"/>
      <c r="Z607" s="799"/>
      <c r="AA607" s="63"/>
      <c r="AB607" s="63"/>
      <c r="AC607" s="63"/>
    </row>
    <row r="608" spans="1:68" ht="27" customHeight="1" x14ac:dyDescent="0.25">
      <c r="A608" s="60" t="s">
        <v>965</v>
      </c>
      <c r="B608" s="60" t="s">
        <v>966</v>
      </c>
      <c r="C608" s="34">
        <v>4301011763</v>
      </c>
      <c r="D608" s="800">
        <v>4640242181011</v>
      </c>
      <c r="E608" s="800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128</v>
      </c>
      <c r="L608" s="35" t="s">
        <v>45</v>
      </c>
      <c r="M608" s="36" t="s">
        <v>88</v>
      </c>
      <c r="N608" s="36"/>
      <c r="O608" s="35">
        <v>55</v>
      </c>
      <c r="P608" s="843" t="s">
        <v>967</v>
      </c>
      <c r="Q608" s="802"/>
      <c r="R608" s="802"/>
      <c r="S608" s="802"/>
      <c r="T608" s="803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ref="Y608:Y614" si="120"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1" t="s">
        <v>968</v>
      </c>
      <c r="AG608" s="75"/>
      <c r="AJ608" s="79" t="s">
        <v>45</v>
      </c>
      <c r="AK608" s="79">
        <v>0</v>
      </c>
      <c r="BB608" s="722" t="s">
        <v>66</v>
      </c>
      <c r="BM608" s="75">
        <f t="shared" ref="BM608:BM614" si="121">IFERROR(X608*I608/H608,"0")</f>
        <v>0</v>
      </c>
      <c r="BN608" s="75">
        <f t="shared" ref="BN608:BN614" si="122">IFERROR(Y608*I608/H608,"0")</f>
        <v>0</v>
      </c>
      <c r="BO608" s="75">
        <f t="shared" ref="BO608:BO614" si="123">IFERROR(1/J608*(X608/H608),"0")</f>
        <v>0</v>
      </c>
      <c r="BP608" s="75">
        <f t="shared" ref="BP608:BP614" si="124">IFERROR(1/J608*(Y608/H608),"0")</f>
        <v>0</v>
      </c>
    </row>
    <row r="609" spans="1:68" ht="27" customHeight="1" x14ac:dyDescent="0.25">
      <c r="A609" s="60" t="s">
        <v>969</v>
      </c>
      <c r="B609" s="60" t="s">
        <v>970</v>
      </c>
      <c r="C609" s="34">
        <v>4301011585</v>
      </c>
      <c r="D609" s="800">
        <v>4640242180441</v>
      </c>
      <c r="E609" s="800"/>
      <c r="F609" s="59">
        <v>1.5</v>
      </c>
      <c r="G609" s="35">
        <v>8</v>
      </c>
      <c r="H609" s="59">
        <v>12</v>
      </c>
      <c r="I609" s="59">
        <v>12.48</v>
      </c>
      <c r="J609" s="35">
        <v>56</v>
      </c>
      <c r="K609" s="35" t="s">
        <v>128</v>
      </c>
      <c r="L609" s="35" t="s">
        <v>45</v>
      </c>
      <c r="M609" s="36" t="s">
        <v>131</v>
      </c>
      <c r="N609" s="36"/>
      <c r="O609" s="35">
        <v>50</v>
      </c>
      <c r="P609" s="844" t="s">
        <v>971</v>
      </c>
      <c r="Q609" s="802"/>
      <c r="R609" s="802"/>
      <c r="S609" s="802"/>
      <c r="T609" s="803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20"/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3" t="s">
        <v>972</v>
      </c>
      <c r="AG609" s="75"/>
      <c r="AJ609" s="79" t="s">
        <v>45</v>
      </c>
      <c r="AK609" s="79">
        <v>0</v>
      </c>
      <c r="BB609" s="724" t="s">
        <v>66</v>
      </c>
      <c r="BM609" s="75">
        <f t="shared" si="121"/>
        <v>0</v>
      </c>
      <c r="BN609" s="75">
        <f t="shared" si="122"/>
        <v>0</v>
      </c>
      <c r="BO609" s="75">
        <f t="shared" si="123"/>
        <v>0</v>
      </c>
      <c r="BP609" s="75">
        <f t="shared" si="124"/>
        <v>0</v>
      </c>
    </row>
    <row r="610" spans="1:68" ht="27" customHeight="1" x14ac:dyDescent="0.25">
      <c r="A610" s="60" t="s">
        <v>973</v>
      </c>
      <c r="B610" s="60" t="s">
        <v>974</v>
      </c>
      <c r="C610" s="34">
        <v>4301011584</v>
      </c>
      <c r="D610" s="800">
        <v>4640242180564</v>
      </c>
      <c r="E610" s="800"/>
      <c r="F610" s="59">
        <v>1.5</v>
      </c>
      <c r="G610" s="35">
        <v>8</v>
      </c>
      <c r="H610" s="59">
        <v>12</v>
      </c>
      <c r="I610" s="59">
        <v>12.48</v>
      </c>
      <c r="J610" s="35">
        <v>56</v>
      </c>
      <c r="K610" s="35" t="s">
        <v>128</v>
      </c>
      <c r="L610" s="35" t="s">
        <v>45</v>
      </c>
      <c r="M610" s="36" t="s">
        <v>131</v>
      </c>
      <c r="N610" s="36"/>
      <c r="O610" s="35">
        <v>50</v>
      </c>
      <c r="P610" s="845" t="s">
        <v>975</v>
      </c>
      <c r="Q610" s="802"/>
      <c r="R610" s="802"/>
      <c r="S610" s="802"/>
      <c r="T610" s="803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20"/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5" t="s">
        <v>976</v>
      </c>
      <c r="AG610" s="75"/>
      <c r="AJ610" s="79" t="s">
        <v>45</v>
      </c>
      <c r="AK610" s="79">
        <v>0</v>
      </c>
      <c r="BB610" s="726" t="s">
        <v>66</v>
      </c>
      <c r="BM610" s="75">
        <f t="shared" si="121"/>
        <v>0</v>
      </c>
      <c r="BN610" s="75">
        <f t="shared" si="122"/>
        <v>0</v>
      </c>
      <c r="BO610" s="75">
        <f t="shared" si="123"/>
        <v>0</v>
      </c>
      <c r="BP610" s="75">
        <f t="shared" si="124"/>
        <v>0</v>
      </c>
    </row>
    <row r="611" spans="1:68" ht="27" customHeight="1" x14ac:dyDescent="0.25">
      <c r="A611" s="60" t="s">
        <v>977</v>
      </c>
      <c r="B611" s="60" t="s">
        <v>978</v>
      </c>
      <c r="C611" s="34">
        <v>4301011762</v>
      </c>
      <c r="D611" s="800">
        <v>4640242180922</v>
      </c>
      <c r="E611" s="800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128</v>
      </c>
      <c r="L611" s="35" t="s">
        <v>45</v>
      </c>
      <c r="M611" s="36" t="s">
        <v>131</v>
      </c>
      <c r="N611" s="36"/>
      <c r="O611" s="35">
        <v>55</v>
      </c>
      <c r="P611" s="834" t="s">
        <v>979</v>
      </c>
      <c r="Q611" s="802"/>
      <c r="R611" s="802"/>
      <c r="S611" s="802"/>
      <c r="T611" s="803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20"/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7" t="s">
        <v>980</v>
      </c>
      <c r="AG611" s="75"/>
      <c r="AJ611" s="79" t="s">
        <v>45</v>
      </c>
      <c r="AK611" s="79">
        <v>0</v>
      </c>
      <c r="BB611" s="728" t="s">
        <v>66</v>
      </c>
      <c r="BM611" s="75">
        <f t="shared" si="121"/>
        <v>0</v>
      </c>
      <c r="BN611" s="75">
        <f t="shared" si="122"/>
        <v>0</v>
      </c>
      <c r="BO611" s="75">
        <f t="shared" si="123"/>
        <v>0</v>
      </c>
      <c r="BP611" s="75">
        <f t="shared" si="124"/>
        <v>0</v>
      </c>
    </row>
    <row r="612" spans="1:68" ht="27" customHeight="1" x14ac:dyDescent="0.25">
      <c r="A612" s="60" t="s">
        <v>981</v>
      </c>
      <c r="B612" s="60" t="s">
        <v>982</v>
      </c>
      <c r="C612" s="34">
        <v>4301011764</v>
      </c>
      <c r="D612" s="800">
        <v>4640242181189</v>
      </c>
      <c r="E612" s="800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137</v>
      </c>
      <c r="L612" s="35" t="s">
        <v>45</v>
      </c>
      <c r="M612" s="36" t="s">
        <v>88</v>
      </c>
      <c r="N612" s="36"/>
      <c r="O612" s="35">
        <v>55</v>
      </c>
      <c r="P612" s="835" t="s">
        <v>983</v>
      </c>
      <c r="Q612" s="802"/>
      <c r="R612" s="802"/>
      <c r="S612" s="802"/>
      <c r="T612" s="803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20"/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9" t="s">
        <v>968</v>
      </c>
      <c r="AG612" s="75"/>
      <c r="AJ612" s="79" t="s">
        <v>45</v>
      </c>
      <c r="AK612" s="79">
        <v>0</v>
      </c>
      <c r="BB612" s="730" t="s">
        <v>66</v>
      </c>
      <c r="BM612" s="75">
        <f t="shared" si="121"/>
        <v>0</v>
      </c>
      <c r="BN612" s="75">
        <f t="shared" si="122"/>
        <v>0</v>
      </c>
      <c r="BO612" s="75">
        <f t="shared" si="123"/>
        <v>0</v>
      </c>
      <c r="BP612" s="75">
        <f t="shared" si="124"/>
        <v>0</v>
      </c>
    </row>
    <row r="613" spans="1:68" ht="27" customHeight="1" x14ac:dyDescent="0.25">
      <c r="A613" s="60" t="s">
        <v>984</v>
      </c>
      <c r="B613" s="60" t="s">
        <v>985</v>
      </c>
      <c r="C613" s="34">
        <v>4301011551</v>
      </c>
      <c r="D613" s="800">
        <v>4640242180038</v>
      </c>
      <c r="E613" s="800"/>
      <c r="F613" s="59">
        <v>0.4</v>
      </c>
      <c r="G613" s="35">
        <v>10</v>
      </c>
      <c r="H613" s="59">
        <v>4</v>
      </c>
      <c r="I613" s="59">
        <v>4.21</v>
      </c>
      <c r="J613" s="35">
        <v>132</v>
      </c>
      <c r="K613" s="35" t="s">
        <v>137</v>
      </c>
      <c r="L613" s="35" t="s">
        <v>45</v>
      </c>
      <c r="M613" s="36" t="s">
        <v>131</v>
      </c>
      <c r="N613" s="36"/>
      <c r="O613" s="35">
        <v>50</v>
      </c>
      <c r="P613" s="836" t="s">
        <v>986</v>
      </c>
      <c r="Q613" s="802"/>
      <c r="R613" s="802"/>
      <c r="S613" s="802"/>
      <c r="T613" s="803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20"/>
        <v>0</v>
      </c>
      <c r="Z613" s="39" t="str">
        <f>IFERROR(IF(Y613=0,"",ROUNDUP(Y613/H613,0)*0.00902),"")</f>
        <v/>
      </c>
      <c r="AA613" s="65" t="s">
        <v>45</v>
      </c>
      <c r="AB613" s="66" t="s">
        <v>45</v>
      </c>
      <c r="AC613" s="731" t="s">
        <v>976</v>
      </c>
      <c r="AG613" s="75"/>
      <c r="AJ613" s="79" t="s">
        <v>45</v>
      </c>
      <c r="AK613" s="79">
        <v>0</v>
      </c>
      <c r="BB613" s="732" t="s">
        <v>66</v>
      </c>
      <c r="BM613" s="75">
        <f t="shared" si="121"/>
        <v>0</v>
      </c>
      <c r="BN613" s="75">
        <f t="shared" si="122"/>
        <v>0</v>
      </c>
      <c r="BO613" s="75">
        <f t="shared" si="123"/>
        <v>0</v>
      </c>
      <c r="BP613" s="75">
        <f t="shared" si="124"/>
        <v>0</v>
      </c>
    </row>
    <row r="614" spans="1:68" ht="27" customHeight="1" x14ac:dyDescent="0.25">
      <c r="A614" s="60" t="s">
        <v>987</v>
      </c>
      <c r="B614" s="60" t="s">
        <v>988</v>
      </c>
      <c r="C614" s="34">
        <v>4301011765</v>
      </c>
      <c r="D614" s="800">
        <v>4640242181172</v>
      </c>
      <c r="E614" s="800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137</v>
      </c>
      <c r="L614" s="35" t="s">
        <v>45</v>
      </c>
      <c r="M614" s="36" t="s">
        <v>131</v>
      </c>
      <c r="N614" s="36"/>
      <c r="O614" s="35">
        <v>55</v>
      </c>
      <c r="P614" s="837" t="s">
        <v>989</v>
      </c>
      <c r="Q614" s="802"/>
      <c r="R614" s="802"/>
      <c r="S614" s="802"/>
      <c r="T614" s="803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20"/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3" t="s">
        <v>980</v>
      </c>
      <c r="AG614" s="75"/>
      <c r="AJ614" s="79" t="s">
        <v>45</v>
      </c>
      <c r="AK614" s="79">
        <v>0</v>
      </c>
      <c r="BB614" s="734" t="s">
        <v>66</v>
      </c>
      <c r="BM614" s="75">
        <f t="shared" si="121"/>
        <v>0</v>
      </c>
      <c r="BN614" s="75">
        <f t="shared" si="122"/>
        <v>0</v>
      </c>
      <c r="BO614" s="75">
        <f t="shared" si="123"/>
        <v>0</v>
      </c>
      <c r="BP614" s="75">
        <f t="shared" si="124"/>
        <v>0</v>
      </c>
    </row>
    <row r="615" spans="1:68" x14ac:dyDescent="0.2">
      <c r="A615" s="797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8"/>
      <c r="P615" s="794" t="s">
        <v>40</v>
      </c>
      <c r="Q615" s="795"/>
      <c r="R615" s="795"/>
      <c r="S615" s="795"/>
      <c r="T615" s="795"/>
      <c r="U615" s="795"/>
      <c r="V615" s="796"/>
      <c r="W615" s="40" t="s">
        <v>39</v>
      </c>
      <c r="X615" s="41">
        <f>IFERROR(X608/H608,"0")+IFERROR(X609/H609,"0")+IFERROR(X610/H610,"0")+IFERROR(X611/H611,"0")+IFERROR(X612/H612,"0")+IFERROR(X613/H613,"0")+IFERROR(X614/H614,"0")</f>
        <v>0</v>
      </c>
      <c r="Y615" s="41">
        <f>IFERROR(Y608/H608,"0")+IFERROR(Y609/H609,"0")+IFERROR(Y610/H610,"0")+IFERROR(Y611/H611,"0")+IFERROR(Y612/H612,"0")+IFERROR(Y613/H613,"0")+IFERROR(Y614/H614,"0")</f>
        <v>0</v>
      </c>
      <c r="Z615" s="41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8"/>
      <c r="P616" s="794" t="s">
        <v>40</v>
      </c>
      <c r="Q616" s="795"/>
      <c r="R616" s="795"/>
      <c r="S616" s="795"/>
      <c r="T616" s="795"/>
      <c r="U616" s="795"/>
      <c r="V616" s="796"/>
      <c r="W616" s="40" t="s">
        <v>0</v>
      </c>
      <c r="X616" s="41">
        <f>IFERROR(SUM(X608:X614),"0")</f>
        <v>0</v>
      </c>
      <c r="Y616" s="41">
        <f>IFERROR(SUM(Y608:Y614),"0")</f>
        <v>0</v>
      </c>
      <c r="Z616" s="40"/>
      <c r="AA616" s="64"/>
      <c r="AB616" s="64"/>
      <c r="AC616" s="64"/>
    </row>
    <row r="617" spans="1:68" ht="14.25" customHeight="1" x14ac:dyDescent="0.25">
      <c r="A617" s="799" t="s">
        <v>179</v>
      </c>
      <c r="B617" s="799"/>
      <c r="C617" s="799"/>
      <c r="D617" s="799"/>
      <c r="E617" s="799"/>
      <c r="F617" s="799"/>
      <c r="G617" s="799"/>
      <c r="H617" s="799"/>
      <c r="I617" s="799"/>
      <c r="J617" s="799"/>
      <c r="K617" s="799"/>
      <c r="L617" s="799"/>
      <c r="M617" s="799"/>
      <c r="N617" s="799"/>
      <c r="O617" s="799"/>
      <c r="P617" s="799"/>
      <c r="Q617" s="799"/>
      <c r="R617" s="799"/>
      <c r="S617" s="799"/>
      <c r="T617" s="799"/>
      <c r="U617" s="799"/>
      <c r="V617" s="799"/>
      <c r="W617" s="799"/>
      <c r="X617" s="799"/>
      <c r="Y617" s="799"/>
      <c r="Z617" s="799"/>
      <c r="AA617" s="63"/>
      <c r="AB617" s="63"/>
      <c r="AC617" s="63"/>
    </row>
    <row r="618" spans="1:68" ht="16.5" customHeight="1" x14ac:dyDescent="0.25">
      <c r="A618" s="60" t="s">
        <v>990</v>
      </c>
      <c r="B618" s="60" t="s">
        <v>991</v>
      </c>
      <c r="C618" s="34">
        <v>4301020269</v>
      </c>
      <c r="D618" s="800">
        <v>4640242180519</v>
      </c>
      <c r="E618" s="800"/>
      <c r="F618" s="59">
        <v>1.35</v>
      </c>
      <c r="G618" s="35">
        <v>8</v>
      </c>
      <c r="H618" s="59">
        <v>10.8</v>
      </c>
      <c r="I618" s="59">
        <v>11.28</v>
      </c>
      <c r="J618" s="35">
        <v>56</v>
      </c>
      <c r="K618" s="35" t="s">
        <v>128</v>
      </c>
      <c r="L618" s="35" t="s">
        <v>45</v>
      </c>
      <c r="M618" s="36" t="s">
        <v>88</v>
      </c>
      <c r="N618" s="36"/>
      <c r="O618" s="35">
        <v>50</v>
      </c>
      <c r="P618" s="838" t="s">
        <v>992</v>
      </c>
      <c r="Q618" s="802"/>
      <c r="R618" s="802"/>
      <c r="S618" s="802"/>
      <c r="T618" s="803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5" t="s">
        <v>993</v>
      </c>
      <c r="AG618" s="75"/>
      <c r="AJ618" s="79" t="s">
        <v>45</v>
      </c>
      <c r="AK618" s="79">
        <v>0</v>
      </c>
      <c r="BB618" s="736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994</v>
      </c>
      <c r="B619" s="60" t="s">
        <v>995</v>
      </c>
      <c r="C619" s="34">
        <v>4301020260</v>
      </c>
      <c r="D619" s="800">
        <v>4640242180526</v>
      </c>
      <c r="E619" s="800"/>
      <c r="F619" s="59">
        <v>1.8</v>
      </c>
      <c r="G619" s="35">
        <v>6</v>
      </c>
      <c r="H619" s="59">
        <v>10.8</v>
      </c>
      <c r="I619" s="59">
        <v>11.28</v>
      </c>
      <c r="J619" s="35">
        <v>56</v>
      </c>
      <c r="K619" s="35" t="s">
        <v>128</v>
      </c>
      <c r="L619" s="35" t="s">
        <v>45</v>
      </c>
      <c r="M619" s="36" t="s">
        <v>131</v>
      </c>
      <c r="N619" s="36"/>
      <c r="O619" s="35">
        <v>50</v>
      </c>
      <c r="P619" s="839" t="s">
        <v>996</v>
      </c>
      <c r="Q619" s="802"/>
      <c r="R619" s="802"/>
      <c r="S619" s="802"/>
      <c r="T619" s="803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7" t="s">
        <v>993</v>
      </c>
      <c r="AG619" s="75"/>
      <c r="AJ619" s="79" t="s">
        <v>45</v>
      </c>
      <c r="AK619" s="79">
        <v>0</v>
      </c>
      <c r="BB619" s="738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997</v>
      </c>
      <c r="B620" s="60" t="s">
        <v>998</v>
      </c>
      <c r="C620" s="34">
        <v>4301020309</v>
      </c>
      <c r="D620" s="800">
        <v>4640242180090</v>
      </c>
      <c r="E620" s="800"/>
      <c r="F620" s="59">
        <v>1.35</v>
      </c>
      <c r="G620" s="35">
        <v>8</v>
      </c>
      <c r="H620" s="59">
        <v>10.8</v>
      </c>
      <c r="I620" s="59">
        <v>11.28</v>
      </c>
      <c r="J620" s="35">
        <v>56</v>
      </c>
      <c r="K620" s="35" t="s">
        <v>128</v>
      </c>
      <c r="L620" s="35" t="s">
        <v>45</v>
      </c>
      <c r="M620" s="36" t="s">
        <v>131</v>
      </c>
      <c r="N620" s="36"/>
      <c r="O620" s="35">
        <v>50</v>
      </c>
      <c r="P620" s="840" t="s">
        <v>999</v>
      </c>
      <c r="Q620" s="802"/>
      <c r="R620" s="802"/>
      <c r="S620" s="802"/>
      <c r="T620" s="803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9" t="s">
        <v>1000</v>
      </c>
      <c r="AG620" s="75"/>
      <c r="AJ620" s="79" t="s">
        <v>45</v>
      </c>
      <c r="AK620" s="79">
        <v>0</v>
      </c>
      <c r="BB620" s="740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t="27" customHeight="1" x14ac:dyDescent="0.25">
      <c r="A621" s="60" t="s">
        <v>1001</v>
      </c>
      <c r="B621" s="60" t="s">
        <v>1002</v>
      </c>
      <c r="C621" s="34">
        <v>4301020295</v>
      </c>
      <c r="D621" s="800">
        <v>4640242181363</v>
      </c>
      <c r="E621" s="800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137</v>
      </c>
      <c r="L621" s="35" t="s">
        <v>45</v>
      </c>
      <c r="M621" s="36" t="s">
        <v>131</v>
      </c>
      <c r="N621" s="36"/>
      <c r="O621" s="35">
        <v>50</v>
      </c>
      <c r="P621" s="827" t="s">
        <v>1003</v>
      </c>
      <c r="Q621" s="802"/>
      <c r="R621" s="802"/>
      <c r="S621" s="802"/>
      <c r="T621" s="803"/>
      <c r="U621" s="37" t="s">
        <v>45</v>
      </c>
      <c r="V621" s="37" t="s">
        <v>45</v>
      </c>
      <c r="W621" s="38" t="s">
        <v>0</v>
      </c>
      <c r="X621" s="56">
        <v>0</v>
      </c>
      <c r="Y621" s="53">
        <f>IFERROR(IF(X621="",0,CEILING((X621/$H621),1)*$H621),"")</f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41" t="s">
        <v>1000</v>
      </c>
      <c r="AG621" s="75"/>
      <c r="AJ621" s="79" t="s">
        <v>45</v>
      </c>
      <c r="AK621" s="79">
        <v>0</v>
      </c>
      <c r="BB621" s="742" t="s">
        <v>66</v>
      </c>
      <c r="BM621" s="75">
        <f>IFERROR(X621*I621/H621,"0")</f>
        <v>0</v>
      </c>
      <c r="BN621" s="75">
        <f>IFERROR(Y621*I621/H621,"0")</f>
        <v>0</v>
      </c>
      <c r="BO621" s="75">
        <f>IFERROR(1/J621*(X621/H621),"0")</f>
        <v>0</v>
      </c>
      <c r="BP621" s="75">
        <f>IFERROR(1/J621*(Y621/H621),"0")</f>
        <v>0</v>
      </c>
    </row>
    <row r="622" spans="1:68" x14ac:dyDescent="0.2">
      <c r="A622" s="797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798"/>
      <c r="P622" s="794" t="s">
        <v>40</v>
      </c>
      <c r="Q622" s="795"/>
      <c r="R622" s="795"/>
      <c r="S622" s="795"/>
      <c r="T622" s="795"/>
      <c r="U622" s="795"/>
      <c r="V622" s="796"/>
      <c r="W622" s="40" t="s">
        <v>39</v>
      </c>
      <c r="X622" s="41">
        <f>IFERROR(X618/H618,"0")+IFERROR(X619/H619,"0")+IFERROR(X620/H620,"0")+IFERROR(X621/H621,"0")</f>
        <v>0</v>
      </c>
      <c r="Y622" s="41">
        <f>IFERROR(Y618/H618,"0")+IFERROR(Y619/H619,"0")+IFERROR(Y620/H620,"0")+IFERROR(Y621/H621,"0")</f>
        <v>0</v>
      </c>
      <c r="Z622" s="41">
        <f>IFERROR(IF(Z618="",0,Z618),"0")+IFERROR(IF(Z619="",0,Z619),"0")+IFERROR(IF(Z620="",0,Z620),"0")+IFERROR(IF(Z621="",0,Z621),"0")</f>
        <v>0</v>
      </c>
      <c r="AA622" s="64"/>
      <c r="AB622" s="64"/>
      <c r="AC622" s="64"/>
    </row>
    <row r="623" spans="1:68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798"/>
      <c r="P623" s="794" t="s">
        <v>40</v>
      </c>
      <c r="Q623" s="795"/>
      <c r="R623" s="795"/>
      <c r="S623" s="795"/>
      <c r="T623" s="795"/>
      <c r="U623" s="795"/>
      <c r="V623" s="796"/>
      <c r="W623" s="40" t="s">
        <v>0</v>
      </c>
      <c r="X623" s="41">
        <f>IFERROR(SUM(X618:X621),"0")</f>
        <v>0</v>
      </c>
      <c r="Y623" s="41">
        <f>IFERROR(SUM(Y618:Y621),"0")</f>
        <v>0</v>
      </c>
      <c r="Z623" s="40"/>
      <c r="AA623" s="64"/>
      <c r="AB623" s="64"/>
      <c r="AC623" s="64"/>
    </row>
    <row r="624" spans="1:68" ht="14.25" customHeight="1" x14ac:dyDescent="0.25">
      <c r="A624" s="799" t="s">
        <v>78</v>
      </c>
      <c r="B624" s="799"/>
      <c r="C624" s="799"/>
      <c r="D624" s="799"/>
      <c r="E624" s="799"/>
      <c r="F624" s="799"/>
      <c r="G624" s="799"/>
      <c r="H624" s="799"/>
      <c r="I624" s="799"/>
      <c r="J624" s="799"/>
      <c r="K624" s="799"/>
      <c r="L624" s="799"/>
      <c r="M624" s="799"/>
      <c r="N624" s="799"/>
      <c r="O624" s="799"/>
      <c r="P624" s="799"/>
      <c r="Q624" s="799"/>
      <c r="R624" s="799"/>
      <c r="S624" s="799"/>
      <c r="T624" s="799"/>
      <c r="U624" s="799"/>
      <c r="V624" s="799"/>
      <c r="W624" s="799"/>
      <c r="X624" s="799"/>
      <c r="Y624" s="799"/>
      <c r="Z624" s="799"/>
      <c r="AA624" s="63"/>
      <c r="AB624" s="63"/>
      <c r="AC624" s="63"/>
    </row>
    <row r="625" spans="1:68" ht="27" customHeight="1" x14ac:dyDescent="0.25">
      <c r="A625" s="60" t="s">
        <v>1004</v>
      </c>
      <c r="B625" s="60" t="s">
        <v>1005</v>
      </c>
      <c r="C625" s="34">
        <v>4301031280</v>
      </c>
      <c r="D625" s="800">
        <v>4640242180816</v>
      </c>
      <c r="E625" s="800"/>
      <c r="F625" s="59">
        <v>0.7</v>
      </c>
      <c r="G625" s="35">
        <v>6</v>
      </c>
      <c r="H625" s="59">
        <v>4.2</v>
      </c>
      <c r="I625" s="59">
        <v>4.47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40</v>
      </c>
      <c r="P625" s="828" t="s">
        <v>1006</v>
      </c>
      <c r="Q625" s="802"/>
      <c r="R625" s="802"/>
      <c r="S625" s="802"/>
      <c r="T625" s="803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1" si="125">IFERROR(IF(X625="",0,CEILING((X625/$H625),1)*$H625),"")</f>
        <v>0</v>
      </c>
      <c r="Z625" s="39" t="str">
        <f>IFERROR(IF(Y625=0,"",ROUNDUP(Y625/H625,0)*0.00902),"")</f>
        <v/>
      </c>
      <c r="AA625" s="65" t="s">
        <v>45</v>
      </c>
      <c r="AB625" s="66" t="s">
        <v>45</v>
      </c>
      <c r="AC625" s="743" t="s">
        <v>1007</v>
      </c>
      <c r="AG625" s="75"/>
      <c r="AJ625" s="79" t="s">
        <v>45</v>
      </c>
      <c r="AK625" s="79">
        <v>0</v>
      </c>
      <c r="BB625" s="744" t="s">
        <v>66</v>
      </c>
      <c r="BM625" s="75">
        <f t="shared" ref="BM625:BM631" si="126">IFERROR(X625*I625/H625,"0")</f>
        <v>0</v>
      </c>
      <c r="BN625" s="75">
        <f t="shared" ref="BN625:BN631" si="127">IFERROR(Y625*I625/H625,"0")</f>
        <v>0</v>
      </c>
      <c r="BO625" s="75">
        <f t="shared" ref="BO625:BO631" si="128">IFERROR(1/J625*(X625/H625),"0")</f>
        <v>0</v>
      </c>
      <c r="BP625" s="75">
        <f t="shared" ref="BP625:BP631" si="129">IFERROR(1/J625*(Y625/H625),"0")</f>
        <v>0</v>
      </c>
    </row>
    <row r="626" spans="1:68" ht="27" customHeight="1" x14ac:dyDescent="0.25">
      <c r="A626" s="60" t="s">
        <v>1008</v>
      </c>
      <c r="B626" s="60" t="s">
        <v>1009</v>
      </c>
      <c r="C626" s="34">
        <v>4301031244</v>
      </c>
      <c r="D626" s="800">
        <v>4640242180595</v>
      </c>
      <c r="E626" s="800"/>
      <c r="F626" s="59">
        <v>0.7</v>
      </c>
      <c r="G626" s="35">
        <v>6</v>
      </c>
      <c r="H626" s="59">
        <v>4.2</v>
      </c>
      <c r="I626" s="59">
        <v>4.47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40</v>
      </c>
      <c r="P626" s="829" t="s">
        <v>1010</v>
      </c>
      <c r="Q626" s="802"/>
      <c r="R626" s="802"/>
      <c r="S626" s="802"/>
      <c r="T626" s="803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45" t="s">
        <v>1011</v>
      </c>
      <c r="AG626" s="75"/>
      <c r="AJ626" s="79" t="s">
        <v>45</v>
      </c>
      <c r="AK626" s="79">
        <v>0</v>
      </c>
      <c r="BB626" s="746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1012</v>
      </c>
      <c r="B627" s="60" t="s">
        <v>1013</v>
      </c>
      <c r="C627" s="34">
        <v>4301031289</v>
      </c>
      <c r="D627" s="800">
        <v>4640242181615</v>
      </c>
      <c r="E627" s="800"/>
      <c r="F627" s="59">
        <v>0.7</v>
      </c>
      <c r="G627" s="35">
        <v>6</v>
      </c>
      <c r="H627" s="59">
        <v>4.2</v>
      </c>
      <c r="I627" s="59">
        <v>4.41</v>
      </c>
      <c r="J627" s="35">
        <v>132</v>
      </c>
      <c r="K627" s="35" t="s">
        <v>137</v>
      </c>
      <c r="L627" s="35" t="s">
        <v>45</v>
      </c>
      <c r="M627" s="36" t="s">
        <v>82</v>
      </c>
      <c r="N627" s="36"/>
      <c r="O627" s="35">
        <v>45</v>
      </c>
      <c r="P627" s="830" t="s">
        <v>1014</v>
      </c>
      <c r="Q627" s="802"/>
      <c r="R627" s="802"/>
      <c r="S627" s="802"/>
      <c r="T627" s="803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7" t="s">
        <v>1015</v>
      </c>
      <c r="AG627" s="75"/>
      <c r="AJ627" s="79" t="s">
        <v>45</v>
      </c>
      <c r="AK627" s="79">
        <v>0</v>
      </c>
      <c r="BB627" s="748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1016</v>
      </c>
      <c r="B628" s="60" t="s">
        <v>1017</v>
      </c>
      <c r="C628" s="34">
        <v>4301031285</v>
      </c>
      <c r="D628" s="800">
        <v>4640242181639</v>
      </c>
      <c r="E628" s="800"/>
      <c r="F628" s="59">
        <v>0.7</v>
      </c>
      <c r="G628" s="35">
        <v>6</v>
      </c>
      <c r="H628" s="59">
        <v>4.2</v>
      </c>
      <c r="I628" s="59">
        <v>4.41</v>
      </c>
      <c r="J628" s="35">
        <v>132</v>
      </c>
      <c r="K628" s="35" t="s">
        <v>137</v>
      </c>
      <c r="L628" s="35" t="s">
        <v>45</v>
      </c>
      <c r="M628" s="36" t="s">
        <v>82</v>
      </c>
      <c r="N628" s="36"/>
      <c r="O628" s="35">
        <v>45</v>
      </c>
      <c r="P628" s="831" t="s">
        <v>1018</v>
      </c>
      <c r="Q628" s="802"/>
      <c r="R628" s="802"/>
      <c r="S628" s="802"/>
      <c r="T628" s="803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9" t="s">
        <v>1019</v>
      </c>
      <c r="AG628" s="75"/>
      <c r="AJ628" s="79" t="s">
        <v>45</v>
      </c>
      <c r="AK628" s="79">
        <v>0</v>
      </c>
      <c r="BB628" s="750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1020</v>
      </c>
      <c r="B629" s="60" t="s">
        <v>1021</v>
      </c>
      <c r="C629" s="34">
        <v>4301031287</v>
      </c>
      <c r="D629" s="800">
        <v>4640242181622</v>
      </c>
      <c r="E629" s="800"/>
      <c r="F629" s="59">
        <v>0.7</v>
      </c>
      <c r="G629" s="35">
        <v>6</v>
      </c>
      <c r="H629" s="59">
        <v>4.2</v>
      </c>
      <c r="I629" s="59">
        <v>4.41</v>
      </c>
      <c r="J629" s="35">
        <v>132</v>
      </c>
      <c r="K629" s="35" t="s">
        <v>137</v>
      </c>
      <c r="L629" s="35" t="s">
        <v>45</v>
      </c>
      <c r="M629" s="36" t="s">
        <v>82</v>
      </c>
      <c r="N629" s="36"/>
      <c r="O629" s="35">
        <v>45</v>
      </c>
      <c r="P629" s="832" t="s">
        <v>1022</v>
      </c>
      <c r="Q629" s="802"/>
      <c r="R629" s="802"/>
      <c r="S629" s="802"/>
      <c r="T629" s="803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IFERROR(IF(Y629=0,"",ROUNDUP(Y629/H629,0)*0.00902),"")</f>
        <v/>
      </c>
      <c r="AA629" s="65" t="s">
        <v>45</v>
      </c>
      <c r="AB629" s="66" t="s">
        <v>45</v>
      </c>
      <c r="AC629" s="751" t="s">
        <v>1023</v>
      </c>
      <c r="AG629" s="75"/>
      <c r="AJ629" s="79" t="s">
        <v>45</v>
      </c>
      <c r="AK629" s="79">
        <v>0</v>
      </c>
      <c r="BB629" s="752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1024</v>
      </c>
      <c r="B630" s="60" t="s">
        <v>1025</v>
      </c>
      <c r="C630" s="34">
        <v>4301031203</v>
      </c>
      <c r="D630" s="800">
        <v>4640242180908</v>
      </c>
      <c r="E630" s="800"/>
      <c r="F630" s="59">
        <v>0.28000000000000003</v>
      </c>
      <c r="G630" s="35">
        <v>6</v>
      </c>
      <c r="H630" s="59">
        <v>1.68</v>
      </c>
      <c r="I630" s="59">
        <v>1.81</v>
      </c>
      <c r="J630" s="35">
        <v>234</v>
      </c>
      <c r="K630" s="35" t="s">
        <v>83</v>
      </c>
      <c r="L630" s="35" t="s">
        <v>45</v>
      </c>
      <c r="M630" s="36" t="s">
        <v>82</v>
      </c>
      <c r="N630" s="36"/>
      <c r="O630" s="35">
        <v>40</v>
      </c>
      <c r="P630" s="833" t="s">
        <v>1026</v>
      </c>
      <c r="Q630" s="802"/>
      <c r="R630" s="802"/>
      <c r="S630" s="802"/>
      <c r="T630" s="803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3" t="s">
        <v>1007</v>
      </c>
      <c r="AG630" s="75"/>
      <c r="AJ630" s="79" t="s">
        <v>45</v>
      </c>
      <c r="AK630" s="79">
        <v>0</v>
      </c>
      <c r="BB630" s="754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1027</v>
      </c>
      <c r="B631" s="60" t="s">
        <v>1028</v>
      </c>
      <c r="C631" s="34">
        <v>4301031200</v>
      </c>
      <c r="D631" s="800">
        <v>4640242180489</v>
      </c>
      <c r="E631" s="800"/>
      <c r="F631" s="59">
        <v>0.28000000000000003</v>
      </c>
      <c r="G631" s="35">
        <v>6</v>
      </c>
      <c r="H631" s="59">
        <v>1.68</v>
      </c>
      <c r="I631" s="59">
        <v>1.84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820" t="s">
        <v>1029</v>
      </c>
      <c r="Q631" s="802"/>
      <c r="R631" s="802"/>
      <c r="S631" s="802"/>
      <c r="T631" s="803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5" t="s">
        <v>1011</v>
      </c>
      <c r="AG631" s="75"/>
      <c r="AJ631" s="79" t="s">
        <v>45</v>
      </c>
      <c r="AK631" s="79">
        <v>0</v>
      </c>
      <c r="BB631" s="756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798"/>
      <c r="P632" s="794" t="s">
        <v>40</v>
      </c>
      <c r="Q632" s="795"/>
      <c r="R632" s="795"/>
      <c r="S632" s="795"/>
      <c r="T632" s="795"/>
      <c r="U632" s="795"/>
      <c r="V632" s="796"/>
      <c r="W632" s="40" t="s">
        <v>39</v>
      </c>
      <c r="X632" s="41">
        <f>IFERROR(X625/H625,"0")+IFERROR(X626/H626,"0")+IFERROR(X627/H627,"0")+IFERROR(X628/H628,"0")+IFERROR(X629/H629,"0")+IFERROR(X630/H630,"0")+IFERROR(X631/H631,"0")</f>
        <v>0</v>
      </c>
      <c r="Y632" s="41">
        <f>IFERROR(Y625/H625,"0")+IFERROR(Y626/H626,"0")+IFERROR(Y627/H627,"0")+IFERROR(Y628/H628,"0")+IFERROR(Y629/H629,"0")+IFERROR(Y630/H630,"0")+IFERROR(Y631/H631,"0")</f>
        <v>0</v>
      </c>
      <c r="Z632" s="41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8"/>
      <c r="P633" s="794" t="s">
        <v>40</v>
      </c>
      <c r="Q633" s="795"/>
      <c r="R633" s="795"/>
      <c r="S633" s="795"/>
      <c r="T633" s="795"/>
      <c r="U633" s="795"/>
      <c r="V633" s="796"/>
      <c r="W633" s="40" t="s">
        <v>0</v>
      </c>
      <c r="X633" s="41">
        <f>IFERROR(SUM(X625:X631),"0")</f>
        <v>0</v>
      </c>
      <c r="Y633" s="41">
        <f>IFERROR(SUM(Y625:Y631),"0")</f>
        <v>0</v>
      </c>
      <c r="Z633" s="40"/>
      <c r="AA633" s="64"/>
      <c r="AB633" s="64"/>
      <c r="AC633" s="64"/>
    </row>
    <row r="634" spans="1:68" ht="14.25" customHeight="1" x14ac:dyDescent="0.25">
      <c r="A634" s="799" t="s">
        <v>84</v>
      </c>
      <c r="B634" s="799"/>
      <c r="C634" s="799"/>
      <c r="D634" s="799"/>
      <c r="E634" s="799"/>
      <c r="F634" s="799"/>
      <c r="G634" s="799"/>
      <c r="H634" s="799"/>
      <c r="I634" s="799"/>
      <c r="J634" s="799"/>
      <c r="K634" s="799"/>
      <c r="L634" s="799"/>
      <c r="M634" s="799"/>
      <c r="N634" s="799"/>
      <c r="O634" s="799"/>
      <c r="P634" s="799"/>
      <c r="Q634" s="799"/>
      <c r="R634" s="799"/>
      <c r="S634" s="799"/>
      <c r="T634" s="799"/>
      <c r="U634" s="799"/>
      <c r="V634" s="799"/>
      <c r="W634" s="799"/>
      <c r="X634" s="799"/>
      <c r="Y634" s="799"/>
      <c r="Z634" s="799"/>
      <c r="AA634" s="63"/>
      <c r="AB634" s="63"/>
      <c r="AC634" s="63"/>
    </row>
    <row r="635" spans="1:68" ht="27" customHeight="1" x14ac:dyDescent="0.25">
      <c r="A635" s="60" t="s">
        <v>1030</v>
      </c>
      <c r="B635" s="60" t="s">
        <v>1031</v>
      </c>
      <c r="C635" s="34">
        <v>4301051746</v>
      </c>
      <c r="D635" s="800">
        <v>4640242180533</v>
      </c>
      <c r="E635" s="800"/>
      <c r="F635" s="59">
        <v>1.3</v>
      </c>
      <c r="G635" s="35">
        <v>6</v>
      </c>
      <c r="H635" s="59">
        <v>7.8</v>
      </c>
      <c r="I635" s="59">
        <v>8.3640000000000008</v>
      </c>
      <c r="J635" s="35">
        <v>56</v>
      </c>
      <c r="K635" s="35" t="s">
        <v>128</v>
      </c>
      <c r="L635" s="35" t="s">
        <v>45</v>
      </c>
      <c r="M635" s="36" t="s">
        <v>88</v>
      </c>
      <c r="N635" s="36"/>
      <c r="O635" s="35">
        <v>40</v>
      </c>
      <c r="P635" s="821" t="s">
        <v>1032</v>
      </c>
      <c r="Q635" s="802"/>
      <c r="R635" s="802"/>
      <c r="S635" s="802"/>
      <c r="T635" s="803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ref="Y635:Y642" si="130">IFERROR(IF(X635="",0,CEILING((X635/$H635),1)*$H635),"")</f>
        <v>0</v>
      </c>
      <c r="Z635" s="39" t="str">
        <f>IFERROR(IF(Y635=0,"",ROUNDUP(Y635/H635,0)*0.02175),"")</f>
        <v/>
      </c>
      <c r="AA635" s="65" t="s">
        <v>45</v>
      </c>
      <c r="AB635" s="66" t="s">
        <v>45</v>
      </c>
      <c r="AC635" s="757" t="s">
        <v>1033</v>
      </c>
      <c r="AG635" s="75"/>
      <c r="AJ635" s="79" t="s">
        <v>45</v>
      </c>
      <c r="AK635" s="79">
        <v>0</v>
      </c>
      <c r="BB635" s="758" t="s">
        <v>66</v>
      </c>
      <c r="BM635" s="75">
        <f t="shared" ref="BM635:BM642" si="131">IFERROR(X635*I635/H635,"0")</f>
        <v>0</v>
      </c>
      <c r="BN635" s="75">
        <f t="shared" ref="BN635:BN642" si="132">IFERROR(Y635*I635/H635,"0")</f>
        <v>0</v>
      </c>
      <c r="BO635" s="75">
        <f t="shared" ref="BO635:BO642" si="133">IFERROR(1/J635*(X635/H635),"0")</f>
        <v>0</v>
      </c>
      <c r="BP635" s="75">
        <f t="shared" ref="BP635:BP642" si="134">IFERROR(1/J635*(Y635/H635),"0")</f>
        <v>0</v>
      </c>
    </row>
    <row r="636" spans="1:68" ht="27" customHeight="1" x14ac:dyDescent="0.25">
      <c r="A636" s="60" t="s">
        <v>1030</v>
      </c>
      <c r="B636" s="60" t="s">
        <v>1034</v>
      </c>
      <c r="C636" s="34">
        <v>4301051887</v>
      </c>
      <c r="D636" s="800">
        <v>4640242180533</v>
      </c>
      <c r="E636" s="800"/>
      <c r="F636" s="59">
        <v>1.3</v>
      </c>
      <c r="G636" s="35">
        <v>6</v>
      </c>
      <c r="H636" s="59">
        <v>7.8</v>
      </c>
      <c r="I636" s="59">
        <v>8.3640000000000008</v>
      </c>
      <c r="J636" s="35">
        <v>56</v>
      </c>
      <c r="K636" s="35" t="s">
        <v>128</v>
      </c>
      <c r="L636" s="35" t="s">
        <v>45</v>
      </c>
      <c r="M636" s="36" t="s">
        <v>88</v>
      </c>
      <c r="N636" s="36"/>
      <c r="O636" s="35">
        <v>45</v>
      </c>
      <c r="P636" s="822" t="s">
        <v>1035</v>
      </c>
      <c r="Q636" s="802"/>
      <c r="R636" s="802"/>
      <c r="S636" s="802"/>
      <c r="T636" s="803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30"/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9" t="s">
        <v>1033</v>
      </c>
      <c r="AG636" s="75"/>
      <c r="AJ636" s="79" t="s">
        <v>45</v>
      </c>
      <c r="AK636" s="79">
        <v>0</v>
      </c>
      <c r="BB636" s="760" t="s">
        <v>66</v>
      </c>
      <c r="BM636" s="75">
        <f t="shared" si="131"/>
        <v>0</v>
      </c>
      <c r="BN636" s="75">
        <f t="shared" si="132"/>
        <v>0</v>
      </c>
      <c r="BO636" s="75">
        <f t="shared" si="133"/>
        <v>0</v>
      </c>
      <c r="BP636" s="75">
        <f t="shared" si="134"/>
        <v>0</v>
      </c>
    </row>
    <row r="637" spans="1:68" ht="27" customHeight="1" x14ac:dyDescent="0.25">
      <c r="A637" s="60" t="s">
        <v>1036</v>
      </c>
      <c r="B637" s="60" t="s">
        <v>1037</v>
      </c>
      <c r="C637" s="34">
        <v>4301051510</v>
      </c>
      <c r="D637" s="800">
        <v>4640242180540</v>
      </c>
      <c r="E637" s="800"/>
      <c r="F637" s="59">
        <v>1.3</v>
      </c>
      <c r="G637" s="35">
        <v>6</v>
      </c>
      <c r="H637" s="59">
        <v>7.8</v>
      </c>
      <c r="I637" s="59">
        <v>8.3640000000000008</v>
      </c>
      <c r="J637" s="35">
        <v>56</v>
      </c>
      <c r="K637" s="35" t="s">
        <v>128</v>
      </c>
      <c r="L637" s="35" t="s">
        <v>45</v>
      </c>
      <c r="M637" s="36" t="s">
        <v>82</v>
      </c>
      <c r="N637" s="36"/>
      <c r="O637" s="35">
        <v>30</v>
      </c>
      <c r="P637" s="823" t="s">
        <v>1038</v>
      </c>
      <c r="Q637" s="802"/>
      <c r="R637" s="802"/>
      <c r="S637" s="802"/>
      <c r="T637" s="803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30"/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1" t="s">
        <v>1039</v>
      </c>
      <c r="AG637" s="75"/>
      <c r="AJ637" s="79" t="s">
        <v>45</v>
      </c>
      <c r="AK637" s="79">
        <v>0</v>
      </c>
      <c r="BB637" s="762" t="s">
        <v>66</v>
      </c>
      <c r="BM637" s="75">
        <f t="shared" si="131"/>
        <v>0</v>
      </c>
      <c r="BN637" s="75">
        <f t="shared" si="132"/>
        <v>0</v>
      </c>
      <c r="BO637" s="75">
        <f t="shared" si="133"/>
        <v>0</v>
      </c>
      <c r="BP637" s="75">
        <f t="shared" si="134"/>
        <v>0</v>
      </c>
    </row>
    <row r="638" spans="1:68" ht="27" customHeight="1" x14ac:dyDescent="0.25">
      <c r="A638" s="60" t="s">
        <v>1036</v>
      </c>
      <c r="B638" s="60" t="s">
        <v>1040</v>
      </c>
      <c r="C638" s="34">
        <v>4301051933</v>
      </c>
      <c r="D638" s="800">
        <v>4640242180540</v>
      </c>
      <c r="E638" s="800"/>
      <c r="F638" s="59">
        <v>1.3</v>
      </c>
      <c r="G638" s="35">
        <v>6</v>
      </c>
      <c r="H638" s="59">
        <v>7.8</v>
      </c>
      <c r="I638" s="59">
        <v>8.3640000000000008</v>
      </c>
      <c r="J638" s="35">
        <v>56</v>
      </c>
      <c r="K638" s="35" t="s">
        <v>128</v>
      </c>
      <c r="L638" s="35" t="s">
        <v>45</v>
      </c>
      <c r="M638" s="36" t="s">
        <v>88</v>
      </c>
      <c r="N638" s="36"/>
      <c r="O638" s="35">
        <v>45</v>
      </c>
      <c r="P638" s="824" t="s">
        <v>1041</v>
      </c>
      <c r="Q638" s="802"/>
      <c r="R638" s="802"/>
      <c r="S638" s="802"/>
      <c r="T638" s="803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30"/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3" t="s">
        <v>1039</v>
      </c>
      <c r="AG638" s="75"/>
      <c r="AJ638" s="79" t="s">
        <v>45</v>
      </c>
      <c r="AK638" s="79">
        <v>0</v>
      </c>
      <c r="BB638" s="764" t="s">
        <v>66</v>
      </c>
      <c r="BM638" s="75">
        <f t="shared" si="131"/>
        <v>0</v>
      </c>
      <c r="BN638" s="75">
        <f t="shared" si="132"/>
        <v>0</v>
      </c>
      <c r="BO638" s="75">
        <f t="shared" si="133"/>
        <v>0</v>
      </c>
      <c r="BP638" s="75">
        <f t="shared" si="134"/>
        <v>0</v>
      </c>
    </row>
    <row r="639" spans="1:68" ht="27" customHeight="1" x14ac:dyDescent="0.25">
      <c r="A639" s="60" t="s">
        <v>1042</v>
      </c>
      <c r="B639" s="60" t="s">
        <v>1043</v>
      </c>
      <c r="C639" s="34">
        <v>4301051920</v>
      </c>
      <c r="D639" s="800">
        <v>4640242181233</v>
      </c>
      <c r="E639" s="800"/>
      <c r="F639" s="59">
        <v>0.3</v>
      </c>
      <c r="G639" s="35">
        <v>6</v>
      </c>
      <c r="H639" s="59">
        <v>1.8</v>
      </c>
      <c r="I639" s="59">
        <v>2.0640000000000001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825" t="s">
        <v>1044</v>
      </c>
      <c r="Q639" s="802"/>
      <c r="R639" s="802"/>
      <c r="S639" s="802"/>
      <c r="T639" s="803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30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5" t="s">
        <v>1033</v>
      </c>
      <c r="AG639" s="75"/>
      <c r="AJ639" s="79" t="s">
        <v>45</v>
      </c>
      <c r="AK639" s="79">
        <v>0</v>
      </c>
      <c r="BB639" s="766" t="s">
        <v>66</v>
      </c>
      <c r="BM639" s="75">
        <f t="shared" si="131"/>
        <v>0</v>
      </c>
      <c r="BN639" s="75">
        <f t="shared" si="132"/>
        <v>0</v>
      </c>
      <c r="BO639" s="75">
        <f t="shared" si="133"/>
        <v>0</v>
      </c>
      <c r="BP639" s="75">
        <f t="shared" si="134"/>
        <v>0</v>
      </c>
    </row>
    <row r="640" spans="1:68" ht="27" customHeight="1" x14ac:dyDescent="0.25">
      <c r="A640" s="60" t="s">
        <v>1042</v>
      </c>
      <c r="B640" s="60" t="s">
        <v>1045</v>
      </c>
      <c r="C640" s="34">
        <v>4301051390</v>
      </c>
      <c r="D640" s="800">
        <v>4640242181233</v>
      </c>
      <c r="E640" s="800"/>
      <c r="F640" s="59">
        <v>0.3</v>
      </c>
      <c r="G640" s="35">
        <v>6</v>
      </c>
      <c r="H640" s="59">
        <v>1.8</v>
      </c>
      <c r="I640" s="59">
        <v>1.984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826" t="s">
        <v>1046</v>
      </c>
      <c r="Q640" s="802"/>
      <c r="R640" s="802"/>
      <c r="S640" s="802"/>
      <c r="T640" s="803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30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67" t="s">
        <v>1033</v>
      </c>
      <c r="AG640" s="75"/>
      <c r="AJ640" s="79" t="s">
        <v>45</v>
      </c>
      <c r="AK640" s="79">
        <v>0</v>
      </c>
      <c r="BB640" s="768" t="s">
        <v>66</v>
      </c>
      <c r="BM640" s="75">
        <f t="shared" si="131"/>
        <v>0</v>
      </c>
      <c r="BN640" s="75">
        <f t="shared" si="132"/>
        <v>0</v>
      </c>
      <c r="BO640" s="75">
        <f t="shared" si="133"/>
        <v>0</v>
      </c>
      <c r="BP640" s="75">
        <f t="shared" si="134"/>
        <v>0</v>
      </c>
    </row>
    <row r="641" spans="1:68" ht="27" customHeight="1" x14ac:dyDescent="0.25">
      <c r="A641" s="60" t="s">
        <v>1047</v>
      </c>
      <c r="B641" s="60" t="s">
        <v>1048</v>
      </c>
      <c r="C641" s="34">
        <v>4301051921</v>
      </c>
      <c r="D641" s="800">
        <v>4640242181226</v>
      </c>
      <c r="E641" s="800"/>
      <c r="F641" s="59">
        <v>0.3</v>
      </c>
      <c r="G641" s="35">
        <v>6</v>
      </c>
      <c r="H641" s="59">
        <v>1.8</v>
      </c>
      <c r="I641" s="59">
        <v>2.052</v>
      </c>
      <c r="J641" s="35">
        <v>182</v>
      </c>
      <c r="K641" s="35" t="s">
        <v>89</v>
      </c>
      <c r="L641" s="35" t="s">
        <v>45</v>
      </c>
      <c r="M641" s="36" t="s">
        <v>173</v>
      </c>
      <c r="N641" s="36"/>
      <c r="O641" s="35">
        <v>45</v>
      </c>
      <c r="P641" s="814" t="s">
        <v>1049</v>
      </c>
      <c r="Q641" s="802"/>
      <c r="R641" s="802"/>
      <c r="S641" s="802"/>
      <c r="T641" s="803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30"/>
        <v>0</v>
      </c>
      <c r="Z641" s="39" t="str">
        <f>IFERROR(IF(Y641=0,"",ROUNDUP(Y641/H641,0)*0.00651),"")</f>
        <v/>
      </c>
      <c r="AA641" s="65" t="s">
        <v>45</v>
      </c>
      <c r="AB641" s="66" t="s">
        <v>45</v>
      </c>
      <c r="AC641" s="769" t="s">
        <v>1039</v>
      </c>
      <c r="AG641" s="75"/>
      <c r="AJ641" s="79" t="s">
        <v>45</v>
      </c>
      <c r="AK641" s="79">
        <v>0</v>
      </c>
      <c r="BB641" s="770" t="s">
        <v>66</v>
      </c>
      <c r="BM641" s="75">
        <f t="shared" si="131"/>
        <v>0</v>
      </c>
      <c r="BN641" s="75">
        <f t="shared" si="132"/>
        <v>0</v>
      </c>
      <c r="BO641" s="75">
        <f t="shared" si="133"/>
        <v>0</v>
      </c>
      <c r="BP641" s="75">
        <f t="shared" si="134"/>
        <v>0</v>
      </c>
    </row>
    <row r="642" spans="1:68" ht="27" customHeight="1" x14ac:dyDescent="0.25">
      <c r="A642" s="60" t="s">
        <v>1047</v>
      </c>
      <c r="B642" s="60" t="s">
        <v>1050</v>
      </c>
      <c r="C642" s="34">
        <v>4301051448</v>
      </c>
      <c r="D642" s="800">
        <v>4640242181226</v>
      </c>
      <c r="E642" s="800"/>
      <c r="F642" s="59">
        <v>0.3</v>
      </c>
      <c r="G642" s="35">
        <v>6</v>
      </c>
      <c r="H642" s="59">
        <v>1.8</v>
      </c>
      <c r="I642" s="59">
        <v>1.972</v>
      </c>
      <c r="J642" s="35">
        <v>234</v>
      </c>
      <c r="K642" s="35" t="s">
        <v>83</v>
      </c>
      <c r="L642" s="35" t="s">
        <v>45</v>
      </c>
      <c r="M642" s="36" t="s">
        <v>82</v>
      </c>
      <c r="N642" s="36"/>
      <c r="O642" s="35">
        <v>30</v>
      </c>
      <c r="P642" s="815" t="s">
        <v>1051</v>
      </c>
      <c r="Q642" s="802"/>
      <c r="R642" s="802"/>
      <c r="S642" s="802"/>
      <c r="T642" s="803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30"/>
        <v>0</v>
      </c>
      <c r="Z642" s="39" t="str">
        <f>IFERROR(IF(Y642=0,"",ROUNDUP(Y642/H642,0)*0.00502),"")</f>
        <v/>
      </c>
      <c r="AA642" s="65" t="s">
        <v>45</v>
      </c>
      <c r="AB642" s="66" t="s">
        <v>45</v>
      </c>
      <c r="AC642" s="771" t="s">
        <v>1039</v>
      </c>
      <c r="AG642" s="75"/>
      <c r="AJ642" s="79" t="s">
        <v>45</v>
      </c>
      <c r="AK642" s="79">
        <v>0</v>
      </c>
      <c r="BB642" s="772" t="s">
        <v>66</v>
      </c>
      <c r="BM642" s="75">
        <f t="shared" si="131"/>
        <v>0</v>
      </c>
      <c r="BN642" s="75">
        <f t="shared" si="132"/>
        <v>0</v>
      </c>
      <c r="BO642" s="75">
        <f t="shared" si="133"/>
        <v>0</v>
      </c>
      <c r="BP642" s="75">
        <f t="shared" si="134"/>
        <v>0</v>
      </c>
    </row>
    <row r="643" spans="1:68" x14ac:dyDescent="0.2">
      <c r="A643" s="797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8"/>
      <c r="P643" s="794" t="s">
        <v>40</v>
      </c>
      <c r="Q643" s="795"/>
      <c r="R643" s="795"/>
      <c r="S643" s="795"/>
      <c r="T643" s="795"/>
      <c r="U643" s="795"/>
      <c r="V643" s="796"/>
      <c r="W643" s="40" t="s">
        <v>39</v>
      </c>
      <c r="X643" s="41">
        <f>IFERROR(X635/H635,"0")+IFERROR(X636/H636,"0")+IFERROR(X637/H637,"0")+IFERROR(X638/H638,"0")+IFERROR(X639/H639,"0")+IFERROR(X640/H640,"0")+IFERROR(X641/H641,"0")+IFERROR(X642/H642,"0")</f>
        <v>0</v>
      </c>
      <c r="Y643" s="41">
        <f>IFERROR(Y635/H635,"0")+IFERROR(Y636/H636,"0")+IFERROR(Y637/H637,"0")+IFERROR(Y638/H638,"0")+IFERROR(Y639/H639,"0")+IFERROR(Y640/H640,"0")+IFERROR(Y641/H641,"0")+IFERROR(Y642/H642,"0")</f>
        <v>0</v>
      </c>
      <c r="Z643" s="41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798"/>
      <c r="P644" s="794" t="s">
        <v>40</v>
      </c>
      <c r="Q644" s="795"/>
      <c r="R644" s="795"/>
      <c r="S644" s="795"/>
      <c r="T644" s="795"/>
      <c r="U644" s="795"/>
      <c r="V644" s="796"/>
      <c r="W644" s="40" t="s">
        <v>0</v>
      </c>
      <c r="X644" s="41">
        <f>IFERROR(SUM(X635:X642),"0")</f>
        <v>0</v>
      </c>
      <c r="Y644" s="41">
        <f>IFERROR(SUM(Y635:Y642),"0")</f>
        <v>0</v>
      </c>
      <c r="Z644" s="40"/>
      <c r="AA644" s="64"/>
      <c r="AB644" s="64"/>
      <c r="AC644" s="64"/>
    </row>
    <row r="645" spans="1:68" ht="14.25" customHeight="1" x14ac:dyDescent="0.25">
      <c r="A645" s="799" t="s">
        <v>221</v>
      </c>
      <c r="B645" s="799"/>
      <c r="C645" s="799"/>
      <c r="D645" s="799"/>
      <c r="E645" s="799"/>
      <c r="F645" s="799"/>
      <c r="G645" s="799"/>
      <c r="H645" s="799"/>
      <c r="I645" s="799"/>
      <c r="J645" s="799"/>
      <c r="K645" s="799"/>
      <c r="L645" s="799"/>
      <c r="M645" s="799"/>
      <c r="N645" s="799"/>
      <c r="O645" s="799"/>
      <c r="P645" s="799"/>
      <c r="Q645" s="799"/>
      <c r="R645" s="799"/>
      <c r="S645" s="799"/>
      <c r="T645" s="799"/>
      <c r="U645" s="799"/>
      <c r="V645" s="799"/>
      <c r="W645" s="799"/>
      <c r="X645" s="799"/>
      <c r="Y645" s="799"/>
      <c r="Z645" s="799"/>
      <c r="AA645" s="63"/>
      <c r="AB645" s="63"/>
      <c r="AC645" s="63"/>
    </row>
    <row r="646" spans="1:68" ht="27" customHeight="1" x14ac:dyDescent="0.25">
      <c r="A646" s="60" t="s">
        <v>1052</v>
      </c>
      <c r="B646" s="60" t="s">
        <v>1053</v>
      </c>
      <c r="C646" s="34">
        <v>4301060408</v>
      </c>
      <c r="D646" s="800">
        <v>4640242180120</v>
      </c>
      <c r="E646" s="800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816" t="s">
        <v>1054</v>
      </c>
      <c r="Q646" s="802"/>
      <c r="R646" s="802"/>
      <c r="S646" s="802"/>
      <c r="T646" s="803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3" t="s">
        <v>1055</v>
      </c>
      <c r="AG646" s="75"/>
      <c r="AJ646" s="79" t="s">
        <v>45</v>
      </c>
      <c r="AK646" s="79">
        <v>0</v>
      </c>
      <c r="BB646" s="774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ht="27" customHeight="1" x14ac:dyDescent="0.25">
      <c r="A647" s="60" t="s">
        <v>1052</v>
      </c>
      <c r="B647" s="60" t="s">
        <v>1056</v>
      </c>
      <c r="C647" s="34">
        <v>4301060354</v>
      </c>
      <c r="D647" s="800">
        <v>4640242180120</v>
      </c>
      <c r="E647" s="800"/>
      <c r="F647" s="59">
        <v>1.3</v>
      </c>
      <c r="G647" s="35">
        <v>6</v>
      </c>
      <c r="H647" s="59">
        <v>7.8</v>
      </c>
      <c r="I647" s="59">
        <v>8.2799999999999994</v>
      </c>
      <c r="J647" s="35">
        <v>56</v>
      </c>
      <c r="K647" s="35" t="s">
        <v>128</v>
      </c>
      <c r="L647" s="35" t="s">
        <v>45</v>
      </c>
      <c r="M647" s="36" t="s">
        <v>82</v>
      </c>
      <c r="N647" s="36"/>
      <c r="O647" s="35">
        <v>40</v>
      </c>
      <c r="P647" s="817" t="s">
        <v>1057</v>
      </c>
      <c r="Q647" s="802"/>
      <c r="R647" s="802"/>
      <c r="S647" s="802"/>
      <c r="T647" s="803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5" t="s">
        <v>1055</v>
      </c>
      <c r="AG647" s="75"/>
      <c r="AJ647" s="79" t="s">
        <v>45</v>
      </c>
      <c r="AK647" s="79">
        <v>0</v>
      </c>
      <c r="BB647" s="776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1058</v>
      </c>
      <c r="B648" s="60" t="s">
        <v>1059</v>
      </c>
      <c r="C648" s="34">
        <v>4301060407</v>
      </c>
      <c r="D648" s="800">
        <v>4640242180137</v>
      </c>
      <c r="E648" s="800"/>
      <c r="F648" s="59">
        <v>1.3</v>
      </c>
      <c r="G648" s="35">
        <v>6</v>
      </c>
      <c r="H648" s="59">
        <v>7.8</v>
      </c>
      <c r="I648" s="59">
        <v>8.2799999999999994</v>
      </c>
      <c r="J648" s="35">
        <v>56</v>
      </c>
      <c r="K648" s="35" t="s">
        <v>128</v>
      </c>
      <c r="L648" s="35" t="s">
        <v>45</v>
      </c>
      <c r="M648" s="36" t="s">
        <v>82</v>
      </c>
      <c r="N648" s="36"/>
      <c r="O648" s="35">
        <v>40</v>
      </c>
      <c r="P648" s="818" t="s">
        <v>1060</v>
      </c>
      <c r="Q648" s="802"/>
      <c r="R648" s="802"/>
      <c r="S648" s="802"/>
      <c r="T648" s="803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7" t="s">
        <v>1061</v>
      </c>
      <c r="AG648" s="75"/>
      <c r="AJ648" s="79" t="s">
        <v>45</v>
      </c>
      <c r="AK648" s="79">
        <v>0</v>
      </c>
      <c r="BB648" s="778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ht="27" customHeight="1" x14ac:dyDescent="0.25">
      <c r="A649" s="60" t="s">
        <v>1058</v>
      </c>
      <c r="B649" s="60" t="s">
        <v>1062</v>
      </c>
      <c r="C649" s="34">
        <v>4301060355</v>
      </c>
      <c r="D649" s="800">
        <v>4640242180137</v>
      </c>
      <c r="E649" s="800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128</v>
      </c>
      <c r="L649" s="35" t="s">
        <v>45</v>
      </c>
      <c r="M649" s="36" t="s">
        <v>82</v>
      </c>
      <c r="N649" s="36"/>
      <c r="O649" s="35">
        <v>40</v>
      </c>
      <c r="P649" s="819" t="s">
        <v>1063</v>
      </c>
      <c r="Q649" s="802"/>
      <c r="R649" s="802"/>
      <c r="S649" s="802"/>
      <c r="T649" s="803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9" t="s">
        <v>1061</v>
      </c>
      <c r="AG649" s="75"/>
      <c r="AJ649" s="79" t="s">
        <v>45</v>
      </c>
      <c r="AK649" s="79">
        <v>0</v>
      </c>
      <c r="BB649" s="780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97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798"/>
      <c r="P650" s="794" t="s">
        <v>40</v>
      </c>
      <c r="Q650" s="795"/>
      <c r="R650" s="795"/>
      <c r="S650" s="795"/>
      <c r="T650" s="795"/>
      <c r="U650" s="795"/>
      <c r="V650" s="796"/>
      <c r="W650" s="40" t="s">
        <v>39</v>
      </c>
      <c r="X650" s="41">
        <f>IFERROR(X646/H646,"0")+IFERROR(X647/H647,"0")+IFERROR(X648/H648,"0")+IFERROR(X649/H649,"0")</f>
        <v>0</v>
      </c>
      <c r="Y650" s="41">
        <f>IFERROR(Y646/H646,"0")+IFERROR(Y647/H647,"0")+IFERROR(Y648/H648,"0")+IFERROR(Y649/H649,"0")</f>
        <v>0</v>
      </c>
      <c r="Z650" s="41">
        <f>IFERROR(IF(Z646="",0,Z646),"0")+IFERROR(IF(Z647="",0,Z647),"0")+IFERROR(IF(Z648="",0,Z648),"0")+IFERROR(IF(Z649="",0,Z649),"0")</f>
        <v>0</v>
      </c>
      <c r="AA650" s="64"/>
      <c r="AB650" s="64"/>
      <c r="AC650" s="64"/>
    </row>
    <row r="651" spans="1:68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798"/>
      <c r="P651" s="794" t="s">
        <v>40</v>
      </c>
      <c r="Q651" s="795"/>
      <c r="R651" s="795"/>
      <c r="S651" s="795"/>
      <c r="T651" s="795"/>
      <c r="U651" s="795"/>
      <c r="V651" s="796"/>
      <c r="W651" s="40" t="s">
        <v>0</v>
      </c>
      <c r="X651" s="41">
        <f>IFERROR(SUM(X646:X649),"0")</f>
        <v>0</v>
      </c>
      <c r="Y651" s="41">
        <f>IFERROR(SUM(Y646:Y649),"0")</f>
        <v>0</v>
      </c>
      <c r="Z651" s="40"/>
      <c r="AA651" s="64"/>
      <c r="AB651" s="64"/>
      <c r="AC651" s="64"/>
    </row>
    <row r="652" spans="1:68" ht="16.5" customHeight="1" x14ac:dyDescent="0.25">
      <c r="A652" s="809" t="s">
        <v>1064</v>
      </c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09"/>
      <c r="P652" s="809"/>
      <c r="Q652" s="809"/>
      <c r="R652" s="809"/>
      <c r="S652" s="809"/>
      <c r="T652" s="809"/>
      <c r="U652" s="809"/>
      <c r="V652" s="809"/>
      <c r="W652" s="809"/>
      <c r="X652" s="809"/>
      <c r="Y652" s="809"/>
      <c r="Z652" s="809"/>
      <c r="AA652" s="62"/>
      <c r="AB652" s="62"/>
      <c r="AC652" s="62"/>
    </row>
    <row r="653" spans="1:68" ht="14.25" customHeight="1" x14ac:dyDescent="0.25">
      <c r="A653" s="799" t="s">
        <v>124</v>
      </c>
      <c r="B653" s="799"/>
      <c r="C653" s="799"/>
      <c r="D653" s="799"/>
      <c r="E653" s="799"/>
      <c r="F653" s="799"/>
      <c r="G653" s="799"/>
      <c r="H653" s="799"/>
      <c r="I653" s="799"/>
      <c r="J653" s="799"/>
      <c r="K653" s="799"/>
      <c r="L653" s="799"/>
      <c r="M653" s="799"/>
      <c r="N653" s="799"/>
      <c r="O653" s="799"/>
      <c r="P653" s="799"/>
      <c r="Q653" s="799"/>
      <c r="R653" s="799"/>
      <c r="S653" s="799"/>
      <c r="T653" s="799"/>
      <c r="U653" s="799"/>
      <c r="V653" s="799"/>
      <c r="W653" s="799"/>
      <c r="X653" s="799"/>
      <c r="Y653" s="799"/>
      <c r="Z653" s="799"/>
      <c r="AA653" s="63"/>
      <c r="AB653" s="63"/>
      <c r="AC653" s="63"/>
    </row>
    <row r="654" spans="1:68" ht="27" customHeight="1" x14ac:dyDescent="0.25">
      <c r="A654" s="60" t="s">
        <v>1065</v>
      </c>
      <c r="B654" s="60" t="s">
        <v>1066</v>
      </c>
      <c r="C654" s="34">
        <v>4301011951</v>
      </c>
      <c r="D654" s="800">
        <v>4640242180045</v>
      </c>
      <c r="E654" s="800"/>
      <c r="F654" s="59">
        <v>1.5</v>
      </c>
      <c r="G654" s="35">
        <v>8</v>
      </c>
      <c r="H654" s="59">
        <v>12</v>
      </c>
      <c r="I654" s="59">
        <v>12.48</v>
      </c>
      <c r="J654" s="35">
        <v>56</v>
      </c>
      <c r="K654" s="35" t="s">
        <v>128</v>
      </c>
      <c r="L654" s="35" t="s">
        <v>45</v>
      </c>
      <c r="M654" s="36" t="s">
        <v>131</v>
      </c>
      <c r="N654" s="36"/>
      <c r="O654" s="35">
        <v>55</v>
      </c>
      <c r="P654" s="810" t="s">
        <v>1067</v>
      </c>
      <c r="Q654" s="802"/>
      <c r="R654" s="802"/>
      <c r="S654" s="802"/>
      <c r="T654" s="803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IFERROR(IF(Y654=0,"",ROUNDUP(Y654/H654,0)*0.02175),"")</f>
        <v/>
      </c>
      <c r="AA654" s="65" t="s">
        <v>45</v>
      </c>
      <c r="AB654" s="66" t="s">
        <v>45</v>
      </c>
      <c r="AC654" s="781" t="s">
        <v>1068</v>
      </c>
      <c r="AG654" s="75"/>
      <c r="AJ654" s="79" t="s">
        <v>45</v>
      </c>
      <c r="AK654" s="79">
        <v>0</v>
      </c>
      <c r="BB654" s="782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t="27" customHeight="1" x14ac:dyDescent="0.25">
      <c r="A655" s="60" t="s">
        <v>1069</v>
      </c>
      <c r="B655" s="60" t="s">
        <v>1070</v>
      </c>
      <c r="C655" s="34">
        <v>4301011950</v>
      </c>
      <c r="D655" s="800">
        <v>4640242180601</v>
      </c>
      <c r="E655" s="800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128</v>
      </c>
      <c r="L655" s="35" t="s">
        <v>45</v>
      </c>
      <c r="M655" s="36" t="s">
        <v>131</v>
      </c>
      <c r="N655" s="36"/>
      <c r="O655" s="35">
        <v>55</v>
      </c>
      <c r="P655" s="811" t="s">
        <v>1071</v>
      </c>
      <c r="Q655" s="802"/>
      <c r="R655" s="802"/>
      <c r="S655" s="802"/>
      <c r="T655" s="803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3" t="s">
        <v>1072</v>
      </c>
      <c r="AG655" s="75"/>
      <c r="AJ655" s="79" t="s">
        <v>45</v>
      </c>
      <c r="AK655" s="79">
        <v>0</v>
      </c>
      <c r="BB655" s="784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97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8"/>
      <c r="P656" s="794" t="s">
        <v>40</v>
      </c>
      <c r="Q656" s="795"/>
      <c r="R656" s="795"/>
      <c r="S656" s="795"/>
      <c r="T656" s="795"/>
      <c r="U656" s="795"/>
      <c r="V656" s="796"/>
      <c r="W656" s="40" t="s">
        <v>39</v>
      </c>
      <c r="X656" s="41">
        <f>IFERROR(X654/H654,"0")+IFERROR(X655/H655,"0")</f>
        <v>0</v>
      </c>
      <c r="Y656" s="41">
        <f>IFERROR(Y654/H654,"0")+IFERROR(Y655/H655,"0")</f>
        <v>0</v>
      </c>
      <c r="Z656" s="41">
        <f>IFERROR(IF(Z654="",0,Z654),"0")+IFERROR(IF(Z655="",0,Z655),"0")</f>
        <v>0</v>
      </c>
      <c r="AA656" s="64"/>
      <c r="AB656" s="64"/>
      <c r="AC656" s="64"/>
    </row>
    <row r="657" spans="1:68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798"/>
      <c r="P657" s="794" t="s">
        <v>40</v>
      </c>
      <c r="Q657" s="795"/>
      <c r="R657" s="795"/>
      <c r="S657" s="795"/>
      <c r="T657" s="795"/>
      <c r="U657" s="795"/>
      <c r="V657" s="796"/>
      <c r="W657" s="40" t="s">
        <v>0</v>
      </c>
      <c r="X657" s="41">
        <f>IFERROR(SUM(X654:X655),"0")</f>
        <v>0</v>
      </c>
      <c r="Y657" s="41">
        <f>IFERROR(SUM(Y654:Y655),"0")</f>
        <v>0</v>
      </c>
      <c r="Z657" s="40"/>
      <c r="AA657" s="64"/>
      <c r="AB657" s="64"/>
      <c r="AC657" s="64"/>
    </row>
    <row r="658" spans="1:68" ht="14.25" customHeight="1" x14ac:dyDescent="0.25">
      <c r="A658" s="799" t="s">
        <v>179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63"/>
      <c r="AB658" s="63"/>
      <c r="AC658" s="63"/>
    </row>
    <row r="659" spans="1:68" ht="27" customHeight="1" x14ac:dyDescent="0.25">
      <c r="A659" s="60" t="s">
        <v>1073</v>
      </c>
      <c r="B659" s="60" t="s">
        <v>1074</v>
      </c>
      <c r="C659" s="34">
        <v>4301020314</v>
      </c>
      <c r="D659" s="800">
        <v>4640242180090</v>
      </c>
      <c r="E659" s="800"/>
      <c r="F659" s="59">
        <v>1.5</v>
      </c>
      <c r="G659" s="35">
        <v>8</v>
      </c>
      <c r="H659" s="59">
        <v>12</v>
      </c>
      <c r="I659" s="59">
        <v>12.48</v>
      </c>
      <c r="J659" s="35">
        <v>56</v>
      </c>
      <c r="K659" s="35" t="s">
        <v>128</v>
      </c>
      <c r="L659" s="35" t="s">
        <v>45</v>
      </c>
      <c r="M659" s="36" t="s">
        <v>131</v>
      </c>
      <c r="N659" s="36"/>
      <c r="O659" s="35">
        <v>50</v>
      </c>
      <c r="P659" s="812" t="s">
        <v>1075</v>
      </c>
      <c r="Q659" s="802"/>
      <c r="R659" s="802"/>
      <c r="S659" s="802"/>
      <c r="T659" s="803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IFERROR(IF(Y659=0,"",ROUNDUP(Y659/H659,0)*0.02175),"")</f>
        <v/>
      </c>
      <c r="AA659" s="65" t="s">
        <v>45</v>
      </c>
      <c r="AB659" s="66" t="s">
        <v>45</v>
      </c>
      <c r="AC659" s="785" t="s">
        <v>1076</v>
      </c>
      <c r="AG659" s="75"/>
      <c r="AJ659" s="79" t="s">
        <v>45</v>
      </c>
      <c r="AK659" s="79">
        <v>0</v>
      </c>
      <c r="BB659" s="786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798"/>
      <c r="P660" s="794" t="s">
        <v>40</v>
      </c>
      <c r="Q660" s="795"/>
      <c r="R660" s="795"/>
      <c r="S660" s="795"/>
      <c r="T660" s="795"/>
      <c r="U660" s="795"/>
      <c r="V660" s="796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8"/>
      <c r="P661" s="794" t="s">
        <v>40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799" t="s">
        <v>78</v>
      </c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799"/>
      <c r="P662" s="799"/>
      <c r="Q662" s="799"/>
      <c r="R662" s="799"/>
      <c r="S662" s="799"/>
      <c r="T662" s="799"/>
      <c r="U662" s="799"/>
      <c r="V662" s="799"/>
      <c r="W662" s="799"/>
      <c r="X662" s="799"/>
      <c r="Y662" s="799"/>
      <c r="Z662" s="799"/>
      <c r="AA662" s="63"/>
      <c r="AB662" s="63"/>
      <c r="AC662" s="63"/>
    </row>
    <row r="663" spans="1:68" ht="27" customHeight="1" x14ac:dyDescent="0.25">
      <c r="A663" s="60" t="s">
        <v>1077</v>
      </c>
      <c r="B663" s="60" t="s">
        <v>1078</v>
      </c>
      <c r="C663" s="34">
        <v>4301031321</v>
      </c>
      <c r="D663" s="800">
        <v>4640242180076</v>
      </c>
      <c r="E663" s="800"/>
      <c r="F663" s="59">
        <v>0.7</v>
      </c>
      <c r="G663" s="35">
        <v>6</v>
      </c>
      <c r="H663" s="59">
        <v>4.2</v>
      </c>
      <c r="I663" s="59">
        <v>4.41</v>
      </c>
      <c r="J663" s="35">
        <v>132</v>
      </c>
      <c r="K663" s="35" t="s">
        <v>137</v>
      </c>
      <c r="L663" s="35" t="s">
        <v>45</v>
      </c>
      <c r="M663" s="36" t="s">
        <v>82</v>
      </c>
      <c r="N663" s="36"/>
      <c r="O663" s="35">
        <v>40</v>
      </c>
      <c r="P663" s="813" t="s">
        <v>1079</v>
      </c>
      <c r="Q663" s="802"/>
      <c r="R663" s="802"/>
      <c r="S663" s="802"/>
      <c r="T663" s="803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IFERROR(IF(Y663=0,"",ROUNDUP(Y663/H663,0)*0.00902),"")</f>
        <v/>
      </c>
      <c r="AA663" s="65" t="s">
        <v>45</v>
      </c>
      <c r="AB663" s="66" t="s">
        <v>45</v>
      </c>
      <c r="AC663" s="787" t="s">
        <v>1080</v>
      </c>
      <c r="AG663" s="75"/>
      <c r="AJ663" s="79" t="s">
        <v>45</v>
      </c>
      <c r="AK663" s="79">
        <v>0</v>
      </c>
      <c r="BB663" s="788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798"/>
      <c r="P664" s="794" t="s">
        <v>40</v>
      </c>
      <c r="Q664" s="795"/>
      <c r="R664" s="795"/>
      <c r="S664" s="795"/>
      <c r="T664" s="795"/>
      <c r="U664" s="795"/>
      <c r="V664" s="796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8"/>
      <c r="P665" s="794" t="s">
        <v>40</v>
      </c>
      <c r="Q665" s="795"/>
      <c r="R665" s="795"/>
      <c r="S665" s="795"/>
      <c r="T665" s="795"/>
      <c r="U665" s="795"/>
      <c r="V665" s="796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4.25" customHeight="1" x14ac:dyDescent="0.25">
      <c r="A666" s="799" t="s">
        <v>84</v>
      </c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799"/>
      <c r="P666" s="799"/>
      <c r="Q666" s="799"/>
      <c r="R666" s="799"/>
      <c r="S666" s="799"/>
      <c r="T666" s="799"/>
      <c r="U666" s="799"/>
      <c r="V666" s="799"/>
      <c r="W666" s="799"/>
      <c r="X666" s="799"/>
      <c r="Y666" s="799"/>
      <c r="Z666" s="799"/>
      <c r="AA666" s="63"/>
      <c r="AB666" s="63"/>
      <c r="AC666" s="63"/>
    </row>
    <row r="667" spans="1:68" ht="27" customHeight="1" x14ac:dyDescent="0.25">
      <c r="A667" s="60" t="s">
        <v>1081</v>
      </c>
      <c r="B667" s="60" t="s">
        <v>1082</v>
      </c>
      <c r="C667" s="34">
        <v>4301051780</v>
      </c>
      <c r="D667" s="800">
        <v>4640242180106</v>
      </c>
      <c r="E667" s="800"/>
      <c r="F667" s="59">
        <v>1.3</v>
      </c>
      <c r="G667" s="35">
        <v>6</v>
      </c>
      <c r="H667" s="59">
        <v>7.8</v>
      </c>
      <c r="I667" s="59">
        <v>8.2799999999999994</v>
      </c>
      <c r="J667" s="35">
        <v>56</v>
      </c>
      <c r="K667" s="35" t="s">
        <v>128</v>
      </c>
      <c r="L667" s="35" t="s">
        <v>45</v>
      </c>
      <c r="M667" s="36" t="s">
        <v>82</v>
      </c>
      <c r="N667" s="36"/>
      <c r="O667" s="35">
        <v>45</v>
      </c>
      <c r="P667" s="801" t="s">
        <v>1083</v>
      </c>
      <c r="Q667" s="802"/>
      <c r="R667" s="802"/>
      <c r="S667" s="802"/>
      <c r="T667" s="803"/>
      <c r="U667" s="37" t="s">
        <v>45</v>
      </c>
      <c r="V667" s="37" t="s">
        <v>45</v>
      </c>
      <c r="W667" s="38" t="s">
        <v>0</v>
      </c>
      <c r="X667" s="56">
        <v>0</v>
      </c>
      <c r="Y667" s="53">
        <f>IFERROR(IF(X667="",0,CEILING((X667/$H667),1)*$H667),"")</f>
        <v>0</v>
      </c>
      <c r="Z667" s="39" t="str">
        <f>IFERROR(IF(Y667=0,"",ROUNDUP(Y667/H667,0)*0.02175),"")</f>
        <v/>
      </c>
      <c r="AA667" s="65" t="s">
        <v>45</v>
      </c>
      <c r="AB667" s="66" t="s">
        <v>45</v>
      </c>
      <c r="AC667" s="789" t="s">
        <v>1084</v>
      </c>
      <c r="AG667" s="75"/>
      <c r="AJ667" s="79" t="s">
        <v>45</v>
      </c>
      <c r="AK667" s="79">
        <v>0</v>
      </c>
      <c r="BB667" s="790" t="s">
        <v>66</v>
      </c>
      <c r="BM667" s="75">
        <f>IFERROR(X667*I667/H667,"0")</f>
        <v>0</v>
      </c>
      <c r="BN667" s="75">
        <f>IFERROR(Y667*I667/H667,"0")</f>
        <v>0</v>
      </c>
      <c r="BO667" s="75">
        <f>IFERROR(1/J667*(X667/H667),"0")</f>
        <v>0</v>
      </c>
      <c r="BP667" s="75">
        <f>IFERROR(1/J667*(Y667/H667),"0")</f>
        <v>0</v>
      </c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798"/>
      <c r="P668" s="794" t="s">
        <v>40</v>
      </c>
      <c r="Q668" s="795"/>
      <c r="R668" s="795"/>
      <c r="S668" s="795"/>
      <c r="T668" s="795"/>
      <c r="U668" s="795"/>
      <c r="V668" s="796"/>
      <c r="W668" s="40" t="s">
        <v>39</v>
      </c>
      <c r="X668" s="41">
        <f>IFERROR(X667/H667,"0")</f>
        <v>0</v>
      </c>
      <c r="Y668" s="41">
        <f>IFERROR(Y667/H667,"0")</f>
        <v>0</v>
      </c>
      <c r="Z668" s="41">
        <f>IFERROR(IF(Z667="",0,Z667),"0")</f>
        <v>0</v>
      </c>
      <c r="AA668" s="64"/>
      <c r="AB668" s="64"/>
      <c r="AC668" s="64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8"/>
      <c r="P669" s="794" t="s">
        <v>40</v>
      </c>
      <c r="Q669" s="795"/>
      <c r="R669" s="795"/>
      <c r="S669" s="795"/>
      <c r="T669" s="795"/>
      <c r="U669" s="795"/>
      <c r="V669" s="796"/>
      <c r="W669" s="40" t="s">
        <v>0</v>
      </c>
      <c r="X669" s="41">
        <f>IFERROR(SUM(X667:X667),"0")</f>
        <v>0</v>
      </c>
      <c r="Y669" s="41">
        <f>IFERROR(SUM(Y667:Y667),"0")</f>
        <v>0</v>
      </c>
      <c r="Z669" s="40"/>
      <c r="AA669" s="64"/>
      <c r="AB669" s="64"/>
      <c r="AC669" s="64"/>
    </row>
    <row r="670" spans="1:68" ht="15" customHeight="1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07"/>
      <c r="P670" s="804" t="s">
        <v>33</v>
      </c>
      <c r="Q670" s="805"/>
      <c r="R670" s="805"/>
      <c r="S670" s="805"/>
      <c r="T670" s="805"/>
      <c r="U670" s="805"/>
      <c r="V670" s="806"/>
      <c r="W670" s="40" t="s">
        <v>0</v>
      </c>
      <c r="X670" s="41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18010</v>
      </c>
      <c r="Y670" s="41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18037.2</v>
      </c>
      <c r="Z670" s="40"/>
      <c r="AA670" s="64"/>
      <c r="AB670" s="64"/>
      <c r="AC670" s="64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7"/>
      <c r="P671" s="804" t="s">
        <v>34</v>
      </c>
      <c r="Q671" s="805"/>
      <c r="R671" s="805"/>
      <c r="S671" s="805"/>
      <c r="T671" s="805"/>
      <c r="U671" s="805"/>
      <c r="V671" s="806"/>
      <c r="W671" s="40" t="s">
        <v>0</v>
      </c>
      <c r="X671" s="41">
        <f>IFERROR(SUM(BM22:BM667),"0")</f>
        <v>18724.846495726495</v>
      </c>
      <c r="Y671" s="41">
        <f>IFERROR(SUM(BN22:BN667),"0")</f>
        <v>18753.149999999998</v>
      </c>
      <c r="Z671" s="40"/>
      <c r="AA671" s="64"/>
      <c r="AB671" s="64"/>
      <c r="AC671" s="6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7"/>
      <c r="P672" s="804" t="s">
        <v>35</v>
      </c>
      <c r="Q672" s="805"/>
      <c r="R672" s="805"/>
      <c r="S672" s="805"/>
      <c r="T672" s="805"/>
      <c r="U672" s="805"/>
      <c r="V672" s="806"/>
      <c r="W672" s="40" t="s">
        <v>20</v>
      </c>
      <c r="X672" s="42">
        <f>ROUNDUP(SUM(BO22:BO667),0)</f>
        <v>29</v>
      </c>
      <c r="Y672" s="42">
        <f>ROUNDUP(SUM(BP22:BP667),0)</f>
        <v>29</v>
      </c>
      <c r="Z672" s="40"/>
      <c r="AA672" s="64"/>
      <c r="AB672" s="64"/>
      <c r="AC672" s="64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07"/>
      <c r="P673" s="804" t="s">
        <v>36</v>
      </c>
      <c r="Q673" s="805"/>
      <c r="R673" s="805"/>
      <c r="S673" s="805"/>
      <c r="T673" s="805"/>
      <c r="U673" s="805"/>
      <c r="V673" s="806"/>
      <c r="W673" s="40" t="s">
        <v>0</v>
      </c>
      <c r="X673" s="41">
        <f>GrossWeightTotal+PalletQtyTotal*25</f>
        <v>19449.846495726495</v>
      </c>
      <c r="Y673" s="41">
        <f>GrossWeightTotalR+PalletQtyTotalR*25</f>
        <v>19478.149999999998</v>
      </c>
      <c r="Z673" s="40"/>
      <c r="AA673" s="64"/>
      <c r="AB673" s="64"/>
      <c r="AC673" s="6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07"/>
      <c r="P674" s="804" t="s">
        <v>37</v>
      </c>
      <c r="Q674" s="805"/>
      <c r="R674" s="805"/>
      <c r="S674" s="805"/>
      <c r="T674" s="805"/>
      <c r="U674" s="805"/>
      <c r="V674" s="806"/>
      <c r="W674" s="40" t="s">
        <v>20</v>
      </c>
      <c r="X674" s="41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1426.7635327635328</v>
      </c>
      <c r="Y674" s="41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1429</v>
      </c>
      <c r="Z674" s="40"/>
      <c r="AA674" s="64"/>
      <c r="AB674" s="64"/>
      <c r="AC674" s="64"/>
    </row>
    <row r="675" spans="1:32" ht="14.25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807"/>
      <c r="P675" s="804" t="s">
        <v>38</v>
      </c>
      <c r="Q675" s="805"/>
      <c r="R675" s="805"/>
      <c r="S675" s="805"/>
      <c r="T675" s="805"/>
      <c r="U675" s="805"/>
      <c r="V675" s="806"/>
      <c r="W675" s="43" t="s">
        <v>51</v>
      </c>
      <c r="X675" s="40"/>
      <c r="Y675" s="40"/>
      <c r="Z675" s="40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30.559869999999997</v>
      </c>
      <c r="AA675" s="64"/>
      <c r="AB675" s="64"/>
      <c r="AC675" s="64"/>
    </row>
    <row r="676" spans="1:32" ht="13.5" thickBot="1" x14ac:dyDescent="0.25"/>
    <row r="677" spans="1:32" ht="27" thickTop="1" thickBot="1" x14ac:dyDescent="0.25">
      <c r="A677" s="44" t="s">
        <v>9</v>
      </c>
      <c r="B677" s="80" t="s">
        <v>77</v>
      </c>
      <c r="C677" s="791" t="s">
        <v>122</v>
      </c>
      <c r="D677" s="791" t="s">
        <v>122</v>
      </c>
      <c r="E677" s="791" t="s">
        <v>122</v>
      </c>
      <c r="F677" s="791" t="s">
        <v>122</v>
      </c>
      <c r="G677" s="791" t="s">
        <v>122</v>
      </c>
      <c r="H677" s="791" t="s">
        <v>122</v>
      </c>
      <c r="I677" s="791" t="s">
        <v>334</v>
      </c>
      <c r="J677" s="791" t="s">
        <v>334</v>
      </c>
      <c r="K677" s="791" t="s">
        <v>334</v>
      </c>
      <c r="L677" s="791" t="s">
        <v>334</v>
      </c>
      <c r="M677" s="791" t="s">
        <v>334</v>
      </c>
      <c r="N677" s="808"/>
      <c r="O677" s="791" t="s">
        <v>334</v>
      </c>
      <c r="P677" s="791" t="s">
        <v>334</v>
      </c>
      <c r="Q677" s="791" t="s">
        <v>334</v>
      </c>
      <c r="R677" s="791" t="s">
        <v>334</v>
      </c>
      <c r="S677" s="791" t="s">
        <v>334</v>
      </c>
      <c r="T677" s="791" t="s">
        <v>334</v>
      </c>
      <c r="U677" s="791" t="s">
        <v>334</v>
      </c>
      <c r="V677" s="791" t="s">
        <v>334</v>
      </c>
      <c r="W677" s="791" t="s">
        <v>669</v>
      </c>
      <c r="X677" s="791" t="s">
        <v>669</v>
      </c>
      <c r="Y677" s="791" t="s">
        <v>758</v>
      </c>
      <c r="Z677" s="791" t="s">
        <v>758</v>
      </c>
      <c r="AA677" s="791" t="s">
        <v>758</v>
      </c>
      <c r="AB677" s="791" t="s">
        <v>758</v>
      </c>
      <c r="AC677" s="80" t="s">
        <v>864</v>
      </c>
      <c r="AD677" s="80" t="s">
        <v>959</v>
      </c>
      <c r="AE677" s="791" t="s">
        <v>964</v>
      </c>
      <c r="AF677" s="791" t="s">
        <v>964</v>
      </c>
    </row>
    <row r="678" spans="1:32" ht="14.25" customHeight="1" thickTop="1" x14ac:dyDescent="0.2">
      <c r="A678" s="792" t="s">
        <v>10</v>
      </c>
      <c r="B678" s="791" t="s">
        <v>77</v>
      </c>
      <c r="C678" s="791" t="s">
        <v>123</v>
      </c>
      <c r="D678" s="791" t="s">
        <v>150</v>
      </c>
      <c r="E678" s="791" t="s">
        <v>229</v>
      </c>
      <c r="F678" s="791" t="s">
        <v>251</v>
      </c>
      <c r="G678" s="791" t="s">
        <v>295</v>
      </c>
      <c r="H678" s="791" t="s">
        <v>122</v>
      </c>
      <c r="I678" s="791" t="s">
        <v>335</v>
      </c>
      <c r="J678" s="791" t="s">
        <v>359</v>
      </c>
      <c r="K678" s="791" t="s">
        <v>437</v>
      </c>
      <c r="L678" s="791" t="s">
        <v>456</v>
      </c>
      <c r="M678" s="791" t="s">
        <v>480</v>
      </c>
      <c r="N678" s="1"/>
      <c r="O678" s="791" t="s">
        <v>509</v>
      </c>
      <c r="P678" s="791" t="s">
        <v>512</v>
      </c>
      <c r="Q678" s="791" t="s">
        <v>521</v>
      </c>
      <c r="R678" s="791" t="s">
        <v>537</v>
      </c>
      <c r="S678" s="791" t="s">
        <v>547</v>
      </c>
      <c r="T678" s="791" t="s">
        <v>560</v>
      </c>
      <c r="U678" s="791" t="s">
        <v>571</v>
      </c>
      <c r="V678" s="791" t="s">
        <v>656</v>
      </c>
      <c r="W678" s="791" t="s">
        <v>670</v>
      </c>
      <c r="X678" s="791" t="s">
        <v>714</v>
      </c>
      <c r="Y678" s="791" t="s">
        <v>759</v>
      </c>
      <c r="Z678" s="791" t="s">
        <v>822</v>
      </c>
      <c r="AA678" s="791" t="s">
        <v>844</v>
      </c>
      <c r="AB678" s="791" t="s">
        <v>860</v>
      </c>
      <c r="AC678" s="791" t="s">
        <v>864</v>
      </c>
      <c r="AD678" s="791" t="s">
        <v>959</v>
      </c>
      <c r="AE678" s="791" t="s">
        <v>964</v>
      </c>
      <c r="AF678" s="791" t="s">
        <v>1064</v>
      </c>
    </row>
    <row r="679" spans="1:32" ht="13.5" thickBot="1" x14ac:dyDescent="0.25">
      <c r="A679" s="793"/>
      <c r="B679" s="791"/>
      <c r="C679" s="791"/>
      <c r="D679" s="791"/>
      <c r="E679" s="791"/>
      <c r="F679" s="791"/>
      <c r="G679" s="791"/>
      <c r="H679" s="791"/>
      <c r="I679" s="791"/>
      <c r="J679" s="791"/>
      <c r="K679" s="791"/>
      <c r="L679" s="791"/>
      <c r="M679" s="791"/>
      <c r="N679" s="1"/>
      <c r="O679" s="791"/>
      <c r="P679" s="791"/>
      <c r="Q679" s="791"/>
      <c r="R679" s="791"/>
      <c r="S679" s="791"/>
      <c r="T679" s="791"/>
      <c r="U679" s="791"/>
      <c r="V679" s="791"/>
      <c r="W679" s="791"/>
      <c r="X679" s="791"/>
      <c r="Y679" s="791"/>
      <c r="Z679" s="791"/>
      <c r="AA679" s="791"/>
      <c r="AB679" s="791"/>
      <c r="AC679" s="791"/>
      <c r="AD679" s="791"/>
      <c r="AE679" s="791"/>
      <c r="AF679" s="791"/>
    </row>
    <row r="680" spans="1:32" ht="18" thickTop="1" thickBot="1" x14ac:dyDescent="0.25">
      <c r="A680" s="44" t="s">
        <v>13</v>
      </c>
      <c r="B680" s="50">
        <f>IFERROR(Y22*1,"0")+IFERROR(Y26*1,"0")+IFERROR(Y27*1,"0")+IFERROR(Y28*1,"0")+IFERROR(Y29*1,"0")+IFERROR(Y30*1,"0")+IFERROR(Y31*1,"0")+IFERROR(Y32*1,"0")+IFERROR(Y33*1,"0")+IFERROR(Y37*1,"0")+IFERROR(Y41*1,"0")</f>
        <v>0</v>
      </c>
      <c r="C680" s="50">
        <f>IFERROR(Y47*1,"0")+IFERROR(Y48*1,"0")+IFERROR(Y49*1,"0")+IFERROR(Y50*1,"0")+IFERROR(Y51*1,"0")+IFERROR(Y52*1,"0")+IFERROR(Y56*1,"0")+IFERROR(Y57*1,"0")</f>
        <v>0</v>
      </c>
      <c r="D680" s="50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1609.2</v>
      </c>
      <c r="E680" s="50">
        <f>IFERROR(Y106*1,"0")+IFERROR(Y107*1,"0")+IFERROR(Y108*1,"0")+IFERROR(Y112*1,"0")+IFERROR(Y113*1,"0")+IFERROR(Y114*1,"0")+IFERROR(Y115*1,"0")+IFERROR(Y116*1,"0")+IFERROR(Y117*1,"0")</f>
        <v>0</v>
      </c>
      <c r="F680" s="50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50">
        <f>IFERROR(Y153*1,"0")+IFERROR(Y154*1,"0")+IFERROR(Y155*1,"0")+IFERROR(Y159*1,"0")+IFERROR(Y160*1,"0")+IFERROR(Y164*1,"0")+IFERROR(Y165*1,"0")</f>
        <v>0</v>
      </c>
      <c r="H680" s="50">
        <f>IFERROR(Y170*1,"0")+IFERROR(Y174*1,"0")+IFERROR(Y175*1,"0")+IFERROR(Y176*1,"0")+IFERROR(Y177*1,"0")+IFERROR(Y178*1,"0")+IFERROR(Y182*1,"0")+IFERROR(Y183*1,"0")</f>
        <v>0</v>
      </c>
      <c r="I680" s="50">
        <f>IFERROR(Y189*1,"0")+IFERROR(Y193*1,"0")+IFERROR(Y194*1,"0")+IFERROR(Y195*1,"0")+IFERROR(Y196*1,"0")+IFERROR(Y197*1,"0")+IFERROR(Y198*1,"0")+IFERROR(Y199*1,"0")+IFERROR(Y200*1,"0")</f>
        <v>0</v>
      </c>
      <c r="J680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50">
        <f>IFERROR(Y250*1,"0")+IFERROR(Y251*1,"0")+IFERROR(Y252*1,"0")+IFERROR(Y253*1,"0")+IFERROR(Y254*1,"0")+IFERROR(Y255*1,"0")+IFERROR(Y256*1,"0")+IFERROR(Y257*1,"0")</f>
        <v>0</v>
      </c>
      <c r="L680" s="50">
        <f>IFERROR(Y262*1,"0")+IFERROR(Y263*1,"0")+IFERROR(Y264*1,"0")+IFERROR(Y265*1,"0")+IFERROR(Y266*1,"0")+IFERROR(Y267*1,"0")+IFERROR(Y268*1,"0")+IFERROR(Y269*1,"0")+IFERROR(Y270*1,"0")+IFERROR(Y274*1,"0")</f>
        <v>0</v>
      </c>
      <c r="M680" s="50">
        <f>IFERROR(Y279*1,"0")+IFERROR(Y280*1,"0")+IFERROR(Y281*1,"0")+IFERROR(Y282*1,"0")+IFERROR(Y283*1,"0")+IFERROR(Y284*1,"0")+IFERROR(Y285*1,"0")+IFERROR(Y286*1,"0")+IFERROR(Y287*1,"0")+IFERROR(Y288*1,"0")</f>
        <v>0</v>
      </c>
      <c r="N680" s="1"/>
      <c r="O680" s="50">
        <f>IFERROR(Y293*1,"0")</f>
        <v>0</v>
      </c>
      <c r="P680" s="50">
        <f>IFERROR(Y298*1,"0")+IFERROR(Y299*1,"0")+IFERROR(Y300*1,"0")</f>
        <v>0</v>
      </c>
      <c r="Q680" s="50">
        <f>IFERROR(Y305*1,"0")+IFERROR(Y306*1,"0")+IFERROR(Y307*1,"0")+IFERROR(Y308*1,"0")+IFERROR(Y309*1,"0")+IFERROR(Y310*1,"0")</f>
        <v>0</v>
      </c>
      <c r="R680" s="50">
        <f>IFERROR(Y315*1,"0")+IFERROR(Y319*1,"0")+IFERROR(Y323*1,"0")</f>
        <v>0</v>
      </c>
      <c r="S680" s="50">
        <f>IFERROR(Y328*1,"0")+IFERROR(Y332*1,"0")+IFERROR(Y336*1,"0")+IFERROR(Y337*1,"0")</f>
        <v>0</v>
      </c>
      <c r="T680" s="50">
        <f>IFERROR(Y342*1,"0")+IFERROR(Y346*1,"0")+IFERROR(Y347*1,"0")+IFERROR(Y351*1,"0")</f>
        <v>0</v>
      </c>
      <c r="U680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3003</v>
      </c>
      <c r="V680" s="50">
        <f>IFERROR(Y404*1,"0")+IFERROR(Y408*1,"0")+IFERROR(Y409*1,"0")+IFERROR(Y410*1,"0")</f>
        <v>0</v>
      </c>
      <c r="W680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13425</v>
      </c>
      <c r="X680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50">
        <f>IFERROR(Y514*1,"0")+IFERROR(Y518*1,"0")+IFERROR(Y519*1,"0")+IFERROR(Y520*1,"0")+IFERROR(Y521*1,"0")+IFERROR(Y522*1,"0")+IFERROR(Y526*1,"0")</f>
        <v>0</v>
      </c>
      <c r="AA680" s="50">
        <f>IFERROR(Y531*1,"0")+IFERROR(Y532*1,"0")+IFERROR(Y533*1,"0")+IFERROR(Y534*1,"0")+IFERROR(Y535*1,"0")+IFERROR(Y536*1,"0")</f>
        <v>0</v>
      </c>
      <c r="AB680" s="50">
        <f>IFERROR(Y541*1,"0")</f>
        <v>0</v>
      </c>
      <c r="AC680" s="50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50">
        <f>IFERROR(Y602*1,"0")</f>
        <v>0</v>
      </c>
      <c r="AE680" s="50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50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4 X108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1 X419 X417 X358 X141 X114 X77 X7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1" t="s">
        <v>1086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1088</v>
      </c>
      <c r="D6" s="51" t="s">
        <v>1089</v>
      </c>
      <c r="E6" s="51" t="s">
        <v>45</v>
      </c>
    </row>
    <row r="8" spans="2:8" x14ac:dyDescent="0.2">
      <c r="B8" s="51" t="s">
        <v>76</v>
      </c>
      <c r="C8" s="51" t="s">
        <v>1088</v>
      </c>
      <c r="D8" s="51" t="s">
        <v>45</v>
      </c>
      <c r="E8" s="51" t="s">
        <v>45</v>
      </c>
    </row>
    <row r="10" spans="2:8" x14ac:dyDescent="0.2">
      <c r="B10" s="51" t="s">
        <v>1090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1100</v>
      </c>
      <c r="C20" s="51" t="s">
        <v>45</v>
      </c>
      <c r="D20" s="51" t="s">
        <v>45</v>
      </c>
      <c r="E20" s="51" t="s">
        <v>45</v>
      </c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1462</vt:i4>
      </vt:variant>
    </vt:vector>
  </HeadingPairs>
  <TitlesOfParts>
    <vt:vector size="1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2025-01-07T07:53:03Z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