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07,01,25 Пушкарный\1 машина\"/>
    </mc:Choice>
  </mc:AlternateContent>
  <xr:revisionPtr revIDLastSave="0" documentId="13_ncr:1_{17C0EA7C-4E9E-4954-98DD-BFFDADCBC2E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заказа'!$X$671:$X$671</definedName>
    <definedName name="GrossWeightTotalR">'Бланк заказа'!$Y$671:$Y$671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заказа'!$X$672:$X$672</definedName>
    <definedName name="PalletQtyTotalR">'Бланк заказа'!$Y$672:$Y$672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заказа'!$B$37:$B$37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заказа'!$B$41:$B$41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заказа'!$B$47:$B$47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заказа'!$B$293:$B$293</definedName>
    <definedName name="ProductId157">'Бланк заказа'!$B$298:$B$298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заказа'!$B$315:$B$315</definedName>
    <definedName name="ProductId167">'Бланк заказа'!$B$319:$B$319</definedName>
    <definedName name="ProductId168">'Бланк заказа'!$B$323:$B$323</definedName>
    <definedName name="ProductId169">'Бланк заказа'!$B$328:$B$328</definedName>
    <definedName name="ProductId17">'Бланк заказа'!$B$52:$B$52</definedName>
    <definedName name="ProductId170">'Бланк заказа'!$B$332:$B$332</definedName>
    <definedName name="ProductId171">'Бланк заказа'!$B$336:$B$336</definedName>
    <definedName name="ProductId172">'Бланк заказа'!$B$337:$B$337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заказа'!$B$357:$B$357</definedName>
    <definedName name="ProductId179">'Бланк заказа'!$B$358:$B$358</definedName>
    <definedName name="ProductId18">'Бланк заказа'!$B$56:$B$56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заказа'!$B$367:$B$367</definedName>
    <definedName name="ProductId186">'Бланк заказа'!$B$368:$B$368</definedName>
    <definedName name="ProductId187">'Бланк заказа'!$B$369:$B$369</definedName>
    <definedName name="ProductId188">'Бланк заказа'!$B$370:$B$370</definedName>
    <definedName name="ProductId189">'Бланк заказа'!$B$374:$B$374</definedName>
    <definedName name="ProductId19">'Бланк заказа'!$B$57:$B$57</definedName>
    <definedName name="ProductId190">'Бланк заказа'!$B$375:$B$375</definedName>
    <definedName name="ProductId191">'Бланк заказа'!$B$376:$B$376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заказа'!$B$383:$B$383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заказа'!$B$390:$B$390</definedName>
    <definedName name="ProductId2">'Бланк заказа'!$B$26:$B$26</definedName>
    <definedName name="ProductId20">'Бланк заказа'!$B$62:$B$62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заказа'!$B$397:$B$397</definedName>
    <definedName name="ProductId204">'Бланк заказа'!$B$398:$B$398</definedName>
    <definedName name="ProductId205">'Бланк заказа'!$B$399:$B$399</definedName>
    <definedName name="ProductId206">'Бланк заказа'!$B$404:$B$404</definedName>
    <definedName name="ProductId207">'Бланк заказа'!$B$408:$B$408</definedName>
    <definedName name="ProductId208">'Бланк заказа'!$B$409:$B$409</definedName>
    <definedName name="ProductId209">'Бланк заказа'!$B$410:$B$410</definedName>
    <definedName name="ProductId21">'Бланк заказа'!$B$63:$B$63</definedName>
    <definedName name="ProductId210">'Бланк заказа'!$B$416:$B$416</definedName>
    <definedName name="ProductId211">'Бланк заказа'!$B$417:$B$417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заказа'!$B$430:$B$430</definedName>
    <definedName name="ProductId222">'Бланк заказа'!$B$431:$B$431</definedName>
    <definedName name="ProductId223">'Бланк заказа'!$B$435:$B$435</definedName>
    <definedName name="ProductId224">'Бланк заказа'!$B$436:$B$436</definedName>
    <definedName name="ProductId225">'Бланк заказа'!$B$440:$B$440</definedName>
    <definedName name="ProductId226">'Бланк заказа'!$B$445:$B$445</definedName>
    <definedName name="ProductId227">'Бланк заказа'!$B$446:$B$446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заказа'!$B$456:$B$456</definedName>
    <definedName name="ProductId235">'Бланк заказа'!$B$457:$B$457</definedName>
    <definedName name="ProductId236">'Бланк заказа'!$B$461:$B$461</definedName>
    <definedName name="ProductId237">'Бланк заказа'!$B$462:$B$462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заказа'!$B$469:$B$469</definedName>
    <definedName name="ProductId242">'Бланк заказа'!$B$475:$B$475</definedName>
    <definedName name="ProductId243">'Бланк заказа'!$B$479:$B$479</definedName>
    <definedName name="ProductId244">'Бланк заказа'!$B$480:$B$480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заказа'!$B$503:$B$503</definedName>
    <definedName name="ProductId265">'Бланк заказа'!$B$504:$B$504</definedName>
    <definedName name="ProductId266">'Бланк заказа'!$B$508:$B$508</definedName>
    <definedName name="ProductId267">'Бланк заказа'!$B$509:$B$509</definedName>
    <definedName name="ProductId268">'Бланк заказа'!$B$514:$B$514</definedName>
    <definedName name="ProductId269">'Бланк заказа'!$B$518:$B$518</definedName>
    <definedName name="ProductId27">'Бланк заказа'!$B$69:$B$69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заказа'!$B$526:$B$526</definedName>
    <definedName name="ProductId275">'Бланк заказа'!$B$531:$B$531</definedName>
    <definedName name="ProductId276">'Бланк заказа'!$B$532:$B$532</definedName>
    <definedName name="ProductId277">'Бланк заказа'!$B$533:$B$533</definedName>
    <definedName name="ProductId278">'Бланк заказа'!$B$534:$B$534</definedName>
    <definedName name="ProductId279">'Бланк заказа'!$B$535:$B$535</definedName>
    <definedName name="ProductId28">'Бланк заказа'!$B$70:$B$70</definedName>
    <definedName name="ProductId280">'Бланк заказа'!$B$536:$B$536</definedName>
    <definedName name="ProductId281">'Бланк заказа'!$B$541:$B$541</definedName>
    <definedName name="ProductId282">'Бланк заказа'!$B$547:$B$547</definedName>
    <definedName name="ProductId283">'Бланк заказа'!$B$548:$B$548</definedName>
    <definedName name="ProductId284">'Бланк заказа'!$B$549:$B$549</definedName>
    <definedName name="ProductId285">'Бланк заказа'!$B$550:$B$550</definedName>
    <definedName name="ProductId286">'Бланк заказа'!$B$551:$B$551</definedName>
    <definedName name="ProductId287">'Бланк заказа'!$B$552:$B$552</definedName>
    <definedName name="ProductId288">'Бланк заказа'!$B$553:$B$553</definedName>
    <definedName name="ProductId289">'Бланк заказа'!$B$554:$B$554</definedName>
    <definedName name="ProductId29">'Бланк заказа'!$B$74:$B$74</definedName>
    <definedName name="ProductId290">'Бланк заказа'!$B$555:$B$555</definedName>
    <definedName name="ProductId291">'Бланк заказа'!$B$556:$B$556</definedName>
    <definedName name="ProductId292">'Бланк заказа'!$B$557:$B$557</definedName>
    <definedName name="ProductId293">'Бланк заказа'!$B$558:$B$558</definedName>
    <definedName name="ProductId294">'Бланк заказа'!$B$559:$B$559</definedName>
    <definedName name="ProductId295">'Бланк заказа'!$B$560:$B$560</definedName>
    <definedName name="ProductId296">'Бланк заказа'!$B$561:$B$561</definedName>
    <definedName name="ProductId297">'Бланк заказа'!$B$565:$B$565</definedName>
    <definedName name="ProductId298">'Бланк заказа'!$B$566:$B$566</definedName>
    <definedName name="ProductId299">'Бланк заказа'!$B$567:$B$567</definedName>
    <definedName name="ProductId3">'Бланк заказа'!$B$27:$B$27</definedName>
    <definedName name="ProductId30">'Бланк заказа'!$B$75:$B$75</definedName>
    <definedName name="ProductId300">'Бланк заказа'!$B$568:$B$568</definedName>
    <definedName name="ProductId301">'Бланк заказа'!$B$569:$B$569</definedName>
    <definedName name="ProductId302">'Бланк заказа'!$B$573:$B$573</definedName>
    <definedName name="ProductId303">'Бланк заказа'!$B$574:$B$574</definedName>
    <definedName name="ProductId304">'Бланк заказа'!$B$575:$B$575</definedName>
    <definedName name="ProductId305">'Бланк заказа'!$B$576:$B$576</definedName>
    <definedName name="ProductId306">'Бланк заказа'!$B$577:$B$577</definedName>
    <definedName name="ProductId307">'Бланк заказа'!$B$578:$B$578</definedName>
    <definedName name="ProductId308">'Бланк заказа'!$B$579:$B$579</definedName>
    <definedName name="ProductId309">'Бланк заказа'!$B$580:$B$580</definedName>
    <definedName name="ProductId31">'Бланк заказа'!$B$76:$B$76</definedName>
    <definedName name="ProductId310">'Бланк заказа'!$B$581:$B$581</definedName>
    <definedName name="ProductId311">'Бланк заказа'!$B$582:$B$582</definedName>
    <definedName name="ProductId312">'Бланк заказа'!$B$583:$B$583</definedName>
    <definedName name="ProductId313">'Бланк заказа'!$B$584:$B$584</definedName>
    <definedName name="ProductId314">'Бланк заказа'!$B$585:$B$585</definedName>
    <definedName name="ProductId315">'Бланк заказа'!$B$589:$B$589</definedName>
    <definedName name="ProductId316">'Бланк заказа'!$B$590:$B$590</definedName>
    <definedName name="ProductId317">'Бланк заказа'!$B$591:$B$591</definedName>
    <definedName name="ProductId318">'Бланк заказа'!$B$595:$B$595</definedName>
    <definedName name="ProductId319">'Бланк заказа'!$B$596:$B$596</definedName>
    <definedName name="ProductId32">'Бланк заказа'!$B$77:$B$77</definedName>
    <definedName name="ProductId320">'Бланк заказа'!$B$602:$B$602</definedName>
    <definedName name="ProductId321">'Бланк заказа'!$B$608:$B$608</definedName>
    <definedName name="ProductId322">'Бланк заказа'!$B$609:$B$609</definedName>
    <definedName name="ProductId323">'Бланк заказа'!$B$610:$B$610</definedName>
    <definedName name="ProductId324">'Бланк заказа'!$B$611:$B$611</definedName>
    <definedName name="ProductId325">'Бланк заказа'!$B$612:$B$612</definedName>
    <definedName name="ProductId326">'Бланк заказа'!$B$613:$B$613</definedName>
    <definedName name="ProductId327">'Бланк заказа'!$B$614:$B$614</definedName>
    <definedName name="ProductId328">'Бланк заказа'!$B$618:$B$618</definedName>
    <definedName name="ProductId329">'Бланк заказа'!$B$619:$B$619</definedName>
    <definedName name="ProductId33">'Бланк заказа'!$B$81:$B$81</definedName>
    <definedName name="ProductId330">'Бланк заказа'!$B$620:$B$620</definedName>
    <definedName name="ProductId331">'Бланк заказа'!$B$621:$B$621</definedName>
    <definedName name="ProductId332">'Бланк заказа'!$B$625:$B$625</definedName>
    <definedName name="ProductId333">'Бланк заказа'!$B$626:$B$626</definedName>
    <definedName name="ProductId334">'Бланк заказа'!$B$627:$B$627</definedName>
    <definedName name="ProductId335">'Бланк заказа'!$B$628:$B$628</definedName>
    <definedName name="ProductId336">'Бланк заказа'!$B$629:$B$629</definedName>
    <definedName name="ProductId337">'Бланк заказа'!$B$630:$B$630</definedName>
    <definedName name="ProductId338">'Бланк заказа'!$B$631:$B$631</definedName>
    <definedName name="ProductId339">'Бланк заказа'!$B$635:$B$635</definedName>
    <definedName name="ProductId34">'Бланк заказа'!$B$82:$B$82</definedName>
    <definedName name="ProductId340">'Бланк заказа'!$B$636:$B$636</definedName>
    <definedName name="ProductId341">'Бланк заказа'!$B$637:$B$637</definedName>
    <definedName name="ProductId342">'Бланк заказа'!$B$638:$B$638</definedName>
    <definedName name="ProductId343">'Бланк заказа'!$B$639:$B$639</definedName>
    <definedName name="ProductId344">'Бланк заказа'!$B$640:$B$640</definedName>
    <definedName name="ProductId345">'Бланк заказа'!$B$641:$B$641</definedName>
    <definedName name="ProductId346">'Бланк заказа'!$B$642:$B$642</definedName>
    <definedName name="ProductId347">'Бланк заказа'!$B$646:$B$646</definedName>
    <definedName name="ProductId348">'Бланк заказа'!$B$647:$B$647</definedName>
    <definedName name="ProductId349">'Бланк заказа'!$B$648:$B$648</definedName>
    <definedName name="ProductId35">'Бланк заказа'!$B$83:$B$83</definedName>
    <definedName name="ProductId350">'Бланк заказа'!$B$649:$B$649</definedName>
    <definedName name="ProductId351">'Бланк заказа'!$B$654:$B$654</definedName>
    <definedName name="ProductId352">'Бланк заказа'!$B$655:$B$655</definedName>
    <definedName name="ProductId353">'Бланк заказа'!$B$659:$B$659</definedName>
    <definedName name="ProductId354">'Бланк заказа'!$B$663:$B$663</definedName>
    <definedName name="ProductId355">'Бланк заказа'!$B$667:$B$667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заказа'!$B$99:$B$99</definedName>
    <definedName name="ProductId46">'Бланк заказа'!$B$100:$B$100</definedName>
    <definedName name="ProductId47">'Бланк заказа'!$B$101:$B$101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заказа'!$B$147:$B$147</definedName>
    <definedName name="ProductId74">'Бланк заказа'!$B$148:$B$148</definedName>
    <definedName name="ProductId75">'Бланк заказа'!$B$153:$B$153</definedName>
    <definedName name="ProductId76">'Бланк заказа'!$B$154:$B$154</definedName>
    <definedName name="ProductId77">'Бланк заказа'!$B$155:$B$155</definedName>
    <definedName name="ProductId78">'Бланк заказа'!$B$159:$B$159</definedName>
    <definedName name="ProductId79">'Бланк заказа'!$B$160:$B$160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заказа'!$B$189:$B$189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заказа'!$X$41:$X$41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заказа'!$X$47:$X$47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заказа'!$X$293:$X$293</definedName>
    <definedName name="SalesQty157">'Бланк заказа'!$X$298:$X$298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заказа'!$X$315:$X$315</definedName>
    <definedName name="SalesQty167">'Бланк заказа'!$X$319:$X$319</definedName>
    <definedName name="SalesQty168">'Бланк заказа'!$X$323:$X$323</definedName>
    <definedName name="SalesQty169">'Бланк заказа'!$X$328:$X$328</definedName>
    <definedName name="SalesQty17">'Бланк заказа'!$X$52:$X$52</definedName>
    <definedName name="SalesQty170">'Бланк заказа'!$X$332:$X$332</definedName>
    <definedName name="SalesQty171">'Бланк заказа'!$X$336:$X$336</definedName>
    <definedName name="SalesQty172">'Бланк заказа'!$X$337:$X$337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заказа'!$X$357:$X$357</definedName>
    <definedName name="SalesQty179">'Бланк заказа'!$X$358:$X$358</definedName>
    <definedName name="SalesQty18">'Бланк заказа'!$X$56:$X$56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заказа'!$X$367:$X$367</definedName>
    <definedName name="SalesQty186">'Бланк заказа'!$X$368:$X$368</definedName>
    <definedName name="SalesQty187">'Бланк заказа'!$X$369:$X$369</definedName>
    <definedName name="SalesQty188">'Бланк заказа'!$X$370:$X$370</definedName>
    <definedName name="SalesQty189">'Бланк заказа'!$X$374:$X$374</definedName>
    <definedName name="SalesQty19">'Бланк заказа'!$X$57:$X$57</definedName>
    <definedName name="SalesQty190">'Бланк заказа'!$X$375:$X$375</definedName>
    <definedName name="SalesQty191">'Бланк заказа'!$X$376:$X$376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заказа'!$X$383:$X$383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заказа'!$X$390:$X$390</definedName>
    <definedName name="SalesQty2">'Бланк заказа'!$X$26:$X$26</definedName>
    <definedName name="SalesQty20">'Бланк заказа'!$X$62:$X$62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заказа'!$X$397:$X$397</definedName>
    <definedName name="SalesQty204">'Бланк заказа'!$X$398:$X$398</definedName>
    <definedName name="SalesQty205">'Бланк заказа'!$X$399:$X$399</definedName>
    <definedName name="SalesQty206">'Бланк заказа'!$X$404:$X$404</definedName>
    <definedName name="SalesQty207">'Бланк заказа'!$X$408:$X$408</definedName>
    <definedName name="SalesQty208">'Бланк заказа'!$X$409:$X$409</definedName>
    <definedName name="SalesQty209">'Бланк заказа'!$X$410:$X$410</definedName>
    <definedName name="SalesQty21">'Бланк заказа'!$X$63:$X$63</definedName>
    <definedName name="SalesQty210">'Бланк заказа'!$X$416:$X$416</definedName>
    <definedName name="SalesQty211">'Бланк заказа'!$X$417:$X$417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заказа'!$X$430:$X$430</definedName>
    <definedName name="SalesQty222">'Бланк заказа'!$X$431:$X$431</definedName>
    <definedName name="SalesQty223">'Бланк заказа'!$X$435:$X$435</definedName>
    <definedName name="SalesQty224">'Бланк заказа'!$X$436:$X$436</definedName>
    <definedName name="SalesQty225">'Бланк заказа'!$X$440:$X$440</definedName>
    <definedName name="SalesQty226">'Бланк заказа'!$X$445:$X$445</definedName>
    <definedName name="SalesQty227">'Бланк заказа'!$X$446:$X$446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заказа'!$X$456:$X$456</definedName>
    <definedName name="SalesQty235">'Бланк заказа'!$X$457:$X$457</definedName>
    <definedName name="SalesQty236">'Бланк заказа'!$X$461:$X$461</definedName>
    <definedName name="SalesQty237">'Бланк заказа'!$X$462:$X$462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заказа'!$X$469:$X$469</definedName>
    <definedName name="SalesQty242">'Бланк заказа'!$X$475:$X$475</definedName>
    <definedName name="SalesQty243">'Бланк заказа'!$X$479:$X$479</definedName>
    <definedName name="SalesQty244">'Бланк заказа'!$X$480:$X$480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заказа'!$X$503:$X$503</definedName>
    <definedName name="SalesQty265">'Бланк заказа'!$X$504:$X$504</definedName>
    <definedName name="SalesQty266">'Бланк заказа'!$X$508:$X$508</definedName>
    <definedName name="SalesQty267">'Бланк заказа'!$X$509:$X$509</definedName>
    <definedName name="SalesQty268">'Бланк заказа'!$X$514:$X$514</definedName>
    <definedName name="SalesQty269">'Бланк заказа'!$X$518:$X$518</definedName>
    <definedName name="SalesQty27">'Бланк заказа'!$X$69:$X$69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заказа'!$X$526:$X$526</definedName>
    <definedName name="SalesQty275">'Бланк заказа'!$X$531:$X$531</definedName>
    <definedName name="SalesQty276">'Бланк заказа'!$X$532:$X$532</definedName>
    <definedName name="SalesQty277">'Бланк заказа'!$X$533:$X$533</definedName>
    <definedName name="SalesQty278">'Бланк заказа'!$X$534:$X$534</definedName>
    <definedName name="SalesQty279">'Бланк заказа'!$X$535:$X$535</definedName>
    <definedName name="SalesQty28">'Бланк заказа'!$X$70:$X$70</definedName>
    <definedName name="SalesQty280">'Бланк заказа'!$X$536:$X$536</definedName>
    <definedName name="SalesQty281">'Бланк заказа'!$X$541:$X$541</definedName>
    <definedName name="SalesQty282">'Бланк заказа'!$X$547:$X$547</definedName>
    <definedName name="SalesQty283">'Бланк заказа'!$X$548:$X$548</definedName>
    <definedName name="SalesQty284">'Бланк заказа'!$X$549:$X$549</definedName>
    <definedName name="SalesQty285">'Бланк заказа'!$X$550:$X$550</definedName>
    <definedName name="SalesQty286">'Бланк заказа'!$X$551:$X$551</definedName>
    <definedName name="SalesQty287">'Бланк заказа'!$X$552:$X$552</definedName>
    <definedName name="SalesQty288">'Бланк заказа'!$X$553:$X$553</definedName>
    <definedName name="SalesQty289">'Бланк заказа'!$X$554:$X$554</definedName>
    <definedName name="SalesQty29">'Бланк заказа'!$X$74:$X$74</definedName>
    <definedName name="SalesQty290">'Бланк заказа'!$X$555:$X$555</definedName>
    <definedName name="SalesQty291">'Бланк заказа'!$X$556:$X$556</definedName>
    <definedName name="SalesQty292">'Бланк заказа'!$X$557:$X$557</definedName>
    <definedName name="SalesQty293">'Бланк заказа'!$X$558:$X$558</definedName>
    <definedName name="SalesQty294">'Бланк заказа'!$X$559:$X$559</definedName>
    <definedName name="SalesQty295">'Бланк заказа'!$X$560:$X$560</definedName>
    <definedName name="SalesQty296">'Бланк заказа'!$X$561:$X$561</definedName>
    <definedName name="SalesQty297">'Бланк заказа'!$X$565:$X$565</definedName>
    <definedName name="SalesQty298">'Бланк заказа'!$X$566:$X$566</definedName>
    <definedName name="SalesQty299">'Бланк заказа'!$X$567:$X$567</definedName>
    <definedName name="SalesQty3">'Бланк заказа'!$X$27:$X$27</definedName>
    <definedName name="SalesQty30">'Бланк заказа'!$X$75:$X$75</definedName>
    <definedName name="SalesQty300">'Бланк заказа'!$X$568:$X$568</definedName>
    <definedName name="SalesQty301">'Бланк заказа'!$X$569:$X$569</definedName>
    <definedName name="SalesQty302">'Бланк заказа'!$X$573:$X$573</definedName>
    <definedName name="SalesQty303">'Бланк заказа'!$X$574:$X$574</definedName>
    <definedName name="SalesQty304">'Бланк заказа'!$X$575:$X$575</definedName>
    <definedName name="SalesQty305">'Бланк заказа'!$X$576:$X$576</definedName>
    <definedName name="SalesQty306">'Бланк заказа'!$X$577:$X$577</definedName>
    <definedName name="SalesQty307">'Бланк заказа'!$X$578:$X$578</definedName>
    <definedName name="SalesQty308">'Бланк заказа'!$X$579:$X$579</definedName>
    <definedName name="SalesQty309">'Бланк заказа'!$X$580:$X$580</definedName>
    <definedName name="SalesQty31">'Бланк заказа'!$X$76:$X$76</definedName>
    <definedName name="SalesQty310">'Бланк заказа'!$X$581:$X$581</definedName>
    <definedName name="SalesQty311">'Бланк заказа'!$X$582:$X$582</definedName>
    <definedName name="SalesQty312">'Бланк заказа'!$X$583:$X$583</definedName>
    <definedName name="SalesQty313">'Бланк заказа'!$X$584:$X$584</definedName>
    <definedName name="SalesQty314">'Бланк заказа'!$X$585:$X$585</definedName>
    <definedName name="SalesQty315">'Бланк заказа'!$X$589:$X$589</definedName>
    <definedName name="SalesQty316">'Бланк заказа'!$X$590:$X$590</definedName>
    <definedName name="SalesQty317">'Бланк заказа'!$X$591:$X$591</definedName>
    <definedName name="SalesQty318">'Бланк заказа'!$X$595:$X$595</definedName>
    <definedName name="SalesQty319">'Бланк заказа'!$X$596:$X$596</definedName>
    <definedName name="SalesQty32">'Бланк заказа'!$X$77:$X$77</definedName>
    <definedName name="SalesQty320">'Бланк заказа'!$X$602:$X$602</definedName>
    <definedName name="SalesQty321">'Бланк заказа'!$X$608:$X$608</definedName>
    <definedName name="SalesQty322">'Бланк заказа'!$X$609:$X$609</definedName>
    <definedName name="SalesQty323">'Бланк заказа'!$X$610:$X$610</definedName>
    <definedName name="SalesQty324">'Бланк заказа'!$X$611:$X$611</definedName>
    <definedName name="SalesQty325">'Бланк заказа'!$X$612:$X$612</definedName>
    <definedName name="SalesQty326">'Бланк заказа'!$X$613:$X$613</definedName>
    <definedName name="SalesQty327">'Бланк заказа'!$X$614:$X$614</definedName>
    <definedName name="SalesQty328">'Бланк заказа'!$X$618:$X$618</definedName>
    <definedName name="SalesQty329">'Бланк заказа'!$X$619:$X$619</definedName>
    <definedName name="SalesQty33">'Бланк заказа'!$X$81:$X$81</definedName>
    <definedName name="SalesQty330">'Бланк заказа'!$X$620:$X$620</definedName>
    <definedName name="SalesQty331">'Бланк заказа'!$X$621:$X$621</definedName>
    <definedName name="SalesQty332">'Бланк заказа'!$X$625:$X$625</definedName>
    <definedName name="SalesQty333">'Бланк заказа'!$X$626:$X$626</definedName>
    <definedName name="SalesQty334">'Бланк заказа'!$X$627:$X$627</definedName>
    <definedName name="SalesQty335">'Бланк заказа'!$X$628:$X$628</definedName>
    <definedName name="SalesQty336">'Бланк заказа'!$X$629:$X$629</definedName>
    <definedName name="SalesQty337">'Бланк заказа'!$X$630:$X$630</definedName>
    <definedName name="SalesQty338">'Бланк заказа'!$X$631:$X$631</definedName>
    <definedName name="SalesQty339">'Бланк заказа'!$X$635:$X$635</definedName>
    <definedName name="SalesQty34">'Бланк заказа'!$X$82:$X$82</definedName>
    <definedName name="SalesQty340">'Бланк заказа'!$X$636:$X$636</definedName>
    <definedName name="SalesQty341">'Бланк заказа'!$X$637:$X$637</definedName>
    <definedName name="SalesQty342">'Бланк заказа'!$X$638:$X$638</definedName>
    <definedName name="SalesQty343">'Бланк заказа'!$X$639:$X$639</definedName>
    <definedName name="SalesQty344">'Бланк заказа'!$X$640:$X$640</definedName>
    <definedName name="SalesQty345">'Бланк заказа'!$X$641:$X$641</definedName>
    <definedName name="SalesQty346">'Бланк заказа'!$X$642:$X$642</definedName>
    <definedName name="SalesQty347">'Бланк заказа'!$X$646:$X$646</definedName>
    <definedName name="SalesQty348">'Бланк заказа'!$X$647:$X$647</definedName>
    <definedName name="SalesQty349">'Бланк заказа'!$X$648:$X$648</definedName>
    <definedName name="SalesQty35">'Бланк заказа'!$X$83:$X$83</definedName>
    <definedName name="SalesQty350">'Бланк заказа'!$X$649:$X$649</definedName>
    <definedName name="SalesQty351">'Бланк заказа'!$X$654:$X$654</definedName>
    <definedName name="SalesQty352">'Бланк заказа'!$X$655:$X$655</definedName>
    <definedName name="SalesQty353">'Бланк заказа'!$X$659:$X$659</definedName>
    <definedName name="SalesQty354">'Бланк заказа'!$X$663:$X$663</definedName>
    <definedName name="SalesQty355">'Бланк заказа'!$X$667:$X$667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заказа'!$X$99:$X$99</definedName>
    <definedName name="SalesQty46">'Бланк заказа'!$X$100:$X$100</definedName>
    <definedName name="SalesQty47">'Бланк заказа'!$X$101:$X$101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заказа'!$X$147:$X$147</definedName>
    <definedName name="SalesQty74">'Бланк заказа'!$X$148:$X$148</definedName>
    <definedName name="SalesQty75">'Бланк заказа'!$X$153:$X$153</definedName>
    <definedName name="SalesQty76">'Бланк заказа'!$X$154:$X$154</definedName>
    <definedName name="SalesQty77">'Бланк заказа'!$X$155:$X$155</definedName>
    <definedName name="SalesQty78">'Бланк заказа'!$X$159:$X$159</definedName>
    <definedName name="SalesQty79">'Бланк заказа'!$X$160:$X$160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заказа'!$X$189:$X$189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заказа'!$Y$41:$Y$41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заказа'!$Y$47:$Y$47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заказа'!$Y$293:$Y$293</definedName>
    <definedName name="SalesRoundBox157">'Бланк заказа'!$Y$298:$Y$298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заказа'!$Y$315:$Y$315</definedName>
    <definedName name="SalesRoundBox167">'Бланк заказа'!$Y$319:$Y$319</definedName>
    <definedName name="SalesRoundBox168">'Бланк заказа'!$Y$323:$Y$323</definedName>
    <definedName name="SalesRoundBox169">'Бланк заказа'!$Y$328:$Y$328</definedName>
    <definedName name="SalesRoundBox17">'Бланк заказа'!$Y$52:$Y$52</definedName>
    <definedName name="SalesRoundBox170">'Бланк заказа'!$Y$332:$Y$332</definedName>
    <definedName name="SalesRoundBox171">'Бланк заказа'!$Y$336:$Y$336</definedName>
    <definedName name="SalesRoundBox172">'Бланк заказа'!$Y$337:$Y$337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заказа'!$Y$357:$Y$357</definedName>
    <definedName name="SalesRoundBox179">'Бланк заказа'!$Y$358:$Y$358</definedName>
    <definedName name="SalesRoundBox18">'Бланк заказа'!$Y$56:$Y$56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заказа'!$Y$367:$Y$367</definedName>
    <definedName name="SalesRoundBox186">'Бланк заказа'!$Y$368:$Y$368</definedName>
    <definedName name="SalesRoundBox187">'Бланк заказа'!$Y$369:$Y$369</definedName>
    <definedName name="SalesRoundBox188">'Бланк заказа'!$Y$370:$Y$370</definedName>
    <definedName name="SalesRoundBox189">'Бланк заказа'!$Y$374:$Y$374</definedName>
    <definedName name="SalesRoundBox19">'Бланк заказа'!$Y$57:$Y$57</definedName>
    <definedName name="SalesRoundBox190">'Бланк заказа'!$Y$375:$Y$375</definedName>
    <definedName name="SalesRoundBox191">'Бланк заказа'!$Y$376:$Y$376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заказа'!$Y$383:$Y$383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заказа'!$Y$390:$Y$390</definedName>
    <definedName name="SalesRoundBox2">'Бланк заказа'!$Y$26:$Y$26</definedName>
    <definedName name="SalesRoundBox20">'Бланк заказа'!$Y$62:$Y$62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заказа'!$Y$397:$Y$397</definedName>
    <definedName name="SalesRoundBox204">'Бланк заказа'!$Y$398:$Y$398</definedName>
    <definedName name="SalesRoundBox205">'Бланк заказа'!$Y$399:$Y$399</definedName>
    <definedName name="SalesRoundBox206">'Бланк заказа'!$Y$404:$Y$404</definedName>
    <definedName name="SalesRoundBox207">'Бланк заказа'!$Y$408:$Y$408</definedName>
    <definedName name="SalesRoundBox208">'Бланк заказа'!$Y$409:$Y$409</definedName>
    <definedName name="SalesRoundBox209">'Бланк заказа'!$Y$410:$Y$410</definedName>
    <definedName name="SalesRoundBox21">'Бланк заказа'!$Y$63:$Y$63</definedName>
    <definedName name="SalesRoundBox210">'Бланк заказа'!$Y$416:$Y$416</definedName>
    <definedName name="SalesRoundBox211">'Бланк заказа'!$Y$417:$Y$417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заказа'!$Y$430:$Y$430</definedName>
    <definedName name="SalesRoundBox222">'Бланк заказа'!$Y$431:$Y$431</definedName>
    <definedName name="SalesRoundBox223">'Бланк заказа'!$Y$435:$Y$435</definedName>
    <definedName name="SalesRoundBox224">'Бланк заказа'!$Y$436:$Y$436</definedName>
    <definedName name="SalesRoundBox225">'Бланк заказа'!$Y$440:$Y$440</definedName>
    <definedName name="SalesRoundBox226">'Бланк заказа'!$Y$445:$Y$445</definedName>
    <definedName name="SalesRoundBox227">'Бланк заказа'!$Y$446:$Y$446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заказа'!$Y$456:$Y$456</definedName>
    <definedName name="SalesRoundBox235">'Бланк заказа'!$Y$457:$Y$457</definedName>
    <definedName name="SalesRoundBox236">'Бланк заказа'!$Y$461:$Y$461</definedName>
    <definedName name="SalesRoundBox237">'Бланк заказа'!$Y$462:$Y$462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заказа'!$Y$469:$Y$469</definedName>
    <definedName name="SalesRoundBox242">'Бланк заказа'!$Y$475:$Y$475</definedName>
    <definedName name="SalesRoundBox243">'Бланк заказа'!$Y$479:$Y$479</definedName>
    <definedName name="SalesRoundBox244">'Бланк заказа'!$Y$480:$Y$480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заказа'!$Y$503:$Y$503</definedName>
    <definedName name="SalesRoundBox265">'Бланк заказа'!$Y$504:$Y$504</definedName>
    <definedName name="SalesRoundBox266">'Бланк заказа'!$Y$508:$Y$508</definedName>
    <definedName name="SalesRoundBox267">'Бланк заказа'!$Y$509:$Y$509</definedName>
    <definedName name="SalesRoundBox268">'Бланк заказа'!$Y$514:$Y$514</definedName>
    <definedName name="SalesRoundBox269">'Бланк заказа'!$Y$518:$Y$518</definedName>
    <definedName name="SalesRoundBox27">'Бланк заказа'!$Y$69:$Y$69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заказа'!$Y$526:$Y$526</definedName>
    <definedName name="SalesRoundBox275">'Бланк заказа'!$Y$531:$Y$531</definedName>
    <definedName name="SalesRoundBox276">'Бланк заказа'!$Y$532:$Y$532</definedName>
    <definedName name="SalesRoundBox277">'Бланк заказа'!$Y$533:$Y$533</definedName>
    <definedName name="SalesRoundBox278">'Бланк заказа'!$Y$534:$Y$534</definedName>
    <definedName name="SalesRoundBox279">'Бланк заказа'!$Y$535:$Y$535</definedName>
    <definedName name="SalesRoundBox28">'Бланк заказа'!$Y$70:$Y$70</definedName>
    <definedName name="SalesRoundBox280">'Бланк заказа'!$Y$536:$Y$536</definedName>
    <definedName name="SalesRoundBox281">'Бланк заказа'!$Y$541:$Y$541</definedName>
    <definedName name="SalesRoundBox282">'Бланк заказа'!$Y$547:$Y$547</definedName>
    <definedName name="SalesRoundBox283">'Бланк заказа'!$Y$548:$Y$548</definedName>
    <definedName name="SalesRoundBox284">'Бланк заказа'!$Y$549:$Y$549</definedName>
    <definedName name="SalesRoundBox285">'Бланк заказа'!$Y$550:$Y$550</definedName>
    <definedName name="SalesRoundBox286">'Бланк заказа'!$Y$551:$Y$551</definedName>
    <definedName name="SalesRoundBox287">'Бланк заказа'!$Y$552:$Y$552</definedName>
    <definedName name="SalesRoundBox288">'Бланк заказа'!$Y$553:$Y$553</definedName>
    <definedName name="SalesRoundBox289">'Бланк заказа'!$Y$554:$Y$554</definedName>
    <definedName name="SalesRoundBox29">'Бланк заказа'!$Y$74:$Y$74</definedName>
    <definedName name="SalesRoundBox290">'Бланк заказа'!$Y$555:$Y$555</definedName>
    <definedName name="SalesRoundBox291">'Бланк заказа'!$Y$556:$Y$556</definedName>
    <definedName name="SalesRoundBox292">'Бланк заказа'!$Y$557:$Y$557</definedName>
    <definedName name="SalesRoundBox293">'Бланк заказа'!$Y$558:$Y$558</definedName>
    <definedName name="SalesRoundBox294">'Бланк заказа'!$Y$559:$Y$559</definedName>
    <definedName name="SalesRoundBox295">'Бланк заказа'!$Y$560:$Y$560</definedName>
    <definedName name="SalesRoundBox296">'Бланк заказа'!$Y$561:$Y$561</definedName>
    <definedName name="SalesRoundBox297">'Бланк заказа'!$Y$565:$Y$565</definedName>
    <definedName name="SalesRoundBox298">'Бланк заказа'!$Y$566:$Y$566</definedName>
    <definedName name="SalesRoundBox299">'Бланк заказа'!$Y$567:$Y$567</definedName>
    <definedName name="SalesRoundBox3">'Бланк заказа'!$Y$27:$Y$27</definedName>
    <definedName name="SalesRoundBox30">'Бланк заказа'!$Y$75:$Y$75</definedName>
    <definedName name="SalesRoundBox300">'Бланк заказа'!$Y$568:$Y$568</definedName>
    <definedName name="SalesRoundBox301">'Бланк заказа'!$Y$569:$Y$569</definedName>
    <definedName name="SalesRoundBox302">'Бланк заказа'!$Y$573:$Y$573</definedName>
    <definedName name="SalesRoundBox303">'Бланк заказа'!$Y$574:$Y$574</definedName>
    <definedName name="SalesRoundBox304">'Бланк заказа'!$Y$575:$Y$575</definedName>
    <definedName name="SalesRoundBox305">'Бланк заказа'!$Y$576:$Y$576</definedName>
    <definedName name="SalesRoundBox306">'Бланк заказа'!$Y$577:$Y$577</definedName>
    <definedName name="SalesRoundBox307">'Бланк заказа'!$Y$578:$Y$578</definedName>
    <definedName name="SalesRoundBox308">'Бланк заказа'!$Y$579:$Y$579</definedName>
    <definedName name="SalesRoundBox309">'Бланк заказа'!$Y$580:$Y$580</definedName>
    <definedName name="SalesRoundBox31">'Бланк заказа'!$Y$76:$Y$76</definedName>
    <definedName name="SalesRoundBox310">'Бланк заказа'!$Y$581:$Y$581</definedName>
    <definedName name="SalesRoundBox311">'Бланк заказа'!$Y$582:$Y$582</definedName>
    <definedName name="SalesRoundBox312">'Бланк заказа'!$Y$583:$Y$583</definedName>
    <definedName name="SalesRoundBox313">'Бланк заказа'!$Y$584:$Y$584</definedName>
    <definedName name="SalesRoundBox314">'Бланк заказа'!$Y$585:$Y$585</definedName>
    <definedName name="SalesRoundBox315">'Бланк заказа'!$Y$589:$Y$589</definedName>
    <definedName name="SalesRoundBox316">'Бланк заказа'!$Y$590:$Y$590</definedName>
    <definedName name="SalesRoundBox317">'Бланк заказа'!$Y$591:$Y$591</definedName>
    <definedName name="SalesRoundBox318">'Бланк заказа'!$Y$595:$Y$595</definedName>
    <definedName name="SalesRoundBox319">'Бланк заказа'!$Y$596:$Y$596</definedName>
    <definedName name="SalesRoundBox32">'Бланк заказа'!$Y$77:$Y$77</definedName>
    <definedName name="SalesRoundBox320">'Бланк заказа'!$Y$602:$Y$602</definedName>
    <definedName name="SalesRoundBox321">'Бланк заказа'!$Y$608:$Y$608</definedName>
    <definedName name="SalesRoundBox322">'Бланк заказа'!$Y$609:$Y$609</definedName>
    <definedName name="SalesRoundBox323">'Бланк заказа'!$Y$610:$Y$610</definedName>
    <definedName name="SalesRoundBox324">'Бланк заказа'!$Y$611:$Y$611</definedName>
    <definedName name="SalesRoundBox325">'Бланк заказа'!$Y$612:$Y$612</definedName>
    <definedName name="SalesRoundBox326">'Бланк заказа'!$Y$613:$Y$613</definedName>
    <definedName name="SalesRoundBox327">'Бланк заказа'!$Y$614:$Y$614</definedName>
    <definedName name="SalesRoundBox328">'Бланк заказа'!$Y$618:$Y$618</definedName>
    <definedName name="SalesRoundBox329">'Бланк заказа'!$Y$619:$Y$619</definedName>
    <definedName name="SalesRoundBox33">'Бланк заказа'!$Y$81:$Y$81</definedName>
    <definedName name="SalesRoundBox330">'Бланк заказа'!$Y$620:$Y$620</definedName>
    <definedName name="SalesRoundBox331">'Бланк заказа'!$Y$621:$Y$621</definedName>
    <definedName name="SalesRoundBox332">'Бланк заказа'!$Y$625:$Y$625</definedName>
    <definedName name="SalesRoundBox333">'Бланк заказа'!$Y$626:$Y$626</definedName>
    <definedName name="SalesRoundBox334">'Бланк заказа'!$Y$627:$Y$627</definedName>
    <definedName name="SalesRoundBox335">'Бланк заказа'!$Y$628:$Y$628</definedName>
    <definedName name="SalesRoundBox336">'Бланк заказа'!$Y$629:$Y$629</definedName>
    <definedName name="SalesRoundBox337">'Бланк заказа'!$Y$630:$Y$630</definedName>
    <definedName name="SalesRoundBox338">'Бланк заказа'!$Y$631:$Y$631</definedName>
    <definedName name="SalesRoundBox339">'Бланк заказа'!$Y$635:$Y$635</definedName>
    <definedName name="SalesRoundBox34">'Бланк заказа'!$Y$82:$Y$82</definedName>
    <definedName name="SalesRoundBox340">'Бланк заказа'!$Y$636:$Y$636</definedName>
    <definedName name="SalesRoundBox341">'Бланк заказа'!$Y$637:$Y$637</definedName>
    <definedName name="SalesRoundBox342">'Бланк заказа'!$Y$638:$Y$638</definedName>
    <definedName name="SalesRoundBox343">'Бланк заказа'!$Y$639:$Y$639</definedName>
    <definedName name="SalesRoundBox344">'Бланк заказа'!$Y$640:$Y$640</definedName>
    <definedName name="SalesRoundBox345">'Бланк заказа'!$Y$641:$Y$641</definedName>
    <definedName name="SalesRoundBox346">'Бланк заказа'!$Y$642:$Y$642</definedName>
    <definedName name="SalesRoundBox347">'Бланк заказа'!$Y$646:$Y$646</definedName>
    <definedName name="SalesRoundBox348">'Бланк заказа'!$Y$647:$Y$647</definedName>
    <definedName name="SalesRoundBox349">'Бланк заказа'!$Y$648:$Y$648</definedName>
    <definedName name="SalesRoundBox35">'Бланк заказа'!$Y$83:$Y$83</definedName>
    <definedName name="SalesRoundBox350">'Бланк заказа'!$Y$649:$Y$649</definedName>
    <definedName name="SalesRoundBox351">'Бланк заказа'!$Y$654:$Y$654</definedName>
    <definedName name="SalesRoundBox352">'Бланк заказа'!$Y$655:$Y$655</definedName>
    <definedName name="SalesRoundBox353">'Бланк заказа'!$Y$659:$Y$659</definedName>
    <definedName name="SalesRoundBox354">'Бланк заказа'!$Y$663:$Y$663</definedName>
    <definedName name="SalesRoundBox355">'Бланк заказа'!$Y$667:$Y$667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заказа'!$Y$99:$Y$99</definedName>
    <definedName name="SalesRoundBox46">'Бланк заказа'!$Y$100:$Y$100</definedName>
    <definedName name="SalesRoundBox47">'Бланк заказа'!$Y$101:$Y$101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заказа'!$Y$147:$Y$147</definedName>
    <definedName name="SalesRoundBox74">'Бланк заказа'!$Y$148:$Y$148</definedName>
    <definedName name="SalesRoundBox75">'Бланк заказа'!$Y$153:$Y$153</definedName>
    <definedName name="SalesRoundBox76">'Бланк заказа'!$Y$154:$Y$154</definedName>
    <definedName name="SalesRoundBox77">'Бланк заказа'!$Y$155:$Y$155</definedName>
    <definedName name="SalesRoundBox78">'Бланк заказа'!$Y$159:$Y$159</definedName>
    <definedName name="SalesRoundBox79">'Бланк заказа'!$Y$160:$Y$160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заказа'!$Y$189:$Y$189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заказа'!$W$41:$W$41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заказа'!$W$47:$W$47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заказа'!$W$293:$W$293</definedName>
    <definedName name="UnitOfMeasure157">'Бланк заказа'!$W$298:$W$298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заказа'!$W$315:$W$315</definedName>
    <definedName name="UnitOfMeasure167">'Бланк заказа'!$W$319:$W$319</definedName>
    <definedName name="UnitOfMeasure168">'Бланк заказа'!$W$323:$W$323</definedName>
    <definedName name="UnitOfMeasure169">'Бланк заказа'!$W$328:$W$328</definedName>
    <definedName name="UnitOfMeasure17">'Бланк заказа'!$W$52:$W$52</definedName>
    <definedName name="UnitOfMeasure170">'Бланк заказа'!$W$332:$W$332</definedName>
    <definedName name="UnitOfMeasure171">'Бланк заказа'!$W$336:$W$336</definedName>
    <definedName name="UnitOfMeasure172">'Бланк заказа'!$W$337:$W$337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заказа'!$W$357:$W$357</definedName>
    <definedName name="UnitOfMeasure179">'Бланк заказа'!$W$358:$W$358</definedName>
    <definedName name="UnitOfMeasure18">'Бланк заказа'!$W$56:$W$56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заказа'!$W$367:$W$367</definedName>
    <definedName name="UnitOfMeasure186">'Бланк заказа'!$W$368:$W$368</definedName>
    <definedName name="UnitOfMeasure187">'Бланк заказа'!$W$369:$W$369</definedName>
    <definedName name="UnitOfMeasure188">'Бланк заказа'!$W$370:$W$370</definedName>
    <definedName name="UnitOfMeasure189">'Бланк заказа'!$W$374:$W$374</definedName>
    <definedName name="UnitOfMeasure19">'Бланк заказа'!$W$57:$W$57</definedName>
    <definedName name="UnitOfMeasure190">'Бланк заказа'!$W$375:$W$375</definedName>
    <definedName name="UnitOfMeasure191">'Бланк заказа'!$W$376:$W$376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заказа'!$W$383:$W$383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заказа'!$W$390:$W$390</definedName>
    <definedName name="UnitOfMeasure2">'Бланк заказа'!$W$26:$W$26</definedName>
    <definedName name="UnitOfMeasure20">'Бланк заказа'!$W$62:$W$62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заказа'!$W$397:$W$397</definedName>
    <definedName name="UnitOfMeasure204">'Бланк заказа'!$W$398:$W$398</definedName>
    <definedName name="UnitOfMeasure205">'Бланк заказа'!$W$399:$W$399</definedName>
    <definedName name="UnitOfMeasure206">'Бланк заказа'!$W$404:$W$404</definedName>
    <definedName name="UnitOfMeasure207">'Бланк заказа'!$W$408:$W$408</definedName>
    <definedName name="UnitOfMeasure208">'Бланк заказа'!$W$409:$W$409</definedName>
    <definedName name="UnitOfMeasure209">'Бланк заказа'!$W$410:$W$410</definedName>
    <definedName name="UnitOfMeasure21">'Бланк заказа'!$W$63:$W$63</definedName>
    <definedName name="UnitOfMeasure210">'Бланк заказа'!$W$416:$W$416</definedName>
    <definedName name="UnitOfMeasure211">'Бланк заказа'!$W$417:$W$417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заказа'!$W$430:$W$430</definedName>
    <definedName name="UnitOfMeasure222">'Бланк заказа'!$W$431:$W$431</definedName>
    <definedName name="UnitOfMeasure223">'Бланк заказа'!$W$435:$W$435</definedName>
    <definedName name="UnitOfMeasure224">'Бланк заказа'!$W$436:$W$436</definedName>
    <definedName name="UnitOfMeasure225">'Бланк заказа'!$W$440:$W$440</definedName>
    <definedName name="UnitOfMeasure226">'Бланк заказа'!$W$445:$W$445</definedName>
    <definedName name="UnitOfMeasure227">'Бланк заказа'!$W$446:$W$446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заказа'!$W$456:$W$456</definedName>
    <definedName name="UnitOfMeasure235">'Бланк заказа'!$W$457:$W$457</definedName>
    <definedName name="UnitOfMeasure236">'Бланк заказа'!$W$461:$W$461</definedName>
    <definedName name="UnitOfMeasure237">'Бланк заказа'!$W$462:$W$462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заказа'!$W$469:$W$469</definedName>
    <definedName name="UnitOfMeasure242">'Бланк заказа'!$W$475:$W$475</definedName>
    <definedName name="UnitOfMeasure243">'Бланк заказа'!$W$479:$W$479</definedName>
    <definedName name="UnitOfMeasure244">'Бланк заказа'!$W$480:$W$480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заказа'!$W$503:$W$503</definedName>
    <definedName name="UnitOfMeasure265">'Бланк заказа'!$W$504:$W$504</definedName>
    <definedName name="UnitOfMeasure266">'Бланк заказа'!$W$508:$W$508</definedName>
    <definedName name="UnitOfMeasure267">'Бланк заказа'!$W$509:$W$509</definedName>
    <definedName name="UnitOfMeasure268">'Бланк заказа'!$W$514:$W$514</definedName>
    <definedName name="UnitOfMeasure269">'Бланк заказа'!$W$518:$W$518</definedName>
    <definedName name="UnitOfMeasure27">'Бланк заказа'!$W$69:$W$69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заказа'!$W$526:$W$526</definedName>
    <definedName name="UnitOfMeasure275">'Бланк заказа'!$W$531:$W$531</definedName>
    <definedName name="UnitOfMeasure276">'Бланк заказа'!$W$532:$W$532</definedName>
    <definedName name="UnitOfMeasure277">'Бланк заказа'!$W$533:$W$533</definedName>
    <definedName name="UnitOfMeasure278">'Бланк заказа'!$W$534:$W$534</definedName>
    <definedName name="UnitOfMeasure279">'Бланк заказа'!$W$535:$W$535</definedName>
    <definedName name="UnitOfMeasure28">'Бланк заказа'!$W$70:$W$70</definedName>
    <definedName name="UnitOfMeasure280">'Бланк заказа'!$W$536:$W$536</definedName>
    <definedName name="UnitOfMeasure281">'Бланк заказа'!$W$541:$W$541</definedName>
    <definedName name="UnitOfMeasure282">'Бланк заказа'!$W$547:$W$547</definedName>
    <definedName name="UnitOfMeasure283">'Бланк заказа'!$W$548:$W$548</definedName>
    <definedName name="UnitOfMeasure284">'Бланк заказа'!$W$549:$W$549</definedName>
    <definedName name="UnitOfMeasure285">'Бланк заказа'!$W$550:$W$550</definedName>
    <definedName name="UnitOfMeasure286">'Бланк заказа'!$W$551:$W$551</definedName>
    <definedName name="UnitOfMeasure287">'Бланк заказа'!$W$552:$W$552</definedName>
    <definedName name="UnitOfMeasure288">'Бланк заказа'!$W$553:$W$553</definedName>
    <definedName name="UnitOfMeasure289">'Бланк заказа'!$W$554:$W$554</definedName>
    <definedName name="UnitOfMeasure29">'Бланк заказа'!$W$74:$W$74</definedName>
    <definedName name="UnitOfMeasure290">'Бланк заказа'!$W$555:$W$555</definedName>
    <definedName name="UnitOfMeasure291">'Бланк заказа'!$W$556:$W$556</definedName>
    <definedName name="UnitOfMeasure292">'Бланк заказа'!$W$557:$W$557</definedName>
    <definedName name="UnitOfMeasure293">'Бланк заказа'!$W$558:$W$558</definedName>
    <definedName name="UnitOfMeasure294">'Бланк заказа'!$W$559:$W$559</definedName>
    <definedName name="UnitOfMeasure295">'Бланк заказа'!$W$560:$W$560</definedName>
    <definedName name="UnitOfMeasure296">'Бланк заказа'!$W$561:$W$561</definedName>
    <definedName name="UnitOfMeasure297">'Бланк заказа'!$W$565:$W$565</definedName>
    <definedName name="UnitOfMeasure298">'Бланк заказа'!$W$566:$W$566</definedName>
    <definedName name="UnitOfMeasure299">'Бланк заказа'!$W$567:$W$567</definedName>
    <definedName name="UnitOfMeasure3">'Бланк заказа'!$W$27:$W$27</definedName>
    <definedName name="UnitOfMeasure30">'Бланк заказа'!$W$75:$W$75</definedName>
    <definedName name="UnitOfMeasure300">'Бланк заказа'!$W$568:$W$568</definedName>
    <definedName name="UnitOfMeasure301">'Бланк заказа'!$W$569:$W$569</definedName>
    <definedName name="UnitOfMeasure302">'Бланк заказа'!$W$573:$W$573</definedName>
    <definedName name="UnitOfMeasure303">'Бланк заказа'!$W$574:$W$574</definedName>
    <definedName name="UnitOfMeasure304">'Бланк заказа'!$W$575:$W$575</definedName>
    <definedName name="UnitOfMeasure305">'Бланк заказа'!$W$576:$W$576</definedName>
    <definedName name="UnitOfMeasure306">'Бланк заказа'!$W$577:$W$577</definedName>
    <definedName name="UnitOfMeasure307">'Бланк заказа'!$W$578:$W$578</definedName>
    <definedName name="UnitOfMeasure308">'Бланк заказа'!$W$579:$W$579</definedName>
    <definedName name="UnitOfMeasure309">'Бланк заказа'!$W$580:$W$580</definedName>
    <definedName name="UnitOfMeasure31">'Бланк заказа'!$W$76:$W$76</definedName>
    <definedName name="UnitOfMeasure310">'Бланк заказа'!$W$581:$W$581</definedName>
    <definedName name="UnitOfMeasure311">'Бланк заказа'!$W$582:$W$582</definedName>
    <definedName name="UnitOfMeasure312">'Бланк заказа'!$W$583:$W$583</definedName>
    <definedName name="UnitOfMeasure313">'Бланк заказа'!$W$584:$W$584</definedName>
    <definedName name="UnitOfMeasure314">'Бланк заказа'!$W$585:$W$585</definedName>
    <definedName name="UnitOfMeasure315">'Бланк заказа'!$W$589:$W$589</definedName>
    <definedName name="UnitOfMeasure316">'Бланк заказа'!$W$590:$W$590</definedName>
    <definedName name="UnitOfMeasure317">'Бланк заказа'!$W$591:$W$591</definedName>
    <definedName name="UnitOfMeasure318">'Бланк заказа'!$W$595:$W$595</definedName>
    <definedName name="UnitOfMeasure319">'Бланк заказа'!$W$596:$W$596</definedName>
    <definedName name="UnitOfMeasure32">'Бланк заказа'!$W$77:$W$77</definedName>
    <definedName name="UnitOfMeasure320">'Бланк заказа'!$W$602:$W$602</definedName>
    <definedName name="UnitOfMeasure321">'Бланк заказа'!$W$608:$W$608</definedName>
    <definedName name="UnitOfMeasure322">'Бланк заказа'!$W$609:$W$609</definedName>
    <definedName name="UnitOfMeasure323">'Бланк заказа'!$W$610:$W$610</definedName>
    <definedName name="UnitOfMeasure324">'Бланк заказа'!$W$611:$W$611</definedName>
    <definedName name="UnitOfMeasure325">'Бланк заказа'!$W$612:$W$612</definedName>
    <definedName name="UnitOfMeasure326">'Бланк заказа'!$W$613:$W$613</definedName>
    <definedName name="UnitOfMeasure327">'Бланк заказа'!$W$614:$W$614</definedName>
    <definedName name="UnitOfMeasure328">'Бланк заказа'!$W$618:$W$618</definedName>
    <definedName name="UnitOfMeasure329">'Бланк заказа'!$W$619:$W$619</definedName>
    <definedName name="UnitOfMeasure33">'Бланк заказа'!$W$81:$W$81</definedName>
    <definedName name="UnitOfMeasure330">'Бланк заказа'!$W$620:$W$620</definedName>
    <definedName name="UnitOfMeasure331">'Бланк заказа'!$W$621:$W$621</definedName>
    <definedName name="UnitOfMeasure332">'Бланк заказа'!$W$625:$W$625</definedName>
    <definedName name="UnitOfMeasure333">'Бланк заказа'!$W$626:$W$626</definedName>
    <definedName name="UnitOfMeasure334">'Бланк заказа'!$W$627:$W$627</definedName>
    <definedName name="UnitOfMeasure335">'Бланк заказа'!$W$628:$W$628</definedName>
    <definedName name="UnitOfMeasure336">'Бланк заказа'!$W$629:$W$629</definedName>
    <definedName name="UnitOfMeasure337">'Бланк заказа'!$W$630:$W$630</definedName>
    <definedName name="UnitOfMeasure338">'Бланк заказа'!$W$631:$W$631</definedName>
    <definedName name="UnitOfMeasure339">'Бланк заказа'!$W$635:$W$635</definedName>
    <definedName name="UnitOfMeasure34">'Бланк заказа'!$W$82:$W$82</definedName>
    <definedName name="UnitOfMeasure340">'Бланк заказа'!$W$636:$W$636</definedName>
    <definedName name="UnitOfMeasure341">'Бланк заказа'!$W$637:$W$637</definedName>
    <definedName name="UnitOfMeasure342">'Бланк заказа'!$W$638:$W$638</definedName>
    <definedName name="UnitOfMeasure343">'Бланк заказа'!$W$639:$W$639</definedName>
    <definedName name="UnitOfMeasure344">'Бланк заказа'!$W$640:$W$640</definedName>
    <definedName name="UnitOfMeasure345">'Бланк заказа'!$W$641:$W$641</definedName>
    <definedName name="UnitOfMeasure346">'Бланк заказа'!$W$642:$W$642</definedName>
    <definedName name="UnitOfMeasure347">'Бланк заказа'!$W$646:$W$646</definedName>
    <definedName name="UnitOfMeasure348">'Бланк заказа'!$W$647:$W$647</definedName>
    <definedName name="UnitOfMeasure349">'Бланк заказа'!$W$648:$W$648</definedName>
    <definedName name="UnitOfMeasure35">'Бланк заказа'!$W$83:$W$83</definedName>
    <definedName name="UnitOfMeasure350">'Бланк заказа'!$W$649:$W$649</definedName>
    <definedName name="UnitOfMeasure351">'Бланк заказа'!$W$654:$W$654</definedName>
    <definedName name="UnitOfMeasure352">'Бланк заказа'!$W$655:$W$655</definedName>
    <definedName name="UnitOfMeasure353">'Бланк заказа'!$W$659:$W$659</definedName>
    <definedName name="UnitOfMeasure354">'Бланк заказа'!$W$663:$W$663</definedName>
    <definedName name="UnitOfMeasure355">'Бланк заказа'!$W$667:$W$667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заказа'!$W$99:$W$99</definedName>
    <definedName name="UnitOfMeasure46">'Бланк заказа'!$W$100:$W$100</definedName>
    <definedName name="UnitOfMeasure47">'Бланк заказа'!$W$101:$W$101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заказа'!$W$147:$W$147</definedName>
    <definedName name="UnitOfMeasure74">'Бланк заказа'!$W$148:$W$148</definedName>
    <definedName name="UnitOfMeasure75">'Бланк заказа'!$W$153:$W$153</definedName>
    <definedName name="UnitOfMeasure76">'Бланк заказа'!$W$154:$W$154</definedName>
    <definedName name="UnitOfMeasure77">'Бланк заказа'!$W$155:$W$155</definedName>
    <definedName name="UnitOfMeasure78">'Бланк заказа'!$W$159:$W$159</definedName>
    <definedName name="UnitOfMeasure79">'Бланк заказа'!$W$160:$W$160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заказа'!$W$189:$W$189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9" i="1" l="1"/>
  <c r="X668" i="1"/>
  <c r="BO667" i="1"/>
  <c r="BM667" i="1"/>
  <c r="Y667" i="1"/>
  <c r="X665" i="1"/>
  <c r="Y664" i="1"/>
  <c r="X664" i="1"/>
  <c r="BP663" i="1"/>
  <c r="BO663" i="1"/>
  <c r="BN663" i="1"/>
  <c r="BM663" i="1"/>
  <c r="Z663" i="1"/>
  <c r="Z664" i="1" s="1"/>
  <c r="Y663" i="1"/>
  <c r="Y665" i="1" s="1"/>
  <c r="X661" i="1"/>
  <c r="X660" i="1"/>
  <c r="BO659" i="1"/>
  <c r="BM659" i="1"/>
  <c r="Y659" i="1"/>
  <c r="X657" i="1"/>
  <c r="Y656" i="1"/>
  <c r="X656" i="1"/>
  <c r="BP655" i="1"/>
  <c r="BO655" i="1"/>
  <c r="BN655" i="1"/>
  <c r="BM655" i="1"/>
  <c r="Z655" i="1"/>
  <c r="Y655" i="1"/>
  <c r="BP654" i="1"/>
  <c r="BO654" i="1"/>
  <c r="BN654" i="1"/>
  <c r="BM654" i="1"/>
  <c r="Z654" i="1"/>
  <c r="Z656" i="1" s="1"/>
  <c r="Y654" i="1"/>
  <c r="X651" i="1"/>
  <c r="X650" i="1"/>
  <c r="BO649" i="1"/>
  <c r="BM649" i="1"/>
  <c r="Y649" i="1"/>
  <c r="BO648" i="1"/>
  <c r="BM648" i="1"/>
  <c r="Y648" i="1"/>
  <c r="BO647" i="1"/>
  <c r="BM647" i="1"/>
  <c r="Y647" i="1"/>
  <c r="BO646" i="1"/>
  <c r="BM646" i="1"/>
  <c r="Y646" i="1"/>
  <c r="X644" i="1"/>
  <c r="Y643" i="1"/>
  <c r="X643" i="1"/>
  <c r="BP642" i="1"/>
  <c r="BO642" i="1"/>
  <c r="BN642" i="1"/>
  <c r="BM642" i="1"/>
  <c r="Z642" i="1"/>
  <c r="Y642" i="1"/>
  <c r="BP641" i="1"/>
  <c r="BO641" i="1"/>
  <c r="BN641" i="1"/>
  <c r="BM641" i="1"/>
  <c r="Z641" i="1"/>
  <c r="Y641" i="1"/>
  <c r="BP640" i="1"/>
  <c r="BO640" i="1"/>
  <c r="BN640" i="1"/>
  <c r="BM640" i="1"/>
  <c r="Z640" i="1"/>
  <c r="Y640" i="1"/>
  <c r="BP639" i="1"/>
  <c r="BO639" i="1"/>
  <c r="BN639" i="1"/>
  <c r="BM639" i="1"/>
  <c r="Z639" i="1"/>
  <c r="Y639" i="1"/>
  <c r="BP638" i="1"/>
  <c r="BO638" i="1"/>
  <c r="BN638" i="1"/>
  <c r="BM638" i="1"/>
  <c r="Z638" i="1"/>
  <c r="Y638" i="1"/>
  <c r="BP637" i="1"/>
  <c r="BO637" i="1"/>
  <c r="BN637" i="1"/>
  <c r="BM637" i="1"/>
  <c r="Z637" i="1"/>
  <c r="Y637" i="1"/>
  <c r="BP636" i="1"/>
  <c r="BO636" i="1"/>
  <c r="BN636" i="1"/>
  <c r="BM636" i="1"/>
  <c r="Z636" i="1"/>
  <c r="Y636" i="1"/>
  <c r="BP635" i="1"/>
  <c r="BO635" i="1"/>
  <c r="BN635" i="1"/>
  <c r="BM635" i="1"/>
  <c r="Z635" i="1"/>
  <c r="Z643" i="1" s="1"/>
  <c r="Y635" i="1"/>
  <c r="Y644" i="1" s="1"/>
  <c r="X633" i="1"/>
  <c r="X632" i="1"/>
  <c r="BO631" i="1"/>
  <c r="BM631" i="1"/>
  <c r="Y631" i="1"/>
  <c r="BO630" i="1"/>
  <c r="BM630" i="1"/>
  <c r="Y630" i="1"/>
  <c r="BO629" i="1"/>
  <c r="BM629" i="1"/>
  <c r="Y629" i="1"/>
  <c r="BO628" i="1"/>
  <c r="BM628" i="1"/>
  <c r="Y628" i="1"/>
  <c r="BO627" i="1"/>
  <c r="BM627" i="1"/>
  <c r="Y627" i="1"/>
  <c r="BO626" i="1"/>
  <c r="BM626" i="1"/>
  <c r="Y626" i="1"/>
  <c r="BO625" i="1"/>
  <c r="BM625" i="1"/>
  <c r="Y625" i="1"/>
  <c r="X623" i="1"/>
  <c r="Y622" i="1"/>
  <c r="X622" i="1"/>
  <c r="BP621" i="1"/>
  <c r="BO621" i="1"/>
  <c r="BN621" i="1"/>
  <c r="BM621" i="1"/>
  <c r="Z621" i="1"/>
  <c r="Y621" i="1"/>
  <c r="BP620" i="1"/>
  <c r="BO620" i="1"/>
  <c r="BN620" i="1"/>
  <c r="BM620" i="1"/>
  <c r="Z620" i="1"/>
  <c r="Y620" i="1"/>
  <c r="BP619" i="1"/>
  <c r="BO619" i="1"/>
  <c r="BN619" i="1"/>
  <c r="BM619" i="1"/>
  <c r="Z619" i="1"/>
  <c r="Y619" i="1"/>
  <c r="BP618" i="1"/>
  <c r="BO618" i="1"/>
  <c r="BN618" i="1"/>
  <c r="BM618" i="1"/>
  <c r="Z618" i="1"/>
  <c r="Z622" i="1" s="1"/>
  <c r="Y618" i="1"/>
  <c r="Y623" i="1" s="1"/>
  <c r="X616" i="1"/>
  <c r="X615" i="1"/>
  <c r="BO614" i="1"/>
  <c r="BM614" i="1"/>
  <c r="Y614" i="1"/>
  <c r="BO613" i="1"/>
  <c r="BM613" i="1"/>
  <c r="Y613" i="1"/>
  <c r="BO612" i="1"/>
  <c r="BM612" i="1"/>
  <c r="Y612" i="1"/>
  <c r="BO611" i="1"/>
  <c r="BM611" i="1"/>
  <c r="Y611" i="1"/>
  <c r="BO610" i="1"/>
  <c r="BM610" i="1"/>
  <c r="Y610" i="1"/>
  <c r="BO609" i="1"/>
  <c r="BM609" i="1"/>
  <c r="Y609" i="1"/>
  <c r="BO608" i="1"/>
  <c r="BM608" i="1"/>
  <c r="Y608" i="1"/>
  <c r="X604" i="1"/>
  <c r="Y603" i="1"/>
  <c r="X603" i="1"/>
  <c r="BP602" i="1"/>
  <c r="BO602" i="1"/>
  <c r="BN602" i="1"/>
  <c r="BM602" i="1"/>
  <c r="Z602" i="1"/>
  <c r="Z603" i="1" s="1"/>
  <c r="Y602" i="1"/>
  <c r="AD680" i="1" s="1"/>
  <c r="X598" i="1"/>
  <c r="X597" i="1"/>
  <c r="BO596" i="1"/>
  <c r="BM596" i="1"/>
  <c r="Y596" i="1"/>
  <c r="BO595" i="1"/>
  <c r="BM595" i="1"/>
  <c r="Y595" i="1"/>
  <c r="P595" i="1"/>
  <c r="X593" i="1"/>
  <c r="X592" i="1"/>
  <c r="BO591" i="1"/>
  <c r="BM591" i="1"/>
  <c r="Y591" i="1"/>
  <c r="P591" i="1"/>
  <c r="BP590" i="1"/>
  <c r="BO590" i="1"/>
  <c r="BN590" i="1"/>
  <c r="BM590" i="1"/>
  <c r="Z590" i="1"/>
  <c r="Y590" i="1"/>
  <c r="P590" i="1"/>
  <c r="BO589" i="1"/>
  <c r="BM589" i="1"/>
  <c r="Y589" i="1"/>
  <c r="P589" i="1"/>
  <c r="X587" i="1"/>
  <c r="X586" i="1"/>
  <c r="BO585" i="1"/>
  <c r="BM585" i="1"/>
  <c r="Y585" i="1"/>
  <c r="P585" i="1"/>
  <c r="BP584" i="1"/>
  <c r="BO584" i="1"/>
  <c r="BN584" i="1"/>
  <c r="BM584" i="1"/>
  <c r="Z584" i="1"/>
  <c r="Y584" i="1"/>
  <c r="P584" i="1"/>
  <c r="BO583" i="1"/>
  <c r="BM583" i="1"/>
  <c r="Y583" i="1"/>
  <c r="P583" i="1"/>
  <c r="BP582" i="1"/>
  <c r="BO582" i="1"/>
  <c r="BN582" i="1"/>
  <c r="BM582" i="1"/>
  <c r="Z582" i="1"/>
  <c r="Y582" i="1"/>
  <c r="BP581" i="1"/>
  <c r="BO581" i="1"/>
  <c r="BN581" i="1"/>
  <c r="BM581" i="1"/>
  <c r="Z581" i="1"/>
  <c r="Y581" i="1"/>
  <c r="P581" i="1"/>
  <c r="BO580" i="1"/>
  <c r="BM580" i="1"/>
  <c r="Y580" i="1"/>
  <c r="P580" i="1"/>
  <c r="BP579" i="1"/>
  <c r="BO579" i="1"/>
  <c r="BN579" i="1"/>
  <c r="BM579" i="1"/>
  <c r="Z579" i="1"/>
  <c r="Y579" i="1"/>
  <c r="BP578" i="1"/>
  <c r="BO578" i="1"/>
  <c r="BN578" i="1"/>
  <c r="BM578" i="1"/>
  <c r="Z578" i="1"/>
  <c r="Y578" i="1"/>
  <c r="P578" i="1"/>
  <c r="BO577" i="1"/>
  <c r="BM577" i="1"/>
  <c r="Y577" i="1"/>
  <c r="P577" i="1"/>
  <c r="BP576" i="1"/>
  <c r="BO576" i="1"/>
  <c r="BN576" i="1"/>
  <c r="BM576" i="1"/>
  <c r="Z576" i="1"/>
  <c r="Y576" i="1"/>
  <c r="P576" i="1"/>
  <c r="BO575" i="1"/>
  <c r="BM575" i="1"/>
  <c r="Y575" i="1"/>
  <c r="BO574" i="1"/>
  <c r="BM574" i="1"/>
  <c r="Y574" i="1"/>
  <c r="P574" i="1"/>
  <c r="BP573" i="1"/>
  <c r="BO573" i="1"/>
  <c r="BN573" i="1"/>
  <c r="BM573" i="1"/>
  <c r="Z573" i="1"/>
  <c r="Y573" i="1"/>
  <c r="Y586" i="1" s="1"/>
  <c r="X571" i="1"/>
  <c r="X570" i="1"/>
  <c r="BO569" i="1"/>
  <c r="BM569" i="1"/>
  <c r="Y569" i="1"/>
  <c r="P569" i="1"/>
  <c r="BP568" i="1"/>
  <c r="BO568" i="1"/>
  <c r="BN568" i="1"/>
  <c r="BM568" i="1"/>
  <c r="Z568" i="1"/>
  <c r="Y568" i="1"/>
  <c r="BP567" i="1"/>
  <c r="BO567" i="1"/>
  <c r="BN567" i="1"/>
  <c r="BM567" i="1"/>
  <c r="Z567" i="1"/>
  <c r="Y567" i="1"/>
  <c r="P567" i="1"/>
  <c r="BO566" i="1"/>
  <c r="BM566" i="1"/>
  <c r="Y566" i="1"/>
  <c r="P566" i="1"/>
  <c r="BP565" i="1"/>
  <c r="BO565" i="1"/>
  <c r="BN565" i="1"/>
  <c r="BM565" i="1"/>
  <c r="Z565" i="1"/>
  <c r="Y565" i="1"/>
  <c r="X563" i="1"/>
  <c r="X562" i="1"/>
  <c r="BO561" i="1"/>
  <c r="BM561" i="1"/>
  <c r="Y561" i="1"/>
  <c r="BO560" i="1"/>
  <c r="BM560" i="1"/>
  <c r="Y560" i="1"/>
  <c r="BO559" i="1"/>
  <c r="BM559" i="1"/>
  <c r="Y559" i="1"/>
  <c r="BO558" i="1"/>
  <c r="BM558" i="1"/>
  <c r="Y558" i="1"/>
  <c r="P558" i="1"/>
  <c r="BP557" i="1"/>
  <c r="BO557" i="1"/>
  <c r="BN557" i="1"/>
  <c r="BM557" i="1"/>
  <c r="Z557" i="1"/>
  <c r="Y557" i="1"/>
  <c r="P557" i="1"/>
  <c r="BO556" i="1"/>
  <c r="BM556" i="1"/>
  <c r="Y556" i="1"/>
  <c r="BO555" i="1"/>
  <c r="BM555" i="1"/>
  <c r="Y555" i="1"/>
  <c r="P555" i="1"/>
  <c r="BP554" i="1"/>
  <c r="BO554" i="1"/>
  <c r="BN554" i="1"/>
  <c r="BM554" i="1"/>
  <c r="Z554" i="1"/>
  <c r="Y554" i="1"/>
  <c r="P554" i="1"/>
  <c r="BO553" i="1"/>
  <c r="BM553" i="1"/>
  <c r="Y553" i="1"/>
  <c r="P553" i="1"/>
  <c r="BP552" i="1"/>
  <c r="BO552" i="1"/>
  <c r="BN552" i="1"/>
  <c r="BM552" i="1"/>
  <c r="Z552" i="1"/>
  <c r="Y552" i="1"/>
  <c r="P552" i="1"/>
  <c r="BO551" i="1"/>
  <c r="BM551" i="1"/>
  <c r="Y551" i="1"/>
  <c r="P551" i="1"/>
  <c r="BP550" i="1"/>
  <c r="BO550" i="1"/>
  <c r="BN550" i="1"/>
  <c r="BM550" i="1"/>
  <c r="Z550" i="1"/>
  <c r="Y550" i="1"/>
  <c r="P550" i="1"/>
  <c r="BO549" i="1"/>
  <c r="BM549" i="1"/>
  <c r="Y549" i="1"/>
  <c r="P549" i="1"/>
  <c r="BP548" i="1"/>
  <c r="BO548" i="1"/>
  <c r="BN548" i="1"/>
  <c r="BM548" i="1"/>
  <c r="Z548" i="1"/>
  <c r="Y548" i="1"/>
  <c r="P548" i="1"/>
  <c r="BO547" i="1"/>
  <c r="BM547" i="1"/>
  <c r="Y547" i="1"/>
  <c r="P547" i="1"/>
  <c r="X543" i="1"/>
  <c r="X542" i="1"/>
  <c r="BO541" i="1"/>
  <c r="BM541" i="1"/>
  <c r="Y541" i="1"/>
  <c r="P541" i="1"/>
  <c r="X538" i="1"/>
  <c r="X537" i="1"/>
  <c r="BO536" i="1"/>
  <c r="BM536" i="1"/>
  <c r="Y536" i="1"/>
  <c r="BO535" i="1"/>
  <c r="BM535" i="1"/>
  <c r="Y535" i="1"/>
  <c r="P535" i="1"/>
  <c r="BP534" i="1"/>
  <c r="BO534" i="1"/>
  <c r="BN534" i="1"/>
  <c r="BM534" i="1"/>
  <c r="Z534" i="1"/>
  <c r="Y534" i="1"/>
  <c r="P534" i="1"/>
  <c r="BO533" i="1"/>
  <c r="BM533" i="1"/>
  <c r="Y533" i="1"/>
  <c r="BO532" i="1"/>
  <c r="BM532" i="1"/>
  <c r="Y532" i="1"/>
  <c r="P532" i="1"/>
  <c r="BP531" i="1"/>
  <c r="BO531" i="1"/>
  <c r="BN531" i="1"/>
  <c r="BM531" i="1"/>
  <c r="Z531" i="1"/>
  <c r="Y531" i="1"/>
  <c r="P531" i="1"/>
  <c r="X528" i="1"/>
  <c r="Y527" i="1"/>
  <c r="X527" i="1"/>
  <c r="BP526" i="1"/>
  <c r="BO526" i="1"/>
  <c r="BN526" i="1"/>
  <c r="BM526" i="1"/>
  <c r="Z526" i="1"/>
  <c r="Z527" i="1" s="1"/>
  <c r="Y526" i="1"/>
  <c r="Y528" i="1" s="1"/>
  <c r="P526" i="1"/>
  <c r="X524" i="1"/>
  <c r="X523" i="1"/>
  <c r="BP522" i="1"/>
  <c r="BO522" i="1"/>
  <c r="BN522" i="1"/>
  <c r="BM522" i="1"/>
  <c r="Z522" i="1"/>
  <c r="Y522" i="1"/>
  <c r="P522" i="1"/>
  <c r="BO521" i="1"/>
  <c r="BM521" i="1"/>
  <c r="Y521" i="1"/>
  <c r="P521" i="1"/>
  <c r="BP520" i="1"/>
  <c r="BO520" i="1"/>
  <c r="BN520" i="1"/>
  <c r="BM520" i="1"/>
  <c r="Z520" i="1"/>
  <c r="Y520" i="1"/>
  <c r="BP519" i="1"/>
  <c r="BO519" i="1"/>
  <c r="BN519" i="1"/>
  <c r="BM519" i="1"/>
  <c r="Z519" i="1"/>
  <c r="Y519" i="1"/>
  <c r="P519" i="1"/>
  <c r="BO518" i="1"/>
  <c r="BM518" i="1"/>
  <c r="Y518" i="1"/>
  <c r="X516" i="1"/>
  <c r="Y515" i="1"/>
  <c r="X515" i="1"/>
  <c r="BP514" i="1"/>
  <c r="BO514" i="1"/>
  <c r="BN514" i="1"/>
  <c r="BM514" i="1"/>
  <c r="Z514" i="1"/>
  <c r="Z515" i="1" s="1"/>
  <c r="Y514" i="1"/>
  <c r="P514" i="1"/>
  <c r="X511" i="1"/>
  <c r="Y510" i="1"/>
  <c r="X510" i="1"/>
  <c r="BP509" i="1"/>
  <c r="BO509" i="1"/>
  <c r="BN509" i="1"/>
  <c r="BM509" i="1"/>
  <c r="Z509" i="1"/>
  <c r="Y509" i="1"/>
  <c r="P509" i="1"/>
  <c r="BO508" i="1"/>
  <c r="BM508" i="1"/>
  <c r="Y508" i="1"/>
  <c r="P508" i="1"/>
  <c r="X506" i="1"/>
  <c r="X505" i="1"/>
  <c r="BO504" i="1"/>
  <c r="BM504" i="1"/>
  <c r="Y504" i="1"/>
  <c r="P504" i="1"/>
  <c r="BP503" i="1"/>
  <c r="BO503" i="1"/>
  <c r="BN503" i="1"/>
  <c r="BM503" i="1"/>
  <c r="Z503" i="1"/>
  <c r="Y503" i="1"/>
  <c r="Y505" i="1" s="1"/>
  <c r="P503" i="1"/>
  <c r="X501" i="1"/>
  <c r="X500" i="1"/>
  <c r="BP499" i="1"/>
  <c r="BO499" i="1"/>
  <c r="BN499" i="1"/>
  <c r="BM499" i="1"/>
  <c r="Z499" i="1"/>
  <c r="Y499" i="1"/>
  <c r="P499" i="1"/>
  <c r="BO498" i="1"/>
  <c r="BM498" i="1"/>
  <c r="Y498" i="1"/>
  <c r="BO497" i="1"/>
  <c r="BM497" i="1"/>
  <c r="Y497" i="1"/>
  <c r="P497" i="1"/>
  <c r="BP496" i="1"/>
  <c r="BO496" i="1"/>
  <c r="BN496" i="1"/>
  <c r="BM496" i="1"/>
  <c r="Z496" i="1"/>
  <c r="Y496" i="1"/>
  <c r="P496" i="1"/>
  <c r="BO495" i="1"/>
  <c r="BM495" i="1"/>
  <c r="Y495" i="1"/>
  <c r="P495" i="1"/>
  <c r="BP494" i="1"/>
  <c r="BO494" i="1"/>
  <c r="BN494" i="1"/>
  <c r="BM494" i="1"/>
  <c r="Z494" i="1"/>
  <c r="Y494" i="1"/>
  <c r="P494" i="1"/>
  <c r="BO493" i="1"/>
  <c r="BM493" i="1"/>
  <c r="Y493" i="1"/>
  <c r="BO492" i="1"/>
  <c r="BM492" i="1"/>
  <c r="Y492" i="1"/>
  <c r="P492" i="1"/>
  <c r="BP491" i="1"/>
  <c r="BO491" i="1"/>
  <c r="BN491" i="1"/>
  <c r="BM491" i="1"/>
  <c r="Z491" i="1"/>
  <c r="Y491" i="1"/>
  <c r="P491" i="1"/>
  <c r="BO490" i="1"/>
  <c r="BM490" i="1"/>
  <c r="Y490" i="1"/>
  <c r="P490" i="1"/>
  <c r="BP489" i="1"/>
  <c r="BO489" i="1"/>
  <c r="BN489" i="1"/>
  <c r="BM489" i="1"/>
  <c r="Z489" i="1"/>
  <c r="Y489" i="1"/>
  <c r="BP488" i="1"/>
  <c r="BO488" i="1"/>
  <c r="BN488" i="1"/>
  <c r="BM488" i="1"/>
  <c r="Z488" i="1"/>
  <c r="Y488" i="1"/>
  <c r="P488" i="1"/>
  <c r="BO487" i="1"/>
  <c r="BM487" i="1"/>
  <c r="Y487" i="1"/>
  <c r="P487" i="1"/>
  <c r="BP486" i="1"/>
  <c r="BO486" i="1"/>
  <c r="BN486" i="1"/>
  <c r="BM486" i="1"/>
  <c r="Z486" i="1"/>
  <c r="Y486" i="1"/>
  <c r="P486" i="1"/>
  <c r="BO485" i="1"/>
  <c r="BM485" i="1"/>
  <c r="Y485" i="1"/>
  <c r="BO484" i="1"/>
  <c r="BM484" i="1"/>
  <c r="Y484" i="1"/>
  <c r="P484" i="1"/>
  <c r="BP483" i="1"/>
  <c r="BO483" i="1"/>
  <c r="BN483" i="1"/>
  <c r="BM483" i="1"/>
  <c r="Z483" i="1"/>
  <c r="Y483" i="1"/>
  <c r="P483" i="1"/>
  <c r="BO482" i="1"/>
  <c r="BM482" i="1"/>
  <c r="Y482" i="1"/>
  <c r="P482" i="1"/>
  <c r="BP481" i="1"/>
  <c r="BO481" i="1"/>
  <c r="BN481" i="1"/>
  <c r="BM481" i="1"/>
  <c r="Z481" i="1"/>
  <c r="Y481" i="1"/>
  <c r="BP480" i="1"/>
  <c r="BO480" i="1"/>
  <c r="BN480" i="1"/>
  <c r="BM480" i="1"/>
  <c r="Z480" i="1"/>
  <c r="Y480" i="1"/>
  <c r="BP479" i="1"/>
  <c r="BO479" i="1"/>
  <c r="BN479" i="1"/>
  <c r="BM479" i="1"/>
  <c r="Z479" i="1"/>
  <c r="Y479" i="1"/>
  <c r="Y501" i="1" s="1"/>
  <c r="X477" i="1"/>
  <c r="X476" i="1"/>
  <c r="BO475" i="1"/>
  <c r="BM475" i="1"/>
  <c r="Y475" i="1"/>
  <c r="P475" i="1"/>
  <c r="X471" i="1"/>
  <c r="X470" i="1"/>
  <c r="BO469" i="1"/>
  <c r="BM469" i="1"/>
  <c r="Y469" i="1"/>
  <c r="X467" i="1"/>
  <c r="X466" i="1"/>
  <c r="BP465" i="1"/>
  <c r="BO465" i="1"/>
  <c r="BN465" i="1"/>
  <c r="BM465" i="1"/>
  <c r="Z465" i="1"/>
  <c r="Y465" i="1"/>
  <c r="P465" i="1"/>
  <c r="BO464" i="1"/>
  <c r="BM464" i="1"/>
  <c r="Y464" i="1"/>
  <c r="P464" i="1"/>
  <c r="BP463" i="1"/>
  <c r="BO463" i="1"/>
  <c r="BN463" i="1"/>
  <c r="BM463" i="1"/>
  <c r="Z463" i="1"/>
  <c r="Y463" i="1"/>
  <c r="P463" i="1"/>
  <c r="BO462" i="1"/>
  <c r="BM462" i="1"/>
  <c r="Y462" i="1"/>
  <c r="BO461" i="1"/>
  <c r="BM461" i="1"/>
  <c r="Y461" i="1"/>
  <c r="X459" i="1"/>
  <c r="Y458" i="1"/>
  <c r="X458" i="1"/>
  <c r="BP457" i="1"/>
  <c r="BO457" i="1"/>
  <c r="BN457" i="1"/>
  <c r="BM457" i="1"/>
  <c r="Z457" i="1"/>
  <c r="Y457" i="1"/>
  <c r="P457" i="1"/>
  <c r="BO456" i="1"/>
  <c r="BM456" i="1"/>
  <c r="Y456" i="1"/>
  <c r="P456" i="1"/>
  <c r="X454" i="1"/>
  <c r="X453" i="1"/>
  <c r="BO452" i="1"/>
  <c r="BM452" i="1"/>
  <c r="Y452" i="1"/>
  <c r="P452" i="1"/>
  <c r="BP451" i="1"/>
  <c r="BO451" i="1"/>
  <c r="BN451" i="1"/>
  <c r="BM451" i="1"/>
  <c r="Z451" i="1"/>
  <c r="Y451" i="1"/>
  <c r="P451" i="1"/>
  <c r="BO450" i="1"/>
  <c r="BM450" i="1"/>
  <c r="Y450" i="1"/>
  <c r="P450" i="1"/>
  <c r="BP449" i="1"/>
  <c r="BO449" i="1"/>
  <c r="BN449" i="1"/>
  <c r="BM449" i="1"/>
  <c r="Z449" i="1"/>
  <c r="Y449" i="1"/>
  <c r="P449" i="1"/>
  <c r="BO448" i="1"/>
  <c r="BM448" i="1"/>
  <c r="Y448" i="1"/>
  <c r="P448" i="1"/>
  <c r="BP447" i="1"/>
  <c r="BO447" i="1"/>
  <c r="BN447" i="1"/>
  <c r="BM447" i="1"/>
  <c r="Z447" i="1"/>
  <c r="Y447" i="1"/>
  <c r="P447" i="1"/>
  <c r="BO446" i="1"/>
  <c r="BM446" i="1"/>
  <c r="Y446" i="1"/>
  <c r="P446" i="1"/>
  <c r="BP445" i="1"/>
  <c r="BO445" i="1"/>
  <c r="BN445" i="1"/>
  <c r="BM445" i="1"/>
  <c r="Z445" i="1"/>
  <c r="Y445" i="1"/>
  <c r="P445" i="1"/>
  <c r="X442" i="1"/>
  <c r="Y441" i="1"/>
  <c r="X441" i="1"/>
  <c r="BP440" i="1"/>
  <c r="BO440" i="1"/>
  <c r="BN440" i="1"/>
  <c r="BM440" i="1"/>
  <c r="Z440" i="1"/>
  <c r="Z441" i="1" s="1"/>
  <c r="Y440" i="1"/>
  <c r="Y442" i="1" s="1"/>
  <c r="X438" i="1"/>
  <c r="X437" i="1"/>
  <c r="BO436" i="1"/>
  <c r="BM436" i="1"/>
  <c r="Y436" i="1"/>
  <c r="BO435" i="1"/>
  <c r="BM435" i="1"/>
  <c r="Y435" i="1"/>
  <c r="X433" i="1"/>
  <c r="X432" i="1"/>
  <c r="BP431" i="1"/>
  <c r="BO431" i="1"/>
  <c r="BN431" i="1"/>
  <c r="BM431" i="1"/>
  <c r="Z431" i="1"/>
  <c r="Y431" i="1"/>
  <c r="P431" i="1"/>
  <c r="BO430" i="1"/>
  <c r="BM430" i="1"/>
  <c r="Y430" i="1"/>
  <c r="P430" i="1"/>
  <c r="X428" i="1"/>
  <c r="X427" i="1"/>
  <c r="BO426" i="1"/>
  <c r="BM426" i="1"/>
  <c r="Y426" i="1"/>
  <c r="P426" i="1"/>
  <c r="BP425" i="1"/>
  <c r="BO425" i="1"/>
  <c r="BN425" i="1"/>
  <c r="BM425" i="1"/>
  <c r="Z425" i="1"/>
  <c r="Y425" i="1"/>
  <c r="P425" i="1"/>
  <c r="BO424" i="1"/>
  <c r="BM424" i="1"/>
  <c r="Y424" i="1"/>
  <c r="P424" i="1"/>
  <c r="BP423" i="1"/>
  <c r="BO423" i="1"/>
  <c r="BN423" i="1"/>
  <c r="BM423" i="1"/>
  <c r="Z423" i="1"/>
  <c r="Y423" i="1"/>
  <c r="P423" i="1"/>
  <c r="BO422" i="1"/>
  <c r="BM422" i="1"/>
  <c r="Y422" i="1"/>
  <c r="P422" i="1"/>
  <c r="BP421" i="1"/>
  <c r="BO421" i="1"/>
  <c r="BN421" i="1"/>
  <c r="BM421" i="1"/>
  <c r="Z421" i="1"/>
  <c r="Y421" i="1"/>
  <c r="P421" i="1"/>
  <c r="BO420" i="1"/>
  <c r="BM420" i="1"/>
  <c r="Y420" i="1"/>
  <c r="P420" i="1"/>
  <c r="BP419" i="1"/>
  <c r="BO419" i="1"/>
  <c r="BN419" i="1"/>
  <c r="BM419" i="1"/>
  <c r="Z419" i="1"/>
  <c r="Y419" i="1"/>
  <c r="P419" i="1"/>
  <c r="BO418" i="1"/>
  <c r="BM418" i="1"/>
  <c r="Y418" i="1"/>
  <c r="P418" i="1"/>
  <c r="BP417" i="1"/>
  <c r="BO417" i="1"/>
  <c r="BN417" i="1"/>
  <c r="BM417" i="1"/>
  <c r="Z417" i="1"/>
  <c r="Y417" i="1"/>
  <c r="P417" i="1"/>
  <c r="BO416" i="1"/>
  <c r="BM416" i="1"/>
  <c r="Y416" i="1"/>
  <c r="P416" i="1"/>
  <c r="X412" i="1"/>
  <c r="X411" i="1"/>
  <c r="BO410" i="1"/>
  <c r="BM410" i="1"/>
  <c r="Y410" i="1"/>
  <c r="P410" i="1"/>
  <c r="BP409" i="1"/>
  <c r="BO409" i="1"/>
  <c r="BN409" i="1"/>
  <c r="BM409" i="1"/>
  <c r="Z409" i="1"/>
  <c r="Y409" i="1"/>
  <c r="P409" i="1"/>
  <c r="BO408" i="1"/>
  <c r="BM408" i="1"/>
  <c r="Y408" i="1"/>
  <c r="P408" i="1"/>
  <c r="X406" i="1"/>
  <c r="X405" i="1"/>
  <c r="BO404" i="1"/>
  <c r="BM404" i="1"/>
  <c r="Y404" i="1"/>
  <c r="P404" i="1"/>
  <c r="X401" i="1"/>
  <c r="X400" i="1"/>
  <c r="BO399" i="1"/>
  <c r="BM399" i="1"/>
  <c r="Y399" i="1"/>
  <c r="P399" i="1"/>
  <c r="BP398" i="1"/>
  <c r="BO398" i="1"/>
  <c r="BN398" i="1"/>
  <c r="BM398" i="1"/>
  <c r="Z398" i="1"/>
  <c r="Y398" i="1"/>
  <c r="P398" i="1"/>
  <c r="BO397" i="1"/>
  <c r="BM397" i="1"/>
  <c r="Y397" i="1"/>
  <c r="P397" i="1"/>
  <c r="X395" i="1"/>
  <c r="X394" i="1"/>
  <c r="BO393" i="1"/>
  <c r="BM393" i="1"/>
  <c r="Y393" i="1"/>
  <c r="P393" i="1"/>
  <c r="BP392" i="1"/>
  <c r="BO392" i="1"/>
  <c r="BN392" i="1"/>
  <c r="BM392" i="1"/>
  <c r="Z392" i="1"/>
  <c r="Y392" i="1"/>
  <c r="P392" i="1"/>
  <c r="BO391" i="1"/>
  <c r="BM391" i="1"/>
  <c r="Y391" i="1"/>
  <c r="BO390" i="1"/>
  <c r="BM390" i="1"/>
  <c r="Y390" i="1"/>
  <c r="X388" i="1"/>
  <c r="X387" i="1"/>
  <c r="BP386" i="1"/>
  <c r="BO386" i="1"/>
  <c r="BN386" i="1"/>
  <c r="BM386" i="1"/>
  <c r="Z386" i="1"/>
  <c r="Y386" i="1"/>
  <c r="P386" i="1"/>
  <c r="BO385" i="1"/>
  <c r="BM385" i="1"/>
  <c r="Y385" i="1"/>
  <c r="BO384" i="1"/>
  <c r="BM384" i="1"/>
  <c r="Y384" i="1"/>
  <c r="P384" i="1"/>
  <c r="BP383" i="1"/>
  <c r="BO383" i="1"/>
  <c r="BN383" i="1"/>
  <c r="BM383" i="1"/>
  <c r="Z383" i="1"/>
  <c r="Y383" i="1"/>
  <c r="P383" i="1"/>
  <c r="X381" i="1"/>
  <c r="X380" i="1"/>
  <c r="BP379" i="1"/>
  <c r="BO379" i="1"/>
  <c r="BN379" i="1"/>
  <c r="BM379" i="1"/>
  <c r="Z379" i="1"/>
  <c r="Y379" i="1"/>
  <c r="P379" i="1"/>
  <c r="BO378" i="1"/>
  <c r="BM378" i="1"/>
  <c r="Y378" i="1"/>
  <c r="P378" i="1"/>
  <c r="BP377" i="1"/>
  <c r="BO377" i="1"/>
  <c r="BN377" i="1"/>
  <c r="BM377" i="1"/>
  <c r="Z377" i="1"/>
  <c r="Y377" i="1"/>
  <c r="P377" i="1"/>
  <c r="BO376" i="1"/>
  <c r="BM376" i="1"/>
  <c r="Y376" i="1"/>
  <c r="P376" i="1"/>
  <c r="BP375" i="1"/>
  <c r="BO375" i="1"/>
  <c r="BN375" i="1"/>
  <c r="BM375" i="1"/>
  <c r="Z375" i="1"/>
  <c r="Y375" i="1"/>
  <c r="P375" i="1"/>
  <c r="BO374" i="1"/>
  <c r="BM374" i="1"/>
  <c r="Y374" i="1"/>
  <c r="P374" i="1"/>
  <c r="X372" i="1"/>
  <c r="X371" i="1"/>
  <c r="BO370" i="1"/>
  <c r="BM370" i="1"/>
  <c r="Y370" i="1"/>
  <c r="P370" i="1"/>
  <c r="BP369" i="1"/>
  <c r="BO369" i="1"/>
  <c r="BN369" i="1"/>
  <c r="BM369" i="1"/>
  <c r="Z369" i="1"/>
  <c r="Y369" i="1"/>
  <c r="P369" i="1"/>
  <c r="BO368" i="1"/>
  <c r="BM368" i="1"/>
  <c r="Y368" i="1"/>
  <c r="P368" i="1"/>
  <c r="BP367" i="1"/>
  <c r="BO367" i="1"/>
  <c r="BN367" i="1"/>
  <c r="BM367" i="1"/>
  <c r="Z367" i="1"/>
  <c r="Y367" i="1"/>
  <c r="P367" i="1"/>
  <c r="X365" i="1"/>
  <c r="X364" i="1"/>
  <c r="BP363" i="1"/>
  <c r="BO363" i="1"/>
  <c r="BN363" i="1"/>
  <c r="BM363" i="1"/>
  <c r="Z363" i="1"/>
  <c r="Y363" i="1"/>
  <c r="P363" i="1"/>
  <c r="BO362" i="1"/>
  <c r="BM362" i="1"/>
  <c r="Y362" i="1"/>
  <c r="P362" i="1"/>
  <c r="BP361" i="1"/>
  <c r="BO361" i="1"/>
  <c r="BN361" i="1"/>
  <c r="BM361" i="1"/>
  <c r="Z361" i="1"/>
  <c r="Y361" i="1"/>
  <c r="P361" i="1"/>
  <c r="BO360" i="1"/>
  <c r="BM360" i="1"/>
  <c r="Y360" i="1"/>
  <c r="P360" i="1"/>
  <c r="BP359" i="1"/>
  <c r="BO359" i="1"/>
  <c r="BN359" i="1"/>
  <c r="BM359" i="1"/>
  <c r="Z359" i="1"/>
  <c r="Y359" i="1"/>
  <c r="P359" i="1"/>
  <c r="BO358" i="1"/>
  <c r="BM358" i="1"/>
  <c r="Y358" i="1"/>
  <c r="P358" i="1"/>
  <c r="BP357" i="1"/>
  <c r="BO357" i="1"/>
  <c r="BN357" i="1"/>
  <c r="BM357" i="1"/>
  <c r="Z357" i="1"/>
  <c r="Y357" i="1"/>
  <c r="P357" i="1"/>
  <c r="BO356" i="1"/>
  <c r="BM356" i="1"/>
  <c r="Y356" i="1"/>
  <c r="P356" i="1"/>
  <c r="X353" i="1"/>
  <c r="X352" i="1"/>
  <c r="BO351" i="1"/>
  <c r="BM351" i="1"/>
  <c r="Y351" i="1"/>
  <c r="P351" i="1"/>
  <c r="X349" i="1"/>
  <c r="X348" i="1"/>
  <c r="BO347" i="1"/>
  <c r="BM347" i="1"/>
  <c r="Y347" i="1"/>
  <c r="P347" i="1"/>
  <c r="BP346" i="1"/>
  <c r="BO346" i="1"/>
  <c r="BN346" i="1"/>
  <c r="BM346" i="1"/>
  <c r="Z346" i="1"/>
  <c r="Y346" i="1"/>
  <c r="P346" i="1"/>
  <c r="X344" i="1"/>
  <c r="Y343" i="1"/>
  <c r="X343" i="1"/>
  <c r="BP342" i="1"/>
  <c r="BO342" i="1"/>
  <c r="BN342" i="1"/>
  <c r="BM342" i="1"/>
  <c r="Z342" i="1"/>
  <c r="Z343" i="1" s="1"/>
  <c r="Y342" i="1"/>
  <c r="P342" i="1"/>
  <c r="X339" i="1"/>
  <c r="Y338" i="1"/>
  <c r="X338" i="1"/>
  <c r="BP337" i="1"/>
  <c r="BO337" i="1"/>
  <c r="BN337" i="1"/>
  <c r="BM337" i="1"/>
  <c r="Z337" i="1"/>
  <c r="Y337" i="1"/>
  <c r="P337" i="1"/>
  <c r="BO336" i="1"/>
  <c r="BM336" i="1"/>
  <c r="Y336" i="1"/>
  <c r="P336" i="1"/>
  <c r="X334" i="1"/>
  <c r="X333" i="1"/>
  <c r="BO332" i="1"/>
  <c r="BM332" i="1"/>
  <c r="Y332" i="1"/>
  <c r="P332" i="1"/>
  <c r="X330" i="1"/>
  <c r="X329" i="1"/>
  <c r="BO328" i="1"/>
  <c r="BM328" i="1"/>
  <c r="Y328" i="1"/>
  <c r="P328" i="1"/>
  <c r="X325" i="1"/>
  <c r="X324" i="1"/>
  <c r="BO323" i="1"/>
  <c r="BM323" i="1"/>
  <c r="Y323" i="1"/>
  <c r="P323" i="1"/>
  <c r="X321" i="1"/>
  <c r="X320" i="1"/>
  <c r="BO319" i="1"/>
  <c r="BM319" i="1"/>
  <c r="Y319" i="1"/>
  <c r="P319" i="1"/>
  <c r="X317" i="1"/>
  <c r="X316" i="1"/>
  <c r="BO315" i="1"/>
  <c r="BM315" i="1"/>
  <c r="Y315" i="1"/>
  <c r="P315" i="1"/>
  <c r="X312" i="1"/>
  <c r="X311" i="1"/>
  <c r="BO310" i="1"/>
  <c r="BM310" i="1"/>
  <c r="Y310" i="1"/>
  <c r="P310" i="1"/>
  <c r="BP309" i="1"/>
  <c r="BO309" i="1"/>
  <c r="BN309" i="1"/>
  <c r="BM309" i="1"/>
  <c r="Z309" i="1"/>
  <c r="Y309" i="1"/>
  <c r="P309" i="1"/>
  <c r="BO308" i="1"/>
  <c r="BM308" i="1"/>
  <c r="Y308" i="1"/>
  <c r="P308" i="1"/>
  <c r="BP307" i="1"/>
  <c r="BO307" i="1"/>
  <c r="BN307" i="1"/>
  <c r="BM307" i="1"/>
  <c r="Z307" i="1"/>
  <c r="Y307" i="1"/>
  <c r="P307" i="1"/>
  <c r="BO306" i="1"/>
  <c r="BM306" i="1"/>
  <c r="Y306" i="1"/>
  <c r="P306" i="1"/>
  <c r="BP305" i="1"/>
  <c r="BO305" i="1"/>
  <c r="BN305" i="1"/>
  <c r="BM305" i="1"/>
  <c r="Z305" i="1"/>
  <c r="Y305" i="1"/>
  <c r="P305" i="1"/>
  <c r="X302" i="1"/>
  <c r="X301" i="1"/>
  <c r="BP300" i="1"/>
  <c r="BO300" i="1"/>
  <c r="BN300" i="1"/>
  <c r="BM300" i="1"/>
  <c r="Z300" i="1"/>
  <c r="Y300" i="1"/>
  <c r="P300" i="1"/>
  <c r="BO299" i="1"/>
  <c r="BM299" i="1"/>
  <c r="Y299" i="1"/>
  <c r="P299" i="1"/>
  <c r="BP298" i="1"/>
  <c r="BO298" i="1"/>
  <c r="BN298" i="1"/>
  <c r="BM298" i="1"/>
  <c r="Z298" i="1"/>
  <c r="Y298" i="1"/>
  <c r="P298" i="1"/>
  <c r="X295" i="1"/>
  <c r="Y294" i="1"/>
  <c r="X294" i="1"/>
  <c r="BP293" i="1"/>
  <c r="BO293" i="1"/>
  <c r="BN293" i="1"/>
  <c r="BM293" i="1"/>
  <c r="Z293" i="1"/>
  <c r="Z294" i="1" s="1"/>
  <c r="Y293" i="1"/>
  <c r="O680" i="1" s="1"/>
  <c r="P293" i="1"/>
  <c r="X290" i="1"/>
  <c r="X289" i="1"/>
  <c r="BP288" i="1"/>
  <c r="BO288" i="1"/>
  <c r="BN288" i="1"/>
  <c r="BM288" i="1"/>
  <c r="Z288" i="1"/>
  <c r="Y288" i="1"/>
  <c r="P288" i="1"/>
  <c r="BO287" i="1"/>
  <c r="BM287" i="1"/>
  <c r="Y287" i="1"/>
  <c r="P287" i="1"/>
  <c r="BP286" i="1"/>
  <c r="BO286" i="1"/>
  <c r="BN286" i="1"/>
  <c r="BM286" i="1"/>
  <c r="Z286" i="1"/>
  <c r="Y286" i="1"/>
  <c r="P286" i="1"/>
  <c r="BO285" i="1"/>
  <c r="BM285" i="1"/>
  <c r="Y285" i="1"/>
  <c r="P285" i="1"/>
  <c r="BP284" i="1"/>
  <c r="BO284" i="1"/>
  <c r="BN284" i="1"/>
  <c r="BM284" i="1"/>
  <c r="Z284" i="1"/>
  <c r="Y284" i="1"/>
  <c r="P284" i="1"/>
  <c r="BO283" i="1"/>
  <c r="BM283" i="1"/>
  <c r="Y283" i="1"/>
  <c r="P283" i="1"/>
  <c r="BP282" i="1"/>
  <c r="BO282" i="1"/>
  <c r="BN282" i="1"/>
  <c r="BM282" i="1"/>
  <c r="Z282" i="1"/>
  <c r="Y282" i="1"/>
  <c r="P282" i="1"/>
  <c r="BO281" i="1"/>
  <c r="BM281" i="1"/>
  <c r="Y281" i="1"/>
  <c r="BP281" i="1" s="1"/>
  <c r="P281" i="1"/>
  <c r="BP280" i="1"/>
  <c r="BO280" i="1"/>
  <c r="BN280" i="1"/>
  <c r="BM280" i="1"/>
  <c r="Z280" i="1"/>
  <c r="Y280" i="1"/>
  <c r="P280" i="1"/>
  <c r="BO279" i="1"/>
  <c r="BM279" i="1"/>
  <c r="Y279" i="1"/>
  <c r="P279" i="1"/>
  <c r="X276" i="1"/>
  <c r="X275" i="1"/>
  <c r="BO274" i="1"/>
  <c r="BM274" i="1"/>
  <c r="Y274" i="1"/>
  <c r="Y275" i="1" s="1"/>
  <c r="P274" i="1"/>
  <c r="X272" i="1"/>
  <c r="X271" i="1"/>
  <c r="BO270" i="1"/>
  <c r="BM270" i="1"/>
  <c r="Y270" i="1"/>
  <c r="BP270" i="1" s="1"/>
  <c r="P270" i="1"/>
  <c r="BP269" i="1"/>
  <c r="BO269" i="1"/>
  <c r="BN269" i="1"/>
  <c r="BM269" i="1"/>
  <c r="Z269" i="1"/>
  <c r="Y269" i="1"/>
  <c r="P269" i="1"/>
  <c r="BO268" i="1"/>
  <c r="BM268" i="1"/>
  <c r="Y268" i="1"/>
  <c r="BP268" i="1" s="1"/>
  <c r="P268" i="1"/>
  <c r="BP267" i="1"/>
  <c r="BO267" i="1"/>
  <c r="BN267" i="1"/>
  <c r="BM267" i="1"/>
  <c r="Z267" i="1"/>
  <c r="Y267" i="1"/>
  <c r="P267" i="1"/>
  <c r="BO266" i="1"/>
  <c r="BM266" i="1"/>
  <c r="Y266" i="1"/>
  <c r="BP266" i="1" s="1"/>
  <c r="P266" i="1"/>
  <c r="BP265" i="1"/>
  <c r="BO265" i="1"/>
  <c r="BN265" i="1"/>
  <c r="BM265" i="1"/>
  <c r="Z265" i="1"/>
  <c r="Y265" i="1"/>
  <c r="P265" i="1"/>
  <c r="BO264" i="1"/>
  <c r="BM264" i="1"/>
  <c r="Y264" i="1"/>
  <c r="BP264" i="1" s="1"/>
  <c r="P264" i="1"/>
  <c r="BP263" i="1"/>
  <c r="BO263" i="1"/>
  <c r="BN263" i="1"/>
  <c r="BM263" i="1"/>
  <c r="Z263" i="1"/>
  <c r="Y263" i="1"/>
  <c r="P263" i="1"/>
  <c r="BO262" i="1"/>
  <c r="BM262" i="1"/>
  <c r="Y262" i="1"/>
  <c r="L680" i="1" s="1"/>
  <c r="P262" i="1"/>
  <c r="X259" i="1"/>
  <c r="X258" i="1"/>
  <c r="BO257" i="1"/>
  <c r="BM257" i="1"/>
  <c r="Y257" i="1"/>
  <c r="BP257" i="1" s="1"/>
  <c r="P257" i="1"/>
  <c r="BP256" i="1"/>
  <c r="BO256" i="1"/>
  <c r="BN256" i="1"/>
  <c r="BM256" i="1"/>
  <c r="Z256" i="1"/>
  <c r="Y256" i="1"/>
  <c r="P256" i="1"/>
  <c r="BO255" i="1"/>
  <c r="BM255" i="1"/>
  <c r="Y255" i="1"/>
  <c r="BP255" i="1" s="1"/>
  <c r="P255" i="1"/>
  <c r="BP254" i="1"/>
  <c r="BO254" i="1"/>
  <c r="BN254" i="1"/>
  <c r="BM254" i="1"/>
  <c r="Z254" i="1"/>
  <c r="Y254" i="1"/>
  <c r="P254" i="1"/>
  <c r="BO253" i="1"/>
  <c r="BM253" i="1"/>
  <c r="Y253" i="1"/>
  <c r="BP253" i="1" s="1"/>
  <c r="P253" i="1"/>
  <c r="BP252" i="1"/>
  <c r="BO252" i="1"/>
  <c r="BN252" i="1"/>
  <c r="BM252" i="1"/>
  <c r="Z252" i="1"/>
  <c r="Y252" i="1"/>
  <c r="P252" i="1"/>
  <c r="BO251" i="1"/>
  <c r="BM251" i="1"/>
  <c r="Y251" i="1"/>
  <c r="BP251" i="1" s="1"/>
  <c r="P251" i="1"/>
  <c r="BP250" i="1"/>
  <c r="BO250" i="1"/>
  <c r="BN250" i="1"/>
  <c r="BM250" i="1"/>
  <c r="Z250" i="1"/>
  <c r="Y250" i="1"/>
  <c r="P250" i="1"/>
  <c r="X247" i="1"/>
  <c r="X246" i="1"/>
  <c r="BP245" i="1"/>
  <c r="BO245" i="1"/>
  <c r="BN245" i="1"/>
  <c r="BM245" i="1"/>
  <c r="Z245" i="1"/>
  <c r="Y245" i="1"/>
  <c r="P245" i="1"/>
  <c r="BO244" i="1"/>
  <c r="BM244" i="1"/>
  <c r="Y244" i="1"/>
  <c r="BP244" i="1" s="1"/>
  <c r="P244" i="1"/>
  <c r="BP243" i="1"/>
  <c r="BO243" i="1"/>
  <c r="BN243" i="1"/>
  <c r="BM243" i="1"/>
  <c r="Z243" i="1"/>
  <c r="Y243" i="1"/>
  <c r="P243" i="1"/>
  <c r="BO242" i="1"/>
  <c r="BM242" i="1"/>
  <c r="Y242" i="1"/>
  <c r="BP242" i="1" s="1"/>
  <c r="BO241" i="1"/>
  <c r="BM241" i="1"/>
  <c r="Y241" i="1"/>
  <c r="BP241" i="1" s="1"/>
  <c r="P241" i="1"/>
  <c r="BP240" i="1"/>
  <c r="BO240" i="1"/>
  <c r="BN240" i="1"/>
  <c r="BM240" i="1"/>
  <c r="Z240" i="1"/>
  <c r="Y240" i="1"/>
  <c r="Y247" i="1" s="1"/>
  <c r="P240" i="1"/>
  <c r="X238" i="1"/>
  <c r="X237" i="1"/>
  <c r="BP236" i="1"/>
  <c r="BO236" i="1"/>
  <c r="BN236" i="1"/>
  <c r="BM236" i="1"/>
  <c r="Z236" i="1"/>
  <c r="Y236" i="1"/>
  <c r="P236" i="1"/>
  <c r="BO235" i="1"/>
  <c r="BM235" i="1"/>
  <c r="Y235" i="1"/>
  <c r="BP235" i="1" s="1"/>
  <c r="P235" i="1"/>
  <c r="BP234" i="1"/>
  <c r="BO234" i="1"/>
  <c r="BN234" i="1"/>
  <c r="BM234" i="1"/>
  <c r="Z234" i="1"/>
  <c r="Y234" i="1"/>
  <c r="P234" i="1"/>
  <c r="BO233" i="1"/>
  <c r="BM233" i="1"/>
  <c r="Y233" i="1"/>
  <c r="BP233" i="1" s="1"/>
  <c r="P233" i="1"/>
  <c r="BP232" i="1"/>
  <c r="BO232" i="1"/>
  <c r="BN232" i="1"/>
  <c r="BM232" i="1"/>
  <c r="Z232" i="1"/>
  <c r="Y232" i="1"/>
  <c r="P232" i="1"/>
  <c r="BO231" i="1"/>
  <c r="BM231" i="1"/>
  <c r="Y231" i="1"/>
  <c r="BP231" i="1" s="1"/>
  <c r="P231" i="1"/>
  <c r="BP230" i="1"/>
  <c r="BO230" i="1"/>
  <c r="BN230" i="1"/>
  <c r="BM230" i="1"/>
  <c r="Z230" i="1"/>
  <c r="Y230" i="1"/>
  <c r="P230" i="1"/>
  <c r="BO229" i="1"/>
  <c r="BM229" i="1"/>
  <c r="Y229" i="1"/>
  <c r="BP229" i="1" s="1"/>
  <c r="P229" i="1"/>
  <c r="BP228" i="1"/>
  <c r="BO228" i="1"/>
  <c r="BN228" i="1"/>
  <c r="BM228" i="1"/>
  <c r="Z228" i="1"/>
  <c r="Y228" i="1"/>
  <c r="P228" i="1"/>
  <c r="BO227" i="1"/>
  <c r="BM227" i="1"/>
  <c r="Y227" i="1"/>
  <c r="BP227" i="1" s="1"/>
  <c r="P227" i="1"/>
  <c r="BP226" i="1"/>
  <c r="BO226" i="1"/>
  <c r="BN226" i="1"/>
  <c r="BM226" i="1"/>
  <c r="Z226" i="1"/>
  <c r="Y226" i="1"/>
  <c r="Y238" i="1" s="1"/>
  <c r="P226" i="1"/>
  <c r="X224" i="1"/>
  <c r="X223" i="1"/>
  <c r="BP222" i="1"/>
  <c r="BO222" i="1"/>
  <c r="BN222" i="1"/>
  <c r="BM222" i="1"/>
  <c r="Z222" i="1"/>
  <c r="Y222" i="1"/>
  <c r="P222" i="1"/>
  <c r="BO221" i="1"/>
  <c r="BM221" i="1"/>
  <c r="Y221" i="1"/>
  <c r="BP221" i="1" s="1"/>
  <c r="P221" i="1"/>
  <c r="BP220" i="1"/>
  <c r="BO220" i="1"/>
  <c r="BN220" i="1"/>
  <c r="BM220" i="1"/>
  <c r="Z220" i="1"/>
  <c r="Y220" i="1"/>
  <c r="P220" i="1"/>
  <c r="BO219" i="1"/>
  <c r="BM219" i="1"/>
  <c r="Y219" i="1"/>
  <c r="BP219" i="1" s="1"/>
  <c r="P219" i="1"/>
  <c r="BP218" i="1"/>
  <c r="BO218" i="1"/>
  <c r="BN218" i="1"/>
  <c r="BM218" i="1"/>
  <c r="Z218" i="1"/>
  <c r="Y218" i="1"/>
  <c r="P218" i="1"/>
  <c r="BO217" i="1"/>
  <c r="BM217" i="1"/>
  <c r="Y217" i="1"/>
  <c r="BP217" i="1" s="1"/>
  <c r="P217" i="1"/>
  <c r="BP216" i="1"/>
  <c r="BO216" i="1"/>
  <c r="BN216" i="1"/>
  <c r="BM216" i="1"/>
  <c r="Z216" i="1"/>
  <c r="Y216" i="1"/>
  <c r="P216" i="1"/>
  <c r="BO215" i="1"/>
  <c r="BM215" i="1"/>
  <c r="Y215" i="1"/>
  <c r="Y224" i="1" s="1"/>
  <c r="P215" i="1"/>
  <c r="X213" i="1"/>
  <c r="X212" i="1"/>
  <c r="BO211" i="1"/>
  <c r="BM211" i="1"/>
  <c r="Y211" i="1"/>
  <c r="BP211" i="1" s="1"/>
  <c r="P211" i="1"/>
  <c r="BP210" i="1"/>
  <c r="BO210" i="1"/>
  <c r="BN210" i="1"/>
  <c r="BM210" i="1"/>
  <c r="Z210" i="1"/>
  <c r="Y210" i="1"/>
  <c r="Y212" i="1" s="1"/>
  <c r="P210" i="1"/>
  <c r="X208" i="1"/>
  <c r="X207" i="1"/>
  <c r="BP206" i="1"/>
  <c r="BO206" i="1"/>
  <c r="BN206" i="1"/>
  <c r="BM206" i="1"/>
  <c r="Z206" i="1"/>
  <c r="Y206" i="1"/>
  <c r="P206" i="1"/>
  <c r="BO205" i="1"/>
  <c r="BM205" i="1"/>
  <c r="Y205" i="1"/>
  <c r="J680" i="1" s="1"/>
  <c r="P205" i="1"/>
  <c r="X202" i="1"/>
  <c r="X201" i="1"/>
  <c r="BO200" i="1"/>
  <c r="BM200" i="1"/>
  <c r="Y200" i="1"/>
  <c r="BP200" i="1" s="1"/>
  <c r="P200" i="1"/>
  <c r="BP199" i="1"/>
  <c r="BO199" i="1"/>
  <c r="BN199" i="1"/>
  <c r="BM199" i="1"/>
  <c r="Z199" i="1"/>
  <c r="Y199" i="1"/>
  <c r="P199" i="1"/>
  <c r="BO198" i="1"/>
  <c r="BM198" i="1"/>
  <c r="Y198" i="1"/>
  <c r="BP198" i="1" s="1"/>
  <c r="P198" i="1"/>
  <c r="BP197" i="1"/>
  <c r="BO197" i="1"/>
  <c r="BN197" i="1"/>
  <c r="BM197" i="1"/>
  <c r="Z197" i="1"/>
  <c r="Y197" i="1"/>
  <c r="P197" i="1"/>
  <c r="BO196" i="1"/>
  <c r="BM196" i="1"/>
  <c r="Y196" i="1"/>
  <c r="BP196" i="1" s="1"/>
  <c r="P196" i="1"/>
  <c r="BP195" i="1"/>
  <c r="BO195" i="1"/>
  <c r="BN195" i="1"/>
  <c r="BM195" i="1"/>
  <c r="Z195" i="1"/>
  <c r="Y195" i="1"/>
  <c r="P195" i="1"/>
  <c r="BO194" i="1"/>
  <c r="BM194" i="1"/>
  <c r="Y194" i="1"/>
  <c r="BP194" i="1" s="1"/>
  <c r="P194" i="1"/>
  <c r="BP193" i="1"/>
  <c r="BO193" i="1"/>
  <c r="BN193" i="1"/>
  <c r="BM193" i="1"/>
  <c r="Z193" i="1"/>
  <c r="Y193" i="1"/>
  <c r="Y201" i="1" s="1"/>
  <c r="P193" i="1"/>
  <c r="X191" i="1"/>
  <c r="Y190" i="1"/>
  <c r="X190" i="1"/>
  <c r="BP189" i="1"/>
  <c r="BO189" i="1"/>
  <c r="BN189" i="1"/>
  <c r="BM189" i="1"/>
  <c r="Z189" i="1"/>
  <c r="Z190" i="1" s="1"/>
  <c r="Y189" i="1"/>
  <c r="P189" i="1"/>
  <c r="X185" i="1"/>
  <c r="X184" i="1"/>
  <c r="BP183" i="1"/>
  <c r="BO183" i="1"/>
  <c r="BN183" i="1"/>
  <c r="BM183" i="1"/>
  <c r="Z183" i="1"/>
  <c r="Y183" i="1"/>
  <c r="P183" i="1"/>
  <c r="BO182" i="1"/>
  <c r="BM182" i="1"/>
  <c r="Y182" i="1"/>
  <c r="Y185" i="1" s="1"/>
  <c r="P182" i="1"/>
  <c r="X180" i="1"/>
  <c r="X179" i="1"/>
  <c r="BO178" i="1"/>
  <c r="BM178" i="1"/>
  <c r="Y178" i="1"/>
  <c r="BP178" i="1" s="1"/>
  <c r="P178" i="1"/>
  <c r="BP177" i="1"/>
  <c r="BO177" i="1"/>
  <c r="BN177" i="1"/>
  <c r="BM177" i="1"/>
  <c r="Z177" i="1"/>
  <c r="Y177" i="1"/>
  <c r="P177" i="1"/>
  <c r="BO176" i="1"/>
  <c r="BM176" i="1"/>
  <c r="Y176" i="1"/>
  <c r="BP176" i="1" s="1"/>
  <c r="P176" i="1"/>
  <c r="BP175" i="1"/>
  <c r="BO175" i="1"/>
  <c r="BN175" i="1"/>
  <c r="BM175" i="1"/>
  <c r="Z175" i="1"/>
  <c r="Y175" i="1"/>
  <c r="P175" i="1"/>
  <c r="BO174" i="1"/>
  <c r="BM174" i="1"/>
  <c r="Y174" i="1"/>
  <c r="Y179" i="1" s="1"/>
  <c r="P174" i="1"/>
  <c r="X172" i="1"/>
  <c r="X171" i="1"/>
  <c r="BO170" i="1"/>
  <c r="BM170" i="1"/>
  <c r="Y170" i="1"/>
  <c r="H680" i="1" s="1"/>
  <c r="P170" i="1"/>
  <c r="X167" i="1"/>
  <c r="X166" i="1"/>
  <c r="BO165" i="1"/>
  <c r="BM165" i="1"/>
  <c r="Y165" i="1"/>
  <c r="BP165" i="1" s="1"/>
  <c r="P165" i="1"/>
  <c r="BP164" i="1"/>
  <c r="BO164" i="1"/>
  <c r="BN164" i="1"/>
  <c r="BM164" i="1"/>
  <c r="Z164" i="1"/>
  <c r="Y164" i="1"/>
  <c r="Y166" i="1" s="1"/>
  <c r="P164" i="1"/>
  <c r="X162" i="1"/>
  <c r="X161" i="1"/>
  <c r="BP160" i="1"/>
  <c r="BO160" i="1"/>
  <c r="BN160" i="1"/>
  <c r="BM160" i="1"/>
  <c r="Z160" i="1"/>
  <c r="Y160" i="1"/>
  <c r="P160" i="1"/>
  <c r="BO159" i="1"/>
  <c r="BM159" i="1"/>
  <c r="Y159" i="1"/>
  <c r="Y162" i="1" s="1"/>
  <c r="P159" i="1"/>
  <c r="X157" i="1"/>
  <c r="X156" i="1"/>
  <c r="BO155" i="1"/>
  <c r="BM155" i="1"/>
  <c r="Y155" i="1"/>
  <c r="BP155" i="1" s="1"/>
  <c r="P155" i="1"/>
  <c r="BP154" i="1"/>
  <c r="BO154" i="1"/>
  <c r="BN154" i="1"/>
  <c r="BM154" i="1"/>
  <c r="Z154" i="1"/>
  <c r="Y154" i="1"/>
  <c r="P154" i="1"/>
  <c r="BO153" i="1"/>
  <c r="BM153" i="1"/>
  <c r="Y153" i="1"/>
  <c r="G680" i="1" s="1"/>
  <c r="X150" i="1"/>
  <c r="X149" i="1"/>
  <c r="BP148" i="1"/>
  <c r="BO148" i="1"/>
  <c r="BN148" i="1"/>
  <c r="BM148" i="1"/>
  <c r="Z148" i="1"/>
  <c r="Y148" i="1"/>
  <c r="P148" i="1"/>
  <c r="BO147" i="1"/>
  <c r="BM147" i="1"/>
  <c r="Y147" i="1"/>
  <c r="Y150" i="1" s="1"/>
  <c r="P147" i="1"/>
  <c r="X145" i="1"/>
  <c r="X144" i="1"/>
  <c r="BO143" i="1"/>
  <c r="BM143" i="1"/>
  <c r="Y143" i="1"/>
  <c r="BP143" i="1" s="1"/>
  <c r="P143" i="1"/>
  <c r="BP142" i="1"/>
  <c r="BO142" i="1"/>
  <c r="BN142" i="1"/>
  <c r="BM142" i="1"/>
  <c r="Z142" i="1"/>
  <c r="Y142" i="1"/>
  <c r="P142" i="1"/>
  <c r="BO141" i="1"/>
  <c r="BM141" i="1"/>
  <c r="Y141" i="1"/>
  <c r="BP141" i="1" s="1"/>
  <c r="P141" i="1"/>
  <c r="BP140" i="1"/>
  <c r="BO140" i="1"/>
  <c r="BN140" i="1"/>
  <c r="BM140" i="1"/>
  <c r="Z140" i="1"/>
  <c r="Y140" i="1"/>
  <c r="P140" i="1"/>
  <c r="BO139" i="1"/>
  <c r="BM139" i="1"/>
  <c r="Y139" i="1"/>
  <c r="BP139" i="1" s="1"/>
  <c r="P139" i="1"/>
  <c r="BP138" i="1"/>
  <c r="BO138" i="1"/>
  <c r="BN138" i="1"/>
  <c r="BM138" i="1"/>
  <c r="Z138" i="1"/>
  <c r="Y138" i="1"/>
  <c r="P138" i="1"/>
  <c r="BO137" i="1"/>
  <c r="BM137" i="1"/>
  <c r="Y137" i="1"/>
  <c r="Y144" i="1" s="1"/>
  <c r="P137" i="1"/>
  <c r="X135" i="1"/>
  <c r="X134" i="1"/>
  <c r="BO133" i="1"/>
  <c r="BM133" i="1"/>
  <c r="Y133" i="1"/>
  <c r="BP133" i="1" s="1"/>
  <c r="P133" i="1"/>
  <c r="BP132" i="1"/>
  <c r="BO132" i="1"/>
  <c r="BN132" i="1"/>
  <c r="BM132" i="1"/>
  <c r="Z132" i="1"/>
  <c r="Y132" i="1"/>
  <c r="P132" i="1"/>
  <c r="BO131" i="1"/>
  <c r="BM131" i="1"/>
  <c r="Y131" i="1"/>
  <c r="BP131" i="1" s="1"/>
  <c r="P131" i="1"/>
  <c r="BP130" i="1"/>
  <c r="BO130" i="1"/>
  <c r="BN130" i="1"/>
  <c r="BM130" i="1"/>
  <c r="Z130" i="1"/>
  <c r="Y130" i="1"/>
  <c r="Y134" i="1" s="1"/>
  <c r="P130" i="1"/>
  <c r="X128" i="1"/>
  <c r="X127" i="1"/>
  <c r="BP126" i="1"/>
  <c r="BO126" i="1"/>
  <c r="BN126" i="1"/>
  <c r="BM126" i="1"/>
  <c r="Z126" i="1"/>
  <c r="Y126" i="1"/>
  <c r="P126" i="1"/>
  <c r="BO125" i="1"/>
  <c r="BM125" i="1"/>
  <c r="Y125" i="1"/>
  <c r="BP125" i="1" s="1"/>
  <c r="P125" i="1"/>
  <c r="BP124" i="1"/>
  <c r="BO124" i="1"/>
  <c r="BN124" i="1"/>
  <c r="BM124" i="1"/>
  <c r="Z124" i="1"/>
  <c r="Y124" i="1"/>
  <c r="P124" i="1"/>
  <c r="BO123" i="1"/>
  <c r="BM123" i="1"/>
  <c r="Y123" i="1"/>
  <c r="BP123" i="1" s="1"/>
  <c r="P123" i="1"/>
  <c r="BP122" i="1"/>
  <c r="BO122" i="1"/>
  <c r="BN122" i="1"/>
  <c r="BM122" i="1"/>
  <c r="Z122" i="1"/>
  <c r="Y122" i="1"/>
  <c r="P122" i="1"/>
  <c r="X119" i="1"/>
  <c r="X118" i="1"/>
  <c r="BP117" i="1"/>
  <c r="BO117" i="1"/>
  <c r="BN117" i="1"/>
  <c r="BM117" i="1"/>
  <c r="Z117" i="1"/>
  <c r="Y117" i="1"/>
  <c r="P117" i="1"/>
  <c r="BO116" i="1"/>
  <c r="BM116" i="1"/>
  <c r="Y116" i="1"/>
  <c r="BP116" i="1" s="1"/>
  <c r="BO115" i="1"/>
  <c r="BM115" i="1"/>
  <c r="Y115" i="1"/>
  <c r="BP115" i="1" s="1"/>
  <c r="P115" i="1"/>
  <c r="BP114" i="1"/>
  <c r="BO114" i="1"/>
  <c r="BN114" i="1"/>
  <c r="BM114" i="1"/>
  <c r="Z114" i="1"/>
  <c r="Y114" i="1"/>
  <c r="P114" i="1"/>
  <c r="BO113" i="1"/>
  <c r="BM113" i="1"/>
  <c r="Y113" i="1"/>
  <c r="BP113" i="1" s="1"/>
  <c r="P113" i="1"/>
  <c r="BP112" i="1"/>
  <c r="BO112" i="1"/>
  <c r="BN112" i="1"/>
  <c r="BM112" i="1"/>
  <c r="Z112" i="1"/>
  <c r="Y112" i="1"/>
  <c r="Y119" i="1" s="1"/>
  <c r="P112" i="1"/>
  <c r="X110" i="1"/>
  <c r="X109" i="1"/>
  <c r="BP108" i="1"/>
  <c r="BO108" i="1"/>
  <c r="BN108" i="1"/>
  <c r="BM108" i="1"/>
  <c r="Z108" i="1"/>
  <c r="Y108" i="1"/>
  <c r="P108" i="1"/>
  <c r="BO107" i="1"/>
  <c r="BM107" i="1"/>
  <c r="Y107" i="1"/>
  <c r="BP107" i="1" s="1"/>
  <c r="P107" i="1"/>
  <c r="BP106" i="1"/>
  <c r="BO106" i="1"/>
  <c r="BN106" i="1"/>
  <c r="BM106" i="1"/>
  <c r="Z106" i="1"/>
  <c r="Y106" i="1"/>
  <c r="P106" i="1"/>
  <c r="X103" i="1"/>
  <c r="X102" i="1"/>
  <c r="BP101" i="1"/>
  <c r="BO101" i="1"/>
  <c r="BN101" i="1"/>
  <c r="BM101" i="1"/>
  <c r="Z101" i="1"/>
  <c r="Y101" i="1"/>
  <c r="P101" i="1"/>
  <c r="BO100" i="1"/>
  <c r="BM100" i="1"/>
  <c r="Y100" i="1"/>
  <c r="BP100" i="1" s="1"/>
  <c r="P100" i="1"/>
  <c r="BP99" i="1"/>
  <c r="BO99" i="1"/>
  <c r="BN99" i="1"/>
  <c r="BM99" i="1"/>
  <c r="Z99" i="1"/>
  <c r="Y99" i="1"/>
  <c r="Y103" i="1" s="1"/>
  <c r="P99" i="1"/>
  <c r="X97" i="1"/>
  <c r="X96" i="1"/>
  <c r="BP95" i="1"/>
  <c r="BO95" i="1"/>
  <c r="BN95" i="1"/>
  <c r="BM95" i="1"/>
  <c r="Z95" i="1"/>
  <c r="Y95" i="1"/>
  <c r="P95" i="1"/>
  <c r="BO94" i="1"/>
  <c r="BM94" i="1"/>
  <c r="Y94" i="1"/>
  <c r="BP94" i="1" s="1"/>
  <c r="P94" i="1"/>
  <c r="BP93" i="1"/>
  <c r="BO93" i="1"/>
  <c r="BN93" i="1"/>
  <c r="BM93" i="1"/>
  <c r="Z93" i="1"/>
  <c r="Y93" i="1"/>
  <c r="P93" i="1"/>
  <c r="BO92" i="1"/>
  <c r="BM92" i="1"/>
  <c r="Y92" i="1"/>
  <c r="BP92" i="1" s="1"/>
  <c r="P92" i="1"/>
  <c r="BP91" i="1"/>
  <c r="BO91" i="1"/>
  <c r="BN91" i="1"/>
  <c r="BM91" i="1"/>
  <c r="Z91" i="1"/>
  <c r="Y91" i="1"/>
  <c r="P91" i="1"/>
  <c r="BO90" i="1"/>
  <c r="BM90" i="1"/>
  <c r="Y90" i="1"/>
  <c r="Y97" i="1" s="1"/>
  <c r="P90" i="1"/>
  <c r="X88" i="1"/>
  <c r="X87" i="1"/>
  <c r="BO86" i="1"/>
  <c r="BM86" i="1"/>
  <c r="Y86" i="1"/>
  <c r="BP86" i="1" s="1"/>
  <c r="P86" i="1"/>
  <c r="BP85" i="1"/>
  <c r="BO85" i="1"/>
  <c r="BN85" i="1"/>
  <c r="BM85" i="1"/>
  <c r="Z85" i="1"/>
  <c r="Y85" i="1"/>
  <c r="P85" i="1"/>
  <c r="BO84" i="1"/>
  <c r="BM84" i="1"/>
  <c r="Y84" i="1"/>
  <c r="BP84" i="1" s="1"/>
  <c r="P84" i="1"/>
  <c r="BP83" i="1"/>
  <c r="BO83" i="1"/>
  <c r="BN83" i="1"/>
  <c r="BM83" i="1"/>
  <c r="Z83" i="1"/>
  <c r="Y83" i="1"/>
  <c r="P83" i="1"/>
  <c r="BO82" i="1"/>
  <c r="BM82" i="1"/>
  <c r="Y82" i="1"/>
  <c r="BP82" i="1" s="1"/>
  <c r="P82" i="1"/>
  <c r="BP81" i="1"/>
  <c r="BO81" i="1"/>
  <c r="BN81" i="1"/>
  <c r="BM81" i="1"/>
  <c r="Z81" i="1"/>
  <c r="Y81" i="1"/>
  <c r="Y87" i="1" s="1"/>
  <c r="P81" i="1"/>
  <c r="X79" i="1"/>
  <c r="X78" i="1"/>
  <c r="BP77" i="1"/>
  <c r="BO77" i="1"/>
  <c r="BN77" i="1"/>
  <c r="BM77" i="1"/>
  <c r="Z77" i="1"/>
  <c r="Y77" i="1"/>
  <c r="P77" i="1"/>
  <c r="BO76" i="1"/>
  <c r="BM76" i="1"/>
  <c r="Y76" i="1"/>
  <c r="BP76" i="1" s="1"/>
  <c r="P76" i="1"/>
  <c r="BP75" i="1"/>
  <c r="BO75" i="1"/>
  <c r="BN75" i="1"/>
  <c r="BM75" i="1"/>
  <c r="Z75" i="1"/>
  <c r="Y75" i="1"/>
  <c r="P75" i="1"/>
  <c r="BO74" i="1"/>
  <c r="BM74" i="1"/>
  <c r="Y74" i="1"/>
  <c r="Y79" i="1" s="1"/>
  <c r="P74" i="1"/>
  <c r="X72" i="1"/>
  <c r="X71" i="1"/>
  <c r="BO70" i="1"/>
  <c r="BM70" i="1"/>
  <c r="Y70" i="1"/>
  <c r="BP70" i="1" s="1"/>
  <c r="P70" i="1"/>
  <c r="BP69" i="1"/>
  <c r="BO69" i="1"/>
  <c r="BN69" i="1"/>
  <c r="BM69" i="1"/>
  <c r="Z69" i="1"/>
  <c r="Y69" i="1"/>
  <c r="P69" i="1"/>
  <c r="BO68" i="1"/>
  <c r="BM68" i="1"/>
  <c r="Y68" i="1"/>
  <c r="BP68" i="1" s="1"/>
  <c r="P68" i="1"/>
  <c r="BP67" i="1"/>
  <c r="BO67" i="1"/>
  <c r="BN67" i="1"/>
  <c r="BM67" i="1"/>
  <c r="Z67" i="1"/>
  <c r="Y67" i="1"/>
  <c r="P67" i="1"/>
  <c r="BO66" i="1"/>
  <c r="BM66" i="1"/>
  <c r="Y66" i="1"/>
  <c r="BP66" i="1" s="1"/>
  <c r="P66" i="1"/>
  <c r="BP65" i="1"/>
  <c r="BO65" i="1"/>
  <c r="BN65" i="1"/>
  <c r="BM65" i="1"/>
  <c r="Z65" i="1"/>
  <c r="Y65" i="1"/>
  <c r="P65" i="1"/>
  <c r="BO64" i="1"/>
  <c r="BM64" i="1"/>
  <c r="Y64" i="1"/>
  <c r="BP64" i="1" s="1"/>
  <c r="P64" i="1"/>
  <c r="BP63" i="1"/>
  <c r="BO63" i="1"/>
  <c r="BN63" i="1"/>
  <c r="BM63" i="1"/>
  <c r="Z63" i="1"/>
  <c r="Y63" i="1"/>
  <c r="P63" i="1"/>
  <c r="BO62" i="1"/>
  <c r="BM62" i="1"/>
  <c r="Y62" i="1"/>
  <c r="D680" i="1" s="1"/>
  <c r="P62" i="1"/>
  <c r="X59" i="1"/>
  <c r="X58" i="1"/>
  <c r="BO57" i="1"/>
  <c r="BM57" i="1"/>
  <c r="Y57" i="1"/>
  <c r="BP57" i="1" s="1"/>
  <c r="P57" i="1"/>
  <c r="BP56" i="1"/>
  <c r="BO56" i="1"/>
  <c r="BN56" i="1"/>
  <c r="BM56" i="1"/>
  <c r="Z56" i="1"/>
  <c r="Y56" i="1"/>
  <c r="Y58" i="1" s="1"/>
  <c r="P56" i="1"/>
  <c r="X54" i="1"/>
  <c r="X53" i="1"/>
  <c r="BP52" i="1"/>
  <c r="BO52" i="1"/>
  <c r="BN52" i="1"/>
  <c r="BM52" i="1"/>
  <c r="Z52" i="1"/>
  <c r="Y52" i="1"/>
  <c r="P52" i="1"/>
  <c r="BO51" i="1"/>
  <c r="BM51" i="1"/>
  <c r="Y51" i="1"/>
  <c r="BP51" i="1" s="1"/>
  <c r="P51" i="1"/>
  <c r="BP50" i="1"/>
  <c r="BO50" i="1"/>
  <c r="BN50" i="1"/>
  <c r="BM50" i="1"/>
  <c r="Z50" i="1"/>
  <c r="Y50" i="1"/>
  <c r="P50" i="1"/>
  <c r="BO49" i="1"/>
  <c r="BM49" i="1"/>
  <c r="Y49" i="1"/>
  <c r="BP49" i="1" s="1"/>
  <c r="P49" i="1"/>
  <c r="BP48" i="1"/>
  <c r="BO48" i="1"/>
  <c r="BN48" i="1"/>
  <c r="BM48" i="1"/>
  <c r="Z48" i="1"/>
  <c r="Y48" i="1"/>
  <c r="P48" i="1"/>
  <c r="BO47" i="1"/>
  <c r="BM47" i="1"/>
  <c r="Y47" i="1"/>
  <c r="C680" i="1" s="1"/>
  <c r="P47" i="1"/>
  <c r="X43" i="1"/>
  <c r="X42" i="1"/>
  <c r="BO41" i="1"/>
  <c r="BM41" i="1"/>
  <c r="Y41" i="1"/>
  <c r="Y42" i="1" s="1"/>
  <c r="P41" i="1"/>
  <c r="X39" i="1"/>
  <c r="X38" i="1"/>
  <c r="BO37" i="1"/>
  <c r="BM37" i="1"/>
  <c r="Y37" i="1"/>
  <c r="Y38" i="1" s="1"/>
  <c r="P37" i="1"/>
  <c r="X35" i="1"/>
  <c r="X34" i="1"/>
  <c r="BO33" i="1"/>
  <c r="BM33" i="1"/>
  <c r="Y33" i="1"/>
  <c r="BP33" i="1" s="1"/>
  <c r="P33" i="1"/>
  <c r="BP32" i="1"/>
  <c r="BO32" i="1"/>
  <c r="BN32" i="1"/>
  <c r="BM32" i="1"/>
  <c r="Z32" i="1"/>
  <c r="Y32" i="1"/>
  <c r="P32" i="1"/>
  <c r="BO31" i="1"/>
  <c r="BM31" i="1"/>
  <c r="Y31" i="1"/>
  <c r="BP31" i="1" s="1"/>
  <c r="BO30" i="1"/>
  <c r="BM30" i="1"/>
  <c r="Y30" i="1"/>
  <c r="BP30" i="1" s="1"/>
  <c r="BO29" i="1"/>
  <c r="BM29" i="1"/>
  <c r="Y29" i="1"/>
  <c r="BP29" i="1" s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4" i="1" s="1"/>
  <c r="P26" i="1"/>
  <c r="X24" i="1"/>
  <c r="X23" i="1"/>
  <c r="X674" i="1" s="1"/>
  <c r="BO22" i="1"/>
  <c r="X672" i="1" s="1"/>
  <c r="BM22" i="1"/>
  <c r="X671" i="1" s="1"/>
  <c r="X673" i="1" s="1"/>
  <c r="Y22" i="1"/>
  <c r="B680" i="1" s="1"/>
  <c r="P22" i="1"/>
  <c r="H10" i="1"/>
  <c r="A9" i="1"/>
  <c r="F10" i="1" s="1"/>
  <c r="D7" i="1"/>
  <c r="Q6" i="1"/>
  <c r="P2" i="1"/>
  <c r="H9" i="1" l="1"/>
  <c r="A10" i="1"/>
  <c r="Y24" i="1"/>
  <c r="Y35" i="1"/>
  <c r="Y39" i="1"/>
  <c r="Y43" i="1"/>
  <c r="Y53" i="1"/>
  <c r="Y59" i="1"/>
  <c r="Y72" i="1"/>
  <c r="Y78" i="1"/>
  <c r="Y88" i="1"/>
  <c r="Y96" i="1"/>
  <c r="Y102" i="1"/>
  <c r="Y109" i="1"/>
  <c r="Y118" i="1"/>
  <c r="Y127" i="1"/>
  <c r="Y135" i="1"/>
  <c r="Y145" i="1"/>
  <c r="Y149" i="1"/>
  <c r="Y157" i="1"/>
  <c r="Y161" i="1"/>
  <c r="Y167" i="1"/>
  <c r="Y172" i="1"/>
  <c r="Y180" i="1"/>
  <c r="Y184" i="1"/>
  <c r="Y202" i="1"/>
  <c r="Y207" i="1"/>
  <c r="Y213" i="1"/>
  <c r="Y223" i="1"/>
  <c r="Y237" i="1"/>
  <c r="Y246" i="1"/>
  <c r="Y259" i="1"/>
  <c r="Y272" i="1"/>
  <c r="Y276" i="1"/>
  <c r="M680" i="1"/>
  <c r="Y290" i="1"/>
  <c r="BP285" i="1"/>
  <c r="BN285" i="1"/>
  <c r="Z285" i="1"/>
  <c r="Y289" i="1"/>
  <c r="Z301" i="1"/>
  <c r="BP299" i="1"/>
  <c r="BN299" i="1"/>
  <c r="Z299" i="1"/>
  <c r="BP308" i="1"/>
  <c r="BN308" i="1"/>
  <c r="Z308" i="1"/>
  <c r="BP347" i="1"/>
  <c r="BN347" i="1"/>
  <c r="Z347" i="1"/>
  <c r="Z348" i="1" s="1"/>
  <c r="Y349" i="1"/>
  <c r="Y352" i="1"/>
  <c r="BP351" i="1"/>
  <c r="BN351" i="1"/>
  <c r="Z351" i="1"/>
  <c r="Z352" i="1" s="1"/>
  <c r="Y353" i="1"/>
  <c r="U680" i="1"/>
  <c r="Y365" i="1"/>
  <c r="BP356" i="1"/>
  <c r="BN356" i="1"/>
  <c r="Z356" i="1"/>
  <c r="BP360" i="1"/>
  <c r="BN360" i="1"/>
  <c r="Z360" i="1"/>
  <c r="Y364" i="1"/>
  <c r="BP368" i="1"/>
  <c r="BN368" i="1"/>
  <c r="Z368" i="1"/>
  <c r="Z371" i="1" s="1"/>
  <c r="BP376" i="1"/>
  <c r="BN376" i="1"/>
  <c r="Z376" i="1"/>
  <c r="Y380" i="1"/>
  <c r="BP384" i="1"/>
  <c r="BN384" i="1"/>
  <c r="Z384" i="1"/>
  <c r="Y387" i="1"/>
  <c r="Y394" i="1"/>
  <c r="BP390" i="1"/>
  <c r="BN390" i="1"/>
  <c r="Z390" i="1"/>
  <c r="BP393" i="1"/>
  <c r="BN393" i="1"/>
  <c r="Z393" i="1"/>
  <c r="Y395" i="1"/>
  <c r="Y400" i="1"/>
  <c r="BP397" i="1"/>
  <c r="BN397" i="1"/>
  <c r="Z397" i="1"/>
  <c r="BP410" i="1"/>
  <c r="BN410" i="1"/>
  <c r="Z410" i="1"/>
  <c r="Y412" i="1"/>
  <c r="W680" i="1"/>
  <c r="Y427" i="1"/>
  <c r="BP416" i="1"/>
  <c r="BN416" i="1"/>
  <c r="Z416" i="1"/>
  <c r="BP420" i="1"/>
  <c r="BN420" i="1"/>
  <c r="Z420" i="1"/>
  <c r="BP436" i="1"/>
  <c r="BN436" i="1"/>
  <c r="Z436" i="1"/>
  <c r="Y438" i="1"/>
  <c r="BP446" i="1"/>
  <c r="BN446" i="1"/>
  <c r="Z446" i="1"/>
  <c r="Z453" i="1" s="1"/>
  <c r="Y454" i="1"/>
  <c r="BP450" i="1"/>
  <c r="BN450" i="1"/>
  <c r="Z450" i="1"/>
  <c r="Y467" i="1"/>
  <c r="BP461" i="1"/>
  <c r="BN461" i="1"/>
  <c r="Z461" i="1"/>
  <c r="Y466" i="1"/>
  <c r="BP464" i="1"/>
  <c r="BN464" i="1"/>
  <c r="Z464" i="1"/>
  <c r="Y524" i="1"/>
  <c r="BP518" i="1"/>
  <c r="BN518" i="1"/>
  <c r="Z518" i="1"/>
  <c r="Y523" i="1"/>
  <c r="BP532" i="1"/>
  <c r="BN532" i="1"/>
  <c r="Z532" i="1"/>
  <c r="AA680" i="1"/>
  <c r="Y538" i="1"/>
  <c r="BP535" i="1"/>
  <c r="BN535" i="1"/>
  <c r="Z535" i="1"/>
  <c r="F9" i="1"/>
  <c r="J9" i="1"/>
  <c r="Z22" i="1"/>
  <c r="Z23" i="1" s="1"/>
  <c r="BN22" i="1"/>
  <c r="BP22" i="1"/>
  <c r="Y23" i="1"/>
  <c r="X670" i="1"/>
  <c r="Z26" i="1"/>
  <c r="BN26" i="1"/>
  <c r="BP26" i="1"/>
  <c r="Z28" i="1"/>
  <c r="BN28" i="1"/>
  <c r="Z29" i="1"/>
  <c r="BN29" i="1"/>
  <c r="Z30" i="1"/>
  <c r="BN30" i="1"/>
  <c r="Z31" i="1"/>
  <c r="BN31" i="1"/>
  <c r="Z33" i="1"/>
  <c r="BN33" i="1"/>
  <c r="Z37" i="1"/>
  <c r="Z38" i="1" s="1"/>
  <c r="BN37" i="1"/>
  <c r="BP37" i="1"/>
  <c r="Z41" i="1"/>
  <c r="Z42" i="1" s="1"/>
  <c r="BN41" i="1"/>
  <c r="BP41" i="1"/>
  <c r="Z47" i="1"/>
  <c r="Z53" i="1" s="1"/>
  <c r="BN47" i="1"/>
  <c r="BP47" i="1"/>
  <c r="Z49" i="1"/>
  <c r="BN49" i="1"/>
  <c r="Z51" i="1"/>
  <c r="BN51" i="1"/>
  <c r="Y54" i="1"/>
  <c r="Z57" i="1"/>
  <c r="Z58" i="1" s="1"/>
  <c r="BN57" i="1"/>
  <c r="Z62" i="1"/>
  <c r="Z71" i="1" s="1"/>
  <c r="BN62" i="1"/>
  <c r="BP62" i="1"/>
  <c r="Z64" i="1"/>
  <c r="BN64" i="1"/>
  <c r="Z66" i="1"/>
  <c r="BN66" i="1"/>
  <c r="Z68" i="1"/>
  <c r="BN68" i="1"/>
  <c r="Z70" i="1"/>
  <c r="BN70" i="1"/>
  <c r="Y71" i="1"/>
  <c r="Z74" i="1"/>
  <c r="Z78" i="1" s="1"/>
  <c r="BN74" i="1"/>
  <c r="BP74" i="1"/>
  <c r="Z76" i="1"/>
  <c r="BN76" i="1"/>
  <c r="Z82" i="1"/>
  <c r="Z87" i="1" s="1"/>
  <c r="BN82" i="1"/>
  <c r="Z84" i="1"/>
  <c r="BN84" i="1"/>
  <c r="Z86" i="1"/>
  <c r="BN86" i="1"/>
  <c r="Z90" i="1"/>
  <c r="BN90" i="1"/>
  <c r="BP90" i="1"/>
  <c r="Z92" i="1"/>
  <c r="BN92" i="1"/>
  <c r="Z94" i="1"/>
  <c r="BN94" i="1"/>
  <c r="Z100" i="1"/>
  <c r="Z102" i="1" s="1"/>
  <c r="BN100" i="1"/>
  <c r="E680" i="1"/>
  <c r="Z107" i="1"/>
  <c r="Z109" i="1" s="1"/>
  <c r="BN107" i="1"/>
  <c r="Y110" i="1"/>
  <c r="Z113" i="1"/>
  <c r="Z118" i="1" s="1"/>
  <c r="BN113" i="1"/>
  <c r="Z115" i="1"/>
  <c r="BN115" i="1"/>
  <c r="Z116" i="1"/>
  <c r="BN116" i="1"/>
  <c r="F680" i="1"/>
  <c r="Z123" i="1"/>
  <c r="Z127" i="1" s="1"/>
  <c r="BN123" i="1"/>
  <c r="Z125" i="1"/>
  <c r="BN125" i="1"/>
  <c r="Y128" i="1"/>
  <c r="Z131" i="1"/>
  <c r="Z134" i="1" s="1"/>
  <c r="BN131" i="1"/>
  <c r="Z133" i="1"/>
  <c r="BN133" i="1"/>
  <c r="Z137" i="1"/>
  <c r="Z144" i="1" s="1"/>
  <c r="BN137" i="1"/>
  <c r="BP137" i="1"/>
  <c r="Z139" i="1"/>
  <c r="BN139" i="1"/>
  <c r="Z141" i="1"/>
  <c r="BN141" i="1"/>
  <c r="Z143" i="1"/>
  <c r="BN143" i="1"/>
  <c r="Z147" i="1"/>
  <c r="Z149" i="1" s="1"/>
  <c r="BN147" i="1"/>
  <c r="BP147" i="1"/>
  <c r="Z153" i="1"/>
  <c r="Z156" i="1" s="1"/>
  <c r="BN153" i="1"/>
  <c r="BP153" i="1"/>
  <c r="Z155" i="1"/>
  <c r="BN155" i="1"/>
  <c r="Y156" i="1"/>
  <c r="Z159" i="1"/>
  <c r="Z161" i="1" s="1"/>
  <c r="BN159" i="1"/>
  <c r="BP159" i="1"/>
  <c r="Z165" i="1"/>
  <c r="Z166" i="1" s="1"/>
  <c r="BN165" i="1"/>
  <c r="Z170" i="1"/>
  <c r="Z171" i="1" s="1"/>
  <c r="BN170" i="1"/>
  <c r="BP170" i="1"/>
  <c r="Y171" i="1"/>
  <c r="Z174" i="1"/>
  <c r="BN174" i="1"/>
  <c r="BP174" i="1"/>
  <c r="Z176" i="1"/>
  <c r="BN176" i="1"/>
  <c r="Z178" i="1"/>
  <c r="BN178" i="1"/>
  <c r="Z182" i="1"/>
  <c r="Z184" i="1" s="1"/>
  <c r="BN182" i="1"/>
  <c r="BP182" i="1"/>
  <c r="I680" i="1"/>
  <c r="Y191" i="1"/>
  <c r="Z194" i="1"/>
  <c r="Z201" i="1" s="1"/>
  <c r="BN194" i="1"/>
  <c r="Z196" i="1"/>
  <c r="BN196" i="1"/>
  <c r="Z198" i="1"/>
  <c r="BN198" i="1"/>
  <c r="Z200" i="1"/>
  <c r="BN200" i="1"/>
  <c r="Z205" i="1"/>
  <c r="Z207" i="1" s="1"/>
  <c r="BN205" i="1"/>
  <c r="BP205" i="1"/>
  <c r="Y208" i="1"/>
  <c r="Z211" i="1"/>
  <c r="Z212" i="1" s="1"/>
  <c r="BN211" i="1"/>
  <c r="Z215" i="1"/>
  <c r="BN215" i="1"/>
  <c r="BP215" i="1"/>
  <c r="Z217" i="1"/>
  <c r="BN217" i="1"/>
  <c r="Z219" i="1"/>
  <c r="BN219" i="1"/>
  <c r="Z221" i="1"/>
  <c r="BN221" i="1"/>
  <c r="Z227" i="1"/>
  <c r="Z237" i="1" s="1"/>
  <c r="BN227" i="1"/>
  <c r="Z229" i="1"/>
  <c r="BN229" i="1"/>
  <c r="Z231" i="1"/>
  <c r="BN231" i="1"/>
  <c r="Z233" i="1"/>
  <c r="BN233" i="1"/>
  <c r="Z235" i="1"/>
  <c r="BN235" i="1"/>
  <c r="Z241" i="1"/>
  <c r="Z246" i="1" s="1"/>
  <c r="BN241" i="1"/>
  <c r="Z242" i="1"/>
  <c r="BN242" i="1"/>
  <c r="Z244" i="1"/>
  <c r="BN244" i="1"/>
  <c r="K680" i="1"/>
  <c r="Z251" i="1"/>
  <c r="Z258" i="1" s="1"/>
  <c r="BN251" i="1"/>
  <c r="Z253" i="1"/>
  <c r="BN253" i="1"/>
  <c r="Z255" i="1"/>
  <c r="BN255" i="1"/>
  <c r="Z257" i="1"/>
  <c r="BN257" i="1"/>
  <c r="Y258" i="1"/>
  <c r="Z262" i="1"/>
  <c r="Z271" i="1" s="1"/>
  <c r="BN262" i="1"/>
  <c r="BP262" i="1"/>
  <c r="Z264" i="1"/>
  <c r="BN264" i="1"/>
  <c r="Z266" i="1"/>
  <c r="BN266" i="1"/>
  <c r="Z268" i="1"/>
  <c r="BN268" i="1"/>
  <c r="Z270" i="1"/>
  <c r="BN270" i="1"/>
  <c r="Y271" i="1"/>
  <c r="Z274" i="1"/>
  <c r="Z275" i="1" s="1"/>
  <c r="BN274" i="1"/>
  <c r="BP274" i="1"/>
  <c r="Z279" i="1"/>
  <c r="BN279" i="1"/>
  <c r="BP279" i="1"/>
  <c r="Z281" i="1"/>
  <c r="BN281" i="1"/>
  <c r="BP283" i="1"/>
  <c r="BN283" i="1"/>
  <c r="Z283" i="1"/>
  <c r="BP287" i="1"/>
  <c r="BN287" i="1"/>
  <c r="Z287" i="1"/>
  <c r="Y301" i="1"/>
  <c r="BP306" i="1"/>
  <c r="BN306" i="1"/>
  <c r="Z306" i="1"/>
  <c r="Z311" i="1" s="1"/>
  <c r="BP310" i="1"/>
  <c r="BN310" i="1"/>
  <c r="Z310" i="1"/>
  <c r="Y312" i="1"/>
  <c r="R680" i="1"/>
  <c r="Y316" i="1"/>
  <c r="BP315" i="1"/>
  <c r="BN315" i="1"/>
  <c r="Z315" i="1"/>
  <c r="Z316" i="1" s="1"/>
  <c r="Y317" i="1"/>
  <c r="Y320" i="1"/>
  <c r="BP319" i="1"/>
  <c r="BN319" i="1"/>
  <c r="Z319" i="1"/>
  <c r="Z320" i="1" s="1"/>
  <c r="Y321" i="1"/>
  <c r="Y324" i="1"/>
  <c r="BP323" i="1"/>
  <c r="BN323" i="1"/>
  <c r="Z323" i="1"/>
  <c r="Z324" i="1" s="1"/>
  <c r="Y325" i="1"/>
  <c r="S680" i="1"/>
  <c r="Y329" i="1"/>
  <c r="BP328" i="1"/>
  <c r="BN328" i="1"/>
  <c r="Z328" i="1"/>
  <c r="Z329" i="1" s="1"/>
  <c r="Y330" i="1"/>
  <c r="Y333" i="1"/>
  <c r="BP332" i="1"/>
  <c r="BN332" i="1"/>
  <c r="Z332" i="1"/>
  <c r="Z333" i="1" s="1"/>
  <c r="Y334" i="1"/>
  <c r="Y339" i="1"/>
  <c r="BP336" i="1"/>
  <c r="BN336" i="1"/>
  <c r="Z336" i="1"/>
  <c r="Z338" i="1" s="1"/>
  <c r="Y348" i="1"/>
  <c r="BP358" i="1"/>
  <c r="BN358" i="1"/>
  <c r="Z358" i="1"/>
  <c r="BP362" i="1"/>
  <c r="BN362" i="1"/>
  <c r="Z362" i="1"/>
  <c r="Y371" i="1"/>
  <c r="BP370" i="1"/>
  <c r="BN370" i="1"/>
  <c r="Z370" i="1"/>
  <c r="Y372" i="1"/>
  <c r="Y381" i="1"/>
  <c r="BP374" i="1"/>
  <c r="BN374" i="1"/>
  <c r="Z374" i="1"/>
  <c r="Z380" i="1" s="1"/>
  <c r="BP378" i="1"/>
  <c r="BN378" i="1"/>
  <c r="Z378" i="1"/>
  <c r="Y388" i="1"/>
  <c r="BP385" i="1"/>
  <c r="BN385" i="1"/>
  <c r="Z385" i="1"/>
  <c r="Z387" i="1" s="1"/>
  <c r="BP391" i="1"/>
  <c r="BN391" i="1"/>
  <c r="Z391" i="1"/>
  <c r="BP399" i="1"/>
  <c r="BN399" i="1"/>
  <c r="Z399" i="1"/>
  <c r="Y401" i="1"/>
  <c r="V680" i="1"/>
  <c r="Y405" i="1"/>
  <c r="BP404" i="1"/>
  <c r="BN404" i="1"/>
  <c r="Z404" i="1"/>
  <c r="Z405" i="1" s="1"/>
  <c r="Y406" i="1"/>
  <c r="Y411" i="1"/>
  <c r="BP408" i="1"/>
  <c r="BN408" i="1"/>
  <c r="Z408" i="1"/>
  <c r="Z411" i="1" s="1"/>
  <c r="BP418" i="1"/>
  <c r="BN418" i="1"/>
  <c r="Z418" i="1"/>
  <c r="BP422" i="1"/>
  <c r="BN422" i="1"/>
  <c r="Z422" i="1"/>
  <c r="BP426" i="1"/>
  <c r="BN426" i="1"/>
  <c r="Z426" i="1"/>
  <c r="Y428" i="1"/>
  <c r="Y433" i="1"/>
  <c r="BP430" i="1"/>
  <c r="BN430" i="1"/>
  <c r="Z430" i="1"/>
  <c r="Z432" i="1" s="1"/>
  <c r="Y432" i="1"/>
  <c r="BP484" i="1"/>
  <c r="BN484" i="1"/>
  <c r="Z484" i="1"/>
  <c r="BP487" i="1"/>
  <c r="BN487" i="1"/>
  <c r="Z487" i="1"/>
  <c r="BP492" i="1"/>
  <c r="BN492" i="1"/>
  <c r="Z492" i="1"/>
  <c r="BP495" i="1"/>
  <c r="BN495" i="1"/>
  <c r="Z495" i="1"/>
  <c r="BP498" i="1"/>
  <c r="BN498" i="1"/>
  <c r="Z498" i="1"/>
  <c r="Y295" i="1"/>
  <c r="P680" i="1"/>
  <c r="Y302" i="1"/>
  <c r="Q680" i="1"/>
  <c r="Y311" i="1"/>
  <c r="T680" i="1"/>
  <c r="Y344" i="1"/>
  <c r="BP424" i="1"/>
  <c r="BN424" i="1"/>
  <c r="Z424" i="1"/>
  <c r="Y437" i="1"/>
  <c r="BP435" i="1"/>
  <c r="BN435" i="1"/>
  <c r="Z435" i="1"/>
  <c r="Z437" i="1" s="1"/>
  <c r="BP448" i="1"/>
  <c r="BN448" i="1"/>
  <c r="Z448" i="1"/>
  <c r="BP452" i="1"/>
  <c r="BN452" i="1"/>
  <c r="Z452" i="1"/>
  <c r="Y459" i="1"/>
  <c r="BP456" i="1"/>
  <c r="BN456" i="1"/>
  <c r="Z456" i="1"/>
  <c r="Z458" i="1" s="1"/>
  <c r="BP462" i="1"/>
  <c r="BN462" i="1"/>
  <c r="Z462" i="1"/>
  <c r="Y470" i="1"/>
  <c r="BP469" i="1"/>
  <c r="BN469" i="1"/>
  <c r="Z469" i="1"/>
  <c r="Z470" i="1" s="1"/>
  <c r="Y471" i="1"/>
  <c r="Y680" i="1"/>
  <c r="Y476" i="1"/>
  <c r="BP475" i="1"/>
  <c r="BN475" i="1"/>
  <c r="Z475" i="1"/>
  <c r="Z476" i="1" s="1"/>
  <c r="Y477" i="1"/>
  <c r="BP482" i="1"/>
  <c r="BN482" i="1"/>
  <c r="Z482" i="1"/>
  <c r="BP485" i="1"/>
  <c r="BN485" i="1"/>
  <c r="Z485" i="1"/>
  <c r="Z500" i="1" s="1"/>
  <c r="BP490" i="1"/>
  <c r="BN490" i="1"/>
  <c r="Z490" i="1"/>
  <c r="BP493" i="1"/>
  <c r="BN493" i="1"/>
  <c r="Z493" i="1"/>
  <c r="BP497" i="1"/>
  <c r="BN497" i="1"/>
  <c r="Z497" i="1"/>
  <c r="Y500" i="1"/>
  <c r="BP504" i="1"/>
  <c r="BN504" i="1"/>
  <c r="Z504" i="1"/>
  <c r="Z505" i="1" s="1"/>
  <c r="Y506" i="1"/>
  <c r="Y511" i="1"/>
  <c r="BP508" i="1"/>
  <c r="BN508" i="1"/>
  <c r="Z508" i="1"/>
  <c r="Z510" i="1" s="1"/>
  <c r="BP521" i="1"/>
  <c r="BN521" i="1"/>
  <c r="Z521" i="1"/>
  <c r="Y537" i="1"/>
  <c r="BP533" i="1"/>
  <c r="BN533" i="1"/>
  <c r="Z533" i="1"/>
  <c r="Z537" i="1" s="1"/>
  <c r="BP536" i="1"/>
  <c r="BN536" i="1"/>
  <c r="Z536" i="1"/>
  <c r="AB680" i="1"/>
  <c r="Y542" i="1"/>
  <c r="BP541" i="1"/>
  <c r="BN541" i="1"/>
  <c r="Z541" i="1"/>
  <c r="Z542" i="1" s="1"/>
  <c r="Y543" i="1"/>
  <c r="AC680" i="1"/>
  <c r="Y562" i="1"/>
  <c r="BP547" i="1"/>
  <c r="BN547" i="1"/>
  <c r="Z547" i="1"/>
  <c r="BP551" i="1"/>
  <c r="BN551" i="1"/>
  <c r="Z551" i="1"/>
  <c r="BP555" i="1"/>
  <c r="BN555" i="1"/>
  <c r="Z555" i="1"/>
  <c r="BP549" i="1"/>
  <c r="BN549" i="1"/>
  <c r="Z549" i="1"/>
  <c r="BP553" i="1"/>
  <c r="BN553" i="1"/>
  <c r="Z553" i="1"/>
  <c r="BP556" i="1"/>
  <c r="BN556" i="1"/>
  <c r="Z556" i="1"/>
  <c r="BP559" i="1"/>
  <c r="BN559" i="1"/>
  <c r="Z559" i="1"/>
  <c r="BP561" i="1"/>
  <c r="BN561" i="1"/>
  <c r="Z561" i="1"/>
  <c r="Y563" i="1"/>
  <c r="BP566" i="1"/>
  <c r="BN566" i="1"/>
  <c r="Z566" i="1"/>
  <c r="Y571" i="1"/>
  <c r="BP575" i="1"/>
  <c r="BN575" i="1"/>
  <c r="Z575" i="1"/>
  <c r="BP580" i="1"/>
  <c r="BN580" i="1"/>
  <c r="Z580" i="1"/>
  <c r="BP585" i="1"/>
  <c r="BN585" i="1"/>
  <c r="Z585" i="1"/>
  <c r="Y587" i="1"/>
  <c r="Y592" i="1"/>
  <c r="BP589" i="1"/>
  <c r="BN589" i="1"/>
  <c r="Z589" i="1"/>
  <c r="Y593" i="1"/>
  <c r="BP596" i="1"/>
  <c r="BN596" i="1"/>
  <c r="Z596" i="1"/>
  <c r="Y598" i="1"/>
  <c r="Y615" i="1"/>
  <c r="Y616" i="1"/>
  <c r="BP608" i="1"/>
  <c r="BN608" i="1"/>
  <c r="Z608" i="1"/>
  <c r="AE680" i="1"/>
  <c r="BP610" i="1"/>
  <c r="BN610" i="1"/>
  <c r="Z610" i="1"/>
  <c r="X680" i="1"/>
  <c r="Y453" i="1"/>
  <c r="Z680" i="1"/>
  <c r="Y516" i="1"/>
  <c r="BP558" i="1"/>
  <c r="BN558" i="1"/>
  <c r="Z558" i="1"/>
  <c r="BP560" i="1"/>
  <c r="BN560" i="1"/>
  <c r="Z560" i="1"/>
  <c r="Y570" i="1"/>
  <c r="BP569" i="1"/>
  <c r="BN569" i="1"/>
  <c r="Z569" i="1"/>
  <c r="Z570" i="1" s="1"/>
  <c r="BP574" i="1"/>
  <c r="BN574" i="1"/>
  <c r="Z574" i="1"/>
  <c r="BP577" i="1"/>
  <c r="BN577" i="1"/>
  <c r="Z577" i="1"/>
  <c r="BP583" i="1"/>
  <c r="BN583" i="1"/>
  <c r="Z583" i="1"/>
  <c r="BP591" i="1"/>
  <c r="BN591" i="1"/>
  <c r="Z591" i="1"/>
  <c r="Y597" i="1"/>
  <c r="BP595" i="1"/>
  <c r="BN595" i="1"/>
  <c r="Z595" i="1"/>
  <c r="Z597" i="1" s="1"/>
  <c r="BP609" i="1"/>
  <c r="BN609" i="1"/>
  <c r="Z609" i="1"/>
  <c r="BP611" i="1"/>
  <c r="BN611" i="1"/>
  <c r="Z611" i="1"/>
  <c r="BP613" i="1"/>
  <c r="BN613" i="1"/>
  <c r="Z613" i="1"/>
  <c r="BP626" i="1"/>
  <c r="BN626" i="1"/>
  <c r="Z626" i="1"/>
  <c r="BP628" i="1"/>
  <c r="BN628" i="1"/>
  <c r="Z628" i="1"/>
  <c r="BP630" i="1"/>
  <c r="BN630" i="1"/>
  <c r="Z630" i="1"/>
  <c r="BP647" i="1"/>
  <c r="BN647" i="1"/>
  <c r="Z647" i="1"/>
  <c r="BP649" i="1"/>
  <c r="BN649" i="1"/>
  <c r="Z649" i="1"/>
  <c r="Y651" i="1"/>
  <c r="Y660" i="1"/>
  <c r="BP659" i="1"/>
  <c r="BN659" i="1"/>
  <c r="Z659" i="1"/>
  <c r="Z660" i="1" s="1"/>
  <c r="Y661" i="1"/>
  <c r="Y668" i="1"/>
  <c r="BP667" i="1"/>
  <c r="BN667" i="1"/>
  <c r="Z667" i="1"/>
  <c r="Z668" i="1" s="1"/>
  <c r="Y669" i="1"/>
  <c r="Y604" i="1"/>
  <c r="BP612" i="1"/>
  <c r="BN612" i="1"/>
  <c r="Z612" i="1"/>
  <c r="BP614" i="1"/>
  <c r="BN614" i="1"/>
  <c r="Z614" i="1"/>
  <c r="Y632" i="1"/>
  <c r="BP625" i="1"/>
  <c r="BN625" i="1"/>
  <c r="Z625" i="1"/>
  <c r="BP627" i="1"/>
  <c r="BN627" i="1"/>
  <c r="Z627" i="1"/>
  <c r="BP629" i="1"/>
  <c r="BN629" i="1"/>
  <c r="Z629" i="1"/>
  <c r="BP631" i="1"/>
  <c r="BN631" i="1"/>
  <c r="Z631" i="1"/>
  <c r="Y633" i="1"/>
  <c r="Y650" i="1"/>
  <c r="BP646" i="1"/>
  <c r="BN646" i="1"/>
  <c r="Z646" i="1"/>
  <c r="Z650" i="1" s="1"/>
  <c r="BP648" i="1"/>
  <c r="BN648" i="1"/>
  <c r="Z648" i="1"/>
  <c r="AF680" i="1"/>
  <c r="Y657" i="1"/>
  <c r="Z615" i="1" l="1"/>
  <c r="Z592" i="1"/>
  <c r="Y672" i="1"/>
  <c r="Z427" i="1"/>
  <c r="Z632" i="1"/>
  <c r="Z586" i="1"/>
  <c r="Z562" i="1"/>
  <c r="Z289" i="1"/>
  <c r="Z223" i="1"/>
  <c r="Z179" i="1"/>
  <c r="Z96" i="1"/>
  <c r="Z34" i="1"/>
  <c r="Z675" i="1" s="1"/>
  <c r="Y674" i="1"/>
  <c r="Y671" i="1"/>
  <c r="Y673" i="1" s="1"/>
  <c r="Z523" i="1"/>
  <c r="Z466" i="1"/>
  <c r="Z400" i="1"/>
  <c r="Z394" i="1"/>
  <c r="Z364" i="1"/>
  <c r="Y670" i="1"/>
</calcChain>
</file>

<file path=xl/sharedStrings.xml><?xml version="1.0" encoding="utf-8"?>
<sst xmlns="http://schemas.openxmlformats.org/spreadsheetml/2006/main" count="3191" uniqueCount="1100">
  <si>
    <t xml:space="preserve">  БЛАНК ЗАКАЗА </t>
  </si>
  <si>
    <t>КИ</t>
  </si>
  <si>
    <t>на отгрузку продукции с ООО Трейд-Сервис с</t>
  </si>
  <si>
    <t>06.01.2025</t>
  </si>
  <si>
    <t>бланк создан</t>
  </si>
  <si>
    <t>30.12.2024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</si>
  <si>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</si>
  <si>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</si>
  <si>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</si>
  <si>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</si>
  <si>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</si>
  <si>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</si>
  <si>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</si>
  <si>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</si>
  <si>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</si>
  <si>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</si>
  <si>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</si>
  <si>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</si>
  <si>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</si>
  <si>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</si>
  <si>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</si>
  <si>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</si>
  <si>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</si>
  <si>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</si>
  <si>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</si>
  <si>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</si>
  <si>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</si>
  <si>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</si>
  <si>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</si>
  <si>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</si>
  <si>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</si>
  <si>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</si>
  <si>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</si>
  <si>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</si>
  <si>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</si>
  <si>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</si>
  <si>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</si>
  <si>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</si>
  <si>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</si>
  <si>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</si>
  <si>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</si>
  <si>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</si>
  <si>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</si>
  <si>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</si>
  <si>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</si>
  <si>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</si>
  <si>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</si>
  <si>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</si>
  <si>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</si>
  <si>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</si>
  <si>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</si>
  <si>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</si>
  <si>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</si>
  <si>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</si>
  <si>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</si>
  <si>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</si>
  <si>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</si>
  <si>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</si>
  <si>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</si>
  <si>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</si>
  <si>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</si>
  <si>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</si>
  <si>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</si>
  <si>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</si>
  <si>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</si>
  <si>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</si>
  <si>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</si>
  <si>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</si>
  <si>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</si>
  <si>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</si>
  <si>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</si>
  <si>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</si>
  <si>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</si>
  <si>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</si>
  <si>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</si>
  <si>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</si>
  <si>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14</t>
  </si>
  <si>
    <t>СК3</t>
  </si>
  <si>
    <t>ЕАЭС N RU Д-RU.РА06.В.91067/23, ЕАЭС N RU Д-RU.РА08.В.78145/23, ЕАЭС N RU Д-RU.РА08.В.78433/23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</si>
  <si>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</si>
  <si>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</si>
  <si>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</si>
  <si>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</si>
  <si>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</si>
  <si>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</si>
  <si>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</si>
  <si>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</si>
  <si>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</si>
  <si>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</si>
  <si>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</si>
  <si>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</si>
  <si>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</si>
  <si>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</si>
  <si>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</si>
  <si>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</si>
  <si>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</si>
  <si>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</si>
  <si>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</si>
  <si>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</si>
  <si>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</si>
  <si>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</si>
  <si>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</si>
  <si>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</si>
  <si>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</si>
  <si>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</si>
  <si>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</si>
  <si>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</si>
  <si>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</si>
  <si>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</si>
  <si>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</si>
  <si>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</si>
  <si>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</si>
  <si>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</si>
  <si>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</si>
  <si>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</si>
  <si>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</si>
  <si>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</si>
  <si>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</si>
  <si>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</si>
  <si>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</si>
  <si>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</si>
  <si>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</si>
  <si>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</si>
  <si>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</si>
  <si>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</si>
  <si>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</si>
  <si>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</si>
  <si>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SU001485</t>
  </si>
  <si>
    <t>P003008</t>
  </si>
  <si>
    <t>Слой, мин. 1</t>
  </si>
  <si>
    <t>Слой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</si>
  <si>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</si>
  <si>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</si>
  <si>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</si>
  <si>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</si>
  <si>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</si>
  <si>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</si>
  <si>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</si>
  <si>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</si>
  <si>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</si>
  <si>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</si>
  <si>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</si>
  <si>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</si>
  <si>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</si>
  <si>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</si>
  <si>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</si>
  <si>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</si>
  <si>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</si>
  <si>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P003298</t>
  </si>
  <si>
    <t>ВЗ</t>
  </si>
  <si>
    <t>ЕАЭС N RU Д-RU.РА03.В.17296/24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</si>
  <si>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</si>
  <si>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</si>
  <si>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</si>
  <si>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</si>
  <si>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</si>
  <si>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</si>
  <si>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</si>
  <si>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</si>
  <si>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</si>
  <si>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</si>
  <si>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</si>
  <si>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</si>
  <si>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SU000125</t>
  </si>
  <si>
    <t>P002479</t>
  </si>
  <si>
    <t>ЕАЭС N RU Д-RU.РА02.В.59573/22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</si>
  <si>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</si>
  <si>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</si>
  <si>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</si>
  <si>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</si>
  <si>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</si>
  <si>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</si>
  <si>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</si>
  <si>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</si>
  <si>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</si>
  <si>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</si>
  <si>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</si>
  <si>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</si>
  <si>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</si>
  <si>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</si>
  <si>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</si>
  <si>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</si>
  <si>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</si>
  <si>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</si>
  <si>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</si>
  <si>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</si>
  <si>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</si>
  <si>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</si>
  <si>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</si>
  <si>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</si>
  <si>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</si>
  <si>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</si>
  <si>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</si>
  <si>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</si>
  <si>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</si>
  <si>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</si>
  <si>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</si>
  <si>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</si>
  <si>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</si>
  <si>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</si>
  <si>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</si>
  <si>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</si>
  <si>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</si>
  <si>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</si>
  <si>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</si>
  <si>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</si>
  <si>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</si>
  <si>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ЕАЭС N RU Д-RU.РА04.В.95390/24, ЕАЭС N RU Д-RU.РА04.В.95586/24, ЕАЭС N RU Д-RU.РА04.В.95798/24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</si>
  <si>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</si>
  <si>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</si>
  <si>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</si>
  <si>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</si>
  <si>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</si>
  <si>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</si>
  <si>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</si>
  <si>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</si>
  <si>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</si>
  <si>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</si>
  <si>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</si>
  <si>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</si>
  <si>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</si>
  <si>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</si>
  <si>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</si>
  <si>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</si>
  <si>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</si>
  <si>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</si>
  <si>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</si>
  <si>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</si>
  <si>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</si>
  <si>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Д-RU.РА01.В.20899/23, ЕАЭС N RU Д-RU.РА03.В.39392/23</t>
  </si>
  <si>
    <t>P003328</t>
  </si>
  <si>
    <t>SU001718</t>
  </si>
  <si>
    <t>P003327</t>
  </si>
  <si>
    <t>SU002769</t>
  </si>
  <si>
    <t>P003324</t>
  </si>
  <si>
    <t>ЕАЭС N RU Д-RU.РА06.В.12617/22</t>
  </si>
  <si>
    <t>SU002658</t>
  </si>
  <si>
    <t>P003998</t>
  </si>
  <si>
    <t>Сосиски «Молокуши миникушай» Фикс.вес 0,45 амицел ТМ «Вязанка»</t>
  </si>
  <si>
    <t>P003326</t>
  </si>
  <si>
    <t>Сливушка</t>
  </si>
  <si>
    <t>SU002928</t>
  </si>
  <si>
    <t>P003902</t>
  </si>
  <si>
    <t>ЕАЭС N RU Д-RU.РА06.В.04803/22</t>
  </si>
  <si>
    <t>P003357</t>
  </si>
  <si>
    <t>SU002733</t>
  </si>
  <si>
    <t>P003102</t>
  </si>
  <si>
    <t>ЕАЭС N RU Д-RU.РА06.В.04803/22, ЕАЭС N RU Д-RU.РА06.В.04922/22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</si>
  <si>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</si>
  <si>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</si>
  <si>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</si>
  <si>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</si>
  <si>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</si>
  <si>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</si>
  <si>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</si>
  <si>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</si>
  <si>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</si>
  <si>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</si>
  <si>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</si>
  <si>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</si>
  <si>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</si>
  <si>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</si>
  <si>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</si>
  <si>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</si>
  <si>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</si>
  <si>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</si>
  <si>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</si>
  <si>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</si>
  <si>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</si>
  <si>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</si>
  <si>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</si>
  <si>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</si>
  <si>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</si>
  <si>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</si>
  <si>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</si>
  <si>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</si>
  <si>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</si>
  <si>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</si>
  <si>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</si>
  <si>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</si>
  <si>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</si>
  <si>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</si>
  <si>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</si>
  <si>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</si>
  <si>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</si>
  <si>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</si>
  <si>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</si>
  <si>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</si>
  <si>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Вареные колбасы «Персидская халяль» Весовой п/а ТМ «Вязанка»</t>
  </si>
  <si>
    <t>ЕАЭС N RU Д-RU.РА05.В.47527/24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</si>
  <si>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</si>
  <si>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</si>
  <si>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</si>
  <si>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</si>
  <si>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</si>
  <si>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</si>
  <si>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</si>
  <si>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</si>
  <si>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</si>
  <si>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</si>
  <si>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</si>
  <si>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</si>
  <si>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</si>
  <si>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</si>
  <si>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</si>
  <si>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</si>
  <si>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</si>
  <si>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</si>
  <si>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</si>
  <si>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</si>
  <si>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</si>
  <si>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</si>
  <si>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</si>
  <si>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</si>
  <si>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</si>
  <si>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</si>
  <si>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</si>
  <si>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</si>
  <si>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</si>
  <si>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</si>
  <si>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</si>
  <si>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</si>
  <si>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</si>
  <si>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</si>
  <si>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</si>
  <si>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</si>
  <si>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</si>
  <si>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</si>
  <si>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</si>
  <si>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</si>
  <si>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</si>
  <si>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</si>
  <si>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</si>
  <si>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</si>
  <si>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</si>
  <si>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</si>
  <si>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</si>
  <si>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</si>
  <si>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</si>
  <si>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</si>
  <si>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</si>
  <si>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</si>
  <si>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</si>
  <si>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</si>
  <si>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</si>
  <si>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</si>
  <si>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</si>
  <si>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</si>
  <si>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</si>
  <si>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</si>
  <si>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</si>
  <si>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</si>
  <si>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</si>
  <si>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</si>
  <si>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</si>
  <si>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</si>
  <si>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</si>
  <si>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</si>
  <si>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</si>
  <si>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</si>
  <si>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</si>
  <si>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</si>
  <si>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</si>
  <si>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</si>
  <si>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</si>
  <si>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</si>
  <si>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</si>
  <si>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</si>
  <si>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</si>
  <si>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</si>
  <si>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</si>
  <si>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</si>
  <si>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</si>
  <si>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</si>
  <si>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</si>
  <si>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</si>
  <si>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</si>
  <si>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</si>
  <si>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</si>
  <si>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</si>
  <si>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</si>
  <si>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</si>
  <si>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</si>
  <si>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</si>
  <si>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</si>
  <si>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</si>
  <si>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</si>
  <si>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</si>
  <si>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</si>
  <si>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</si>
  <si>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</si>
  <si>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</si>
  <si>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</si>
  <si>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</si>
  <si>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</si>
  <si>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</si>
  <si>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</si>
  <si>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</si>
  <si>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</si>
  <si>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</si>
  <si>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</si>
  <si>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</si>
  <si>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</si>
  <si>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</si>
  <si>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</si>
  <si>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</si>
  <si>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</si>
  <si>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</si>
  <si>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</si>
  <si>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</si>
  <si>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</si>
  <si>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</si>
  <si>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</si>
  <si>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</si>
  <si>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P004884</t>
  </si>
  <si>
    <t>Сардельки «Сочинки» Весовой черева ТМ «Стародворье»</t>
  </si>
  <si>
    <t>ЕАЭС N RU Д-RU.РА01.В.93294/24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</si>
  <si>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</si>
  <si>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</si>
  <si>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</si>
  <si>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</si>
  <si>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</si>
  <si>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</si>
  <si>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</si>
  <si>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</si>
  <si>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</si>
  <si>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</si>
  <si>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</si>
  <si>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</si>
  <si>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</si>
  <si>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</si>
  <si>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</si>
  <si>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</si>
  <si>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</si>
  <si>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</si>
  <si>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</si>
  <si>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</si>
  <si>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</si>
  <si>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</si>
  <si>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</si>
  <si>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</si>
  <si>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</si>
  <si>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</si>
  <si>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</si>
  <si>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</si>
  <si>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</si>
  <si>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</si>
  <si>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</si>
  <si>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</si>
  <si>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</si>
  <si>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</si>
  <si>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</si>
  <si>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</si>
  <si>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</si>
  <si>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</si>
  <si>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</si>
  <si>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</si>
  <si>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</si>
  <si>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</si>
  <si>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</si>
  <si>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</si>
  <si>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</si>
  <si>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</si>
  <si>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</si>
  <si>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</si>
  <si>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</si>
  <si>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</si>
  <si>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</si>
  <si>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</si>
  <si>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</si>
  <si>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</si>
  <si>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</si>
  <si>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</si>
  <si>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SU001799</t>
  </si>
  <si>
    <t>P001799</t>
  </si>
  <si>
    <t>ЕАЭС N RU Д-RU.РА02.В.59562/22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</si>
  <si>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</si>
  <si>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</si>
  <si>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</si>
  <si>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</si>
  <si>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</si>
  <si>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</si>
  <si>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</si>
  <si>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</si>
  <si>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</si>
  <si>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</si>
  <si>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</si>
  <si>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</si>
  <si>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</si>
  <si>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ЕАЭС N RU Д-RU.РА05.В.80946/24</t>
  </si>
  <si>
    <t>SU001795</t>
  </si>
  <si>
    <t>P001795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</si>
  <si>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</si>
  <si>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</si>
  <si>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</si>
  <si>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</si>
  <si>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</si>
  <si>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</si>
  <si>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</si>
  <si>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</si>
  <si>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</si>
  <si>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</si>
  <si>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</si>
  <si>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</si>
  <si>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</si>
  <si>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</si>
  <si>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</si>
  <si>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</si>
  <si>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</si>
  <si>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</si>
  <si>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</si>
  <si>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</si>
  <si>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</si>
  <si>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</si>
  <si>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</si>
  <si>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</si>
  <si>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</si>
  <si>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</si>
  <si>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</si>
  <si>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</si>
  <si>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</si>
  <si>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</si>
  <si>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</si>
  <si>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</si>
  <si>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</si>
  <si>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</si>
  <si>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</si>
  <si>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</si>
  <si>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</si>
  <si>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</si>
  <si>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</si>
  <si>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</si>
  <si>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</si>
  <si>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</si>
  <si>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</si>
  <si>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</si>
  <si>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</si>
  <si>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</si>
  <si>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</si>
  <si>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</si>
  <si>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</si>
  <si>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</si>
  <si>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</si>
  <si>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</si>
  <si>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</si>
  <si>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</si>
  <si>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</si>
  <si>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</si>
  <si>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</si>
  <si>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</si>
  <si>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</si>
  <si>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</si>
  <si>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</si>
  <si>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</si>
  <si>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</si>
  <si>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</si>
  <si>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</si>
  <si>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</si>
  <si>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</si>
  <si>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</si>
  <si>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</si>
  <si>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</si>
  <si>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</si>
  <si>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</si>
  <si>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</si>
  <si>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</si>
  <si>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</si>
  <si>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</si>
  <si>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</si>
  <si>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</si>
  <si>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</si>
  <si>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</si>
  <si>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</si>
  <si>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</si>
  <si>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</si>
  <si>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</si>
  <si>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</si>
  <si>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</si>
  <si>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</si>
  <si>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</si>
  <si>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</si>
  <si>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</si>
  <si>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</si>
  <si>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</si>
  <si>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</si>
  <si>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</si>
  <si>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</si>
  <si>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</si>
  <si>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</si>
  <si>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</si>
  <si>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</si>
  <si>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</si>
  <si>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</si>
  <si>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</si>
  <si>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</si>
  <si>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</si>
  <si>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</si>
  <si>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</si>
  <si>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</si>
  <si>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</si>
  <si>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</si>
  <si>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</si>
  <si>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</si>
  <si>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</si>
  <si>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</si>
  <si>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</si>
  <si>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</si>
  <si>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</si>
  <si>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</si>
  <si>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</si>
  <si>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</si>
  <si>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</si>
  <si>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</si>
  <si>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</si>
  <si>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</si>
  <si>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</si>
  <si>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</si>
  <si>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</si>
  <si>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</si>
  <si>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</si>
  <si>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</si>
  <si>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</si>
  <si>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</si>
  <si>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</si>
  <si>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</si>
  <si>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</si>
  <si>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</si>
  <si>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</si>
  <si>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</si>
  <si>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</si>
  <si>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</si>
  <si>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</si>
  <si>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</si>
  <si>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</si>
  <si>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</si>
  <si>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</si>
  <si>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</si>
  <si>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</si>
  <si>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</si>
  <si>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</si>
  <si>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</si>
  <si>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</si>
  <si>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</si>
  <si>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</si>
  <si>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</si>
  <si>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</si>
  <si>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</si>
  <si>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</si>
  <si>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</si>
  <si>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</si>
  <si>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</si>
  <si>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</si>
  <si>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</si>
  <si>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</si>
  <si>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</si>
  <si>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</si>
  <si>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</si>
  <si>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</si>
  <si>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</si>
  <si>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</si>
  <si>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</si>
  <si>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</si>
  <si>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</si>
  <si>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</si>
  <si>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</si>
  <si>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</si>
  <si>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</si>
  <si>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</si>
  <si>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</si>
  <si>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SU003420</t>
  </si>
  <si>
    <t>P004293</t>
  </si>
  <si>
    <t>P004252</t>
  </si>
  <si>
    <t>ЕАЭС N RU Д-RU.РА02.В.61660/24, ЕАЭС N RU Д-RU.РА10.В.85286/23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</si>
  <si>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</si>
  <si>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</si>
  <si>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</si>
  <si>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</si>
  <si>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</si>
  <si>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</si>
  <si>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</si>
  <si>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</si>
  <si>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</si>
  <si>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</si>
  <si>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SU003419</t>
  </si>
  <si>
    <t>P004251</t>
  </si>
  <si>
    <t>ЕАЭС N RU Д-RU.РА03.В.88061/22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</si>
  <si>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</si>
  <si>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</si>
  <si>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</si>
  <si>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</si>
  <si>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</si>
  <si>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</si>
  <si>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</si>
  <si>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</si>
  <si>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</si>
  <si>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</si>
  <si>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</si>
  <si>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</si>
  <si>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</si>
  <si>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</si>
  <si>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</si>
  <si>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</si>
  <si>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</si>
  <si>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</si>
  <si>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</si>
  <si>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</si>
  <si>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Д-RU.РА10.В.10927/24</t>
  </si>
  <si>
    <t>P003323</t>
  </si>
  <si>
    <t>ЕАЭС N RU Д-RU.РА03.В.86680/22</t>
  </si>
  <si>
    <t>SU003226</t>
  </si>
  <si>
    <t>P004260</t>
  </si>
  <si>
    <t>P003844</t>
  </si>
  <si>
    <t>SU003424</t>
  </si>
  <si>
    <t>P004259</t>
  </si>
  <si>
    <t>ЕАЭС N RU Д-RU.РА03.В.31251/24,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</si>
  <si>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</si>
  <si>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</si>
  <si>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</si>
  <si>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</si>
  <si>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</si>
  <si>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</si>
  <si>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</si>
  <si>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</si>
  <si>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</si>
  <si>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</si>
  <si>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</si>
  <si>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</si>
  <si>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</si>
  <si>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</si>
  <si>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</si>
  <si>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</si>
  <si>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</si>
  <si>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</si>
  <si>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</si>
  <si>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</si>
  <si>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</si>
  <si>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</si>
  <si>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</si>
  <si>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</si>
  <si>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</si>
  <si>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</si>
  <si>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</si>
  <si>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</si>
  <si>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</si>
  <si>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</si>
  <si>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</si>
  <si>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</si>
  <si>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</si>
  <si>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</si>
  <si>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</si>
  <si>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</si>
  <si>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</si>
  <si>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</si>
  <si>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</si>
  <si>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</si>
  <si>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</si>
  <si>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</si>
  <si>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</si>
  <si>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</si>
  <si>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</si>
  <si>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</si>
  <si>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</si>
  <si>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</si>
  <si>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</si>
  <si>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</si>
  <si>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</si>
  <si>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</si>
  <si>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</si>
  <si>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</si>
  <si>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</si>
  <si>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</si>
  <si>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</si>
  <si>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</si>
  <si>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</si>
  <si>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</si>
  <si>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</si>
  <si>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</si>
  <si>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</si>
  <si>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</si>
  <si>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</si>
  <si>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</si>
  <si>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</si>
  <si>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</si>
  <si>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</si>
  <si>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</si>
  <si>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</si>
  <si>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</si>
  <si>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</si>
  <si>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</si>
  <si>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</si>
  <si>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</si>
  <si>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</si>
  <si>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</si>
  <si>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</si>
  <si>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</si>
  <si>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</si>
  <si>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</si>
  <si>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</si>
  <si>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</si>
  <si>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</si>
  <si>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</si>
  <si>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</si>
  <si>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</si>
  <si>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</si>
  <si>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</si>
  <si>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</si>
  <si>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</si>
  <si>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</si>
  <si>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</si>
  <si>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</si>
  <si>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</si>
  <si>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</si>
  <si>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</si>
  <si>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</si>
  <si>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</si>
  <si>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</si>
  <si>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</si>
  <si>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</si>
  <si>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</si>
  <si>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</si>
  <si>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</si>
  <si>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</si>
  <si>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</si>
  <si>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</si>
  <si>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</si>
  <si>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</si>
  <si>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</si>
  <si>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P004339</t>
  </si>
  <si>
    <t>P004520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</si>
  <si>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</si>
  <si>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</si>
  <si>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</si>
  <si>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</si>
  <si>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</si>
  <si>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</si>
  <si>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</si>
  <si>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</si>
  <si>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</si>
  <si>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</si>
  <si>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</si>
  <si>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</si>
  <si>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</si>
  <si>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</si>
  <si>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P004140</t>
  </si>
  <si>
    <t>SU003505</t>
  </si>
  <si>
    <t>P004342</t>
  </si>
  <si>
    <t>ЕАЭС N RU Д-RU.РА07.В.99597/24</t>
  </si>
  <si>
    <t>P004924</t>
  </si>
  <si>
    <t>Копченые колбасы «Краковюрст» Фикс.вес 0,28 NDX ТМ «Баварушка»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</si>
  <si>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</si>
  <si>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</si>
  <si>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</si>
  <si>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</si>
  <si>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</si>
  <si>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</si>
  <si>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</si>
  <si>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</si>
  <si>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</si>
  <si>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</si>
  <si>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</si>
  <si>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</si>
  <si>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</si>
  <si>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</si>
  <si>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</si>
  <si>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</si>
  <si>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</si>
  <si>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</si>
  <si>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</si>
  <si>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</si>
  <si>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</si>
  <si>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</si>
  <si>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</si>
  <si>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</si>
  <si>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</si>
  <si>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</si>
  <si>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</si>
  <si>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</si>
  <si>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</si>
  <si>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</si>
  <si>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</si>
  <si>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</si>
  <si>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</si>
  <si>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</si>
  <si>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</si>
  <si>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</si>
  <si>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</si>
  <si>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</si>
  <si>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</si>
  <si>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</si>
  <si>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</si>
  <si>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</si>
  <si>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</si>
  <si>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P004460</t>
  </si>
  <si>
    <t>Ветчины Дугушка Дугушка Вес б/о Дугушка</t>
  </si>
  <si>
    <t>ЕАЭС N RU Д-RU.РА04.В.71599/24</t>
  </si>
  <si>
    <t>P003146</t>
  </si>
  <si>
    <t>ЕАЭС N RU Д-RU.РА08.В.10027/22</t>
  </si>
  <si>
    <t>SU002643</t>
  </si>
  <si>
    <t>P004691</t>
  </si>
  <si>
    <t>P004923</t>
  </si>
  <si>
    <t>Ветчины «Дугушка» Фикс.вес 0,6 полиамид ТМ «Дугушка»</t>
  </si>
  <si>
    <t>P002993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</si>
  <si>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</si>
  <si>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</si>
  <si>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</si>
  <si>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</si>
  <si>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P003636</t>
  </si>
  <si>
    <t>ЕАЭС N RU Д-RU.РА01.В.81855/20</t>
  </si>
  <si>
    <t>SU002158</t>
  </si>
  <si>
    <t>P004466</t>
  </si>
  <si>
    <t>В/к колбасы «Салями Запеченая» Весовые ТМ «Дугушка»</t>
  </si>
  <si>
    <t>11.01.2025</t>
  </si>
  <si>
    <t>ЕАЭС N RU Д-RU.РА04.В.71173/24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</si>
  <si>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</si>
  <si>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</si>
  <si>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</si>
  <si>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</si>
  <si>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</si>
  <si>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</si>
  <si>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</si>
  <si>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</si>
  <si>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P004934</t>
  </si>
  <si>
    <t>В/к колбасы «Рубленая Запеченная» Фикс.вес 0,6 вектор ТМ «Дугушка»</t>
  </si>
  <si>
    <t>P004692</t>
  </si>
  <si>
    <t>SU002919</t>
  </si>
  <si>
    <t>P003635</t>
  </si>
  <si>
    <t>P004930</t>
  </si>
  <si>
    <t>Копченые колбасы «Салями Запеченая» Фикс.вес 0,6 вектор ТМ «Стародворье»</t>
  </si>
  <si>
    <t>P004694</t>
  </si>
  <si>
    <t>SU002918</t>
  </si>
  <si>
    <t>P003637</t>
  </si>
  <si>
    <t>P004693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</si>
  <si>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</si>
  <si>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</si>
  <si>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</si>
  <si>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</si>
  <si>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</si>
  <si>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</si>
  <si>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</si>
  <si>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</si>
  <si>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</si>
  <si>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</si>
  <si>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</si>
  <si>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</si>
  <si>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</si>
  <si>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</si>
  <si>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</si>
  <si>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</si>
  <si>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Сафияль</t>
  </si>
  <si>
    <t>SU003403</t>
  </si>
  <si>
    <t>P004245</t>
  </si>
  <si>
    <t>П/к колбасы «Пряная халяль» Весовой Амифлекс ТМ «Сафияль»</t>
  </si>
  <si>
    <t>ЕАЭС N RU Д-RU.РА04.В.70961/24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</si>
  <si>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</si>
  <si>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</si>
  <si>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</si>
  <si>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</si>
  <si>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</si>
  <si>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</si>
  <si>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</si>
  <si>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</si>
  <si>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</si>
  <si>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</si>
  <si>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</si>
  <si>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</si>
  <si>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</si>
  <si>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</si>
  <si>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</si>
  <si>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</si>
  <si>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</si>
  <si>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</si>
  <si>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</si>
  <si>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</si>
  <si>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</si>
  <si>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</si>
  <si>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</si>
  <si>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</si>
  <si>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</si>
  <si>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</si>
  <si>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</si>
  <si>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</si>
  <si>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</si>
  <si>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</si>
  <si>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</si>
  <si>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</si>
  <si>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</si>
  <si>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</si>
  <si>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</si>
  <si>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</si>
  <si>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</si>
  <si>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</si>
  <si>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</si>
  <si>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</si>
  <si>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</si>
  <si>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</si>
  <si>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</si>
  <si>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</si>
  <si>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</si>
  <si>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</si>
  <si>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</si>
  <si>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</si>
  <si>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</si>
  <si>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</si>
  <si>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</si>
  <si>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</si>
  <si>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</si>
  <si>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</si>
  <si>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</si>
  <si>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</si>
  <si>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</si>
  <si>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</si>
  <si>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</si>
  <si>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</si>
  <si>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</si>
  <si>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</si>
  <si>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</si>
  <si>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</si>
  <si>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</si>
  <si>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</si>
  <si>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</si>
  <si>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</si>
  <si>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</si>
  <si>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</si>
  <si>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</si>
  <si>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</si>
  <si>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</si>
  <si>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</si>
  <si>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</si>
  <si>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</si>
  <si>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</si>
  <si>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</si>
  <si>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</si>
  <si>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P004879</t>
  </si>
  <si>
    <t>Сосиски «Датские» Фикс.вес 0,3 п/а ТМ «Зареченские продукты»</t>
  </si>
  <si>
    <t>P003218</t>
  </si>
  <si>
    <t>Сосиски «Датские» Фикс.вес 0,3 П/а мгс ТМ «Зареченские»</t>
  </si>
  <si>
    <t>SU002922</t>
  </si>
  <si>
    <t>P004880</t>
  </si>
  <si>
    <t>Сосиски «Сочные» Фикс.вес 0,3 п/а ТМ «Зареченские продукты»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</si>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</sst>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24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9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1ECD7"/>
        <bgColor rgb="FFFFFFCC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3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0" fontId="41" fillId="0" borderId="0" xfId="0" applyFont="1" applyAlignment="1" applyProtection="1">
      <alignment horizontal="right" vertical="center"/>
      <protection hidden="1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1110" fillId="0" borderId="11" xfId="0" applyFont="1" applyBorder="1" applyAlignment="1" applyProtection="1">
      <alignment wrapText="1"/>
      <protection hidden="1"/>
    </xf>
    <xf numFmtId="0" fontId="1111" fillId="0" borderId="0" xfId="0" applyFont="1"/>
    <xf numFmtId="0" fontId="1113" fillId="0" borderId="11" xfId="0" applyFont="1" applyBorder="1" applyAlignment="1" applyProtection="1">
      <alignment wrapText="1"/>
      <protection hidden="1"/>
    </xf>
    <xf numFmtId="0" fontId="1114" fillId="0" borderId="0" xfId="0" applyFont="1"/>
    <xf numFmtId="0" fontId="1116" fillId="0" borderId="11" xfId="0" applyFont="1" applyBorder="1" applyAlignment="1" applyProtection="1">
      <alignment wrapText="1"/>
      <protection hidden="1"/>
    </xf>
    <xf numFmtId="0" fontId="1117" fillId="0" borderId="0" xfId="0" applyFont="1"/>
    <xf numFmtId="0" fontId="1119" fillId="0" borderId="11" xfId="0" applyFont="1" applyBorder="1" applyAlignment="1" applyProtection="1">
      <alignment wrapText="1"/>
      <protection hidden="1"/>
    </xf>
    <xf numFmtId="0" fontId="1120" fillId="0" borderId="0" xfId="0" applyFont="1"/>
    <xf numFmtId="0" fontId="1122" fillId="0" borderId="11" xfId="0" applyFont="1" applyBorder="1" applyAlignment="1" applyProtection="1">
      <alignment wrapText="1"/>
      <protection hidden="1"/>
    </xf>
    <xf numFmtId="0" fontId="1123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118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34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04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87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7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674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11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100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920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854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509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02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629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8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082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93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41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8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95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65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6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115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7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165" fontId="36" fillId="28" borderId="24" xfId="0" applyNumberFormat="1" applyFont="1" applyFill="1" applyBorder="1" applyAlignment="1" applyProtection="1">
      <alignment horizontal="center" vertical="center"/>
      <protection locked="0"/>
    </xf>
    <xf numFmtId="0" fontId="530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03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23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899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46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953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64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0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527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112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1109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73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57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7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1112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99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5">
    <dxf>
      <font>
        <color rgb="FFFFFFFF"/>
      </font>
      <fill>
        <patternFill>
          <bgColor rgb="FF000000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80"/>
  <sheetViews>
    <sheetView showGridLines="0" tabSelected="1" topLeftCell="A657" zoomScaleNormal="100" zoomScaleSheetLayoutView="100" workbookViewId="0">
      <selection activeCell="AA676" sqref="AA676"/>
    </sheetView>
  </sheetViews>
  <sheetFormatPr defaultColWidth="9.140625" defaultRowHeight="12.75" x14ac:dyDescent="0.2"/>
  <cols>
    <col min="1" max="1" width="9.140625" style="78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85" customWidth="1"/>
    <col min="19" max="19" width="6.140625" style="78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85" customWidth="1"/>
    <col min="25" max="25" width="11" style="785" customWidth="1"/>
    <col min="26" max="26" width="10" style="785" customWidth="1"/>
    <col min="27" max="27" width="11.5703125" style="785" customWidth="1"/>
    <col min="28" max="28" width="10.42578125" style="785" customWidth="1"/>
    <col min="29" max="29" width="30" style="785" customWidth="1"/>
    <col min="30" max="30" width="11.42578125" style="8" bestFit="1" customWidth="1"/>
    <col min="31" max="31" width="9.140625" style="8" customWidth="1"/>
    <col min="32" max="32" width="8.85546875" style="8" customWidth="1"/>
    <col min="33" max="33" width="13.5703125" style="785" customWidth="1"/>
    <col min="34" max="34" width="9.140625" style="785" customWidth="1"/>
    <col min="35" max="16384" width="9.140625" style="785"/>
  </cols>
  <sheetData>
    <row r="1" spans="1:32" s="781" customFormat="1" ht="45" customHeight="1" x14ac:dyDescent="0.2">
      <c r="A1" s="42"/>
      <c r="B1" s="42"/>
      <c r="C1" s="42"/>
      <c r="D1" s="872" t="s">
        <v>0</v>
      </c>
      <c r="E1" s="819"/>
      <c r="F1" s="819"/>
      <c r="G1" s="13" t="s">
        <v>1</v>
      </c>
      <c r="H1" s="872" t="s">
        <v>2</v>
      </c>
      <c r="I1" s="819"/>
      <c r="J1" s="819"/>
      <c r="K1" s="819"/>
      <c r="L1" s="819"/>
      <c r="M1" s="819"/>
      <c r="N1" s="819"/>
      <c r="O1" s="819"/>
      <c r="P1" s="819"/>
      <c r="Q1" s="819"/>
      <c r="R1" s="818" t="s">
        <v>3</v>
      </c>
      <c r="S1" s="819"/>
      <c r="T1" s="819"/>
      <c r="U1" s="14"/>
      <c r="V1" s="14"/>
      <c r="W1" s="14"/>
      <c r="X1" s="14"/>
      <c r="Y1" s="14"/>
      <c r="Z1" s="14"/>
      <c r="AA1" s="14"/>
      <c r="AB1" s="53"/>
      <c r="AC1" s="53"/>
      <c r="AD1" s="53"/>
      <c r="AE1" s="53"/>
      <c r="AF1" s="53"/>
    </row>
    <row r="2" spans="1:32" s="781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15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803"/>
      <c r="R2" s="803"/>
      <c r="S2" s="803"/>
      <c r="T2" s="803"/>
      <c r="U2" s="803"/>
      <c r="V2" s="803"/>
      <c r="W2" s="803"/>
      <c r="X2" s="17"/>
      <c r="Y2" s="17"/>
      <c r="Z2" s="17"/>
      <c r="AA2" s="17"/>
      <c r="AB2" s="52"/>
      <c r="AC2" s="52"/>
      <c r="AD2" s="52"/>
      <c r="AE2" s="52"/>
    </row>
    <row r="3" spans="1:32" s="781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9"/>
      <c r="L3" s="19"/>
      <c r="M3" s="16"/>
      <c r="N3" s="16"/>
      <c r="O3" s="16"/>
      <c r="P3" s="803"/>
      <c r="Q3" s="803"/>
      <c r="R3" s="803"/>
      <c r="S3" s="803"/>
      <c r="T3" s="803"/>
      <c r="U3" s="803"/>
      <c r="V3" s="803"/>
      <c r="W3" s="803"/>
      <c r="X3" s="17"/>
      <c r="Y3" s="17"/>
      <c r="Z3" s="17"/>
      <c r="AA3" s="17"/>
      <c r="AB3" s="52"/>
      <c r="AC3" s="52"/>
      <c r="AD3" s="52"/>
      <c r="AE3" s="52"/>
    </row>
    <row r="4" spans="1:32" s="781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1"/>
      <c r="R4" s="21"/>
      <c r="S4" s="21"/>
      <c r="T4" s="21"/>
      <c r="U4" s="21"/>
      <c r="V4" s="22"/>
      <c r="W4" s="23"/>
      <c r="X4" s="23"/>
      <c r="Y4" s="23"/>
      <c r="Z4" s="23"/>
      <c r="AA4" s="23"/>
      <c r="AB4" s="52"/>
      <c r="AC4" s="52"/>
      <c r="AD4" s="52"/>
      <c r="AE4" s="52"/>
    </row>
    <row r="5" spans="1:32" s="781" customFormat="1" ht="23.45" customHeight="1" x14ac:dyDescent="0.2">
      <c r="A5" s="935" t="s">
        <v>8</v>
      </c>
      <c r="B5" s="835"/>
      <c r="C5" s="836"/>
      <c r="D5" s="877"/>
      <c r="E5" s="878"/>
      <c r="F5" s="1177" t="s">
        <v>9</v>
      </c>
      <c r="G5" s="836"/>
      <c r="H5" s="877"/>
      <c r="I5" s="1091"/>
      <c r="J5" s="1091"/>
      <c r="K5" s="1091"/>
      <c r="L5" s="1091"/>
      <c r="M5" s="878"/>
      <c r="N5" s="58"/>
      <c r="P5" s="24" t="s">
        <v>10</v>
      </c>
      <c r="Q5" s="1196">
        <v>45663</v>
      </c>
      <c r="R5" s="932"/>
      <c r="T5" s="988" t="s">
        <v>11</v>
      </c>
      <c r="U5" s="830"/>
      <c r="V5" s="990" t="s">
        <v>12</v>
      </c>
      <c r="W5" s="932"/>
      <c r="AB5" s="52"/>
      <c r="AC5" s="52"/>
      <c r="AD5" s="52"/>
      <c r="AE5" s="52"/>
    </row>
    <row r="6" spans="1:32" s="781" customFormat="1" ht="24" customHeight="1" x14ac:dyDescent="0.2">
      <c r="A6" s="935" t="s">
        <v>13</v>
      </c>
      <c r="B6" s="835"/>
      <c r="C6" s="836"/>
      <c r="D6" s="1093" t="s">
        <v>14</v>
      </c>
      <c r="E6" s="1094"/>
      <c r="F6" s="1094"/>
      <c r="G6" s="1094"/>
      <c r="H6" s="1094"/>
      <c r="I6" s="1094"/>
      <c r="J6" s="1094"/>
      <c r="K6" s="1094"/>
      <c r="L6" s="1094"/>
      <c r="M6" s="932"/>
      <c r="N6" s="59"/>
      <c r="P6" s="24" t="s">
        <v>15</v>
      </c>
      <c r="Q6" s="1210" t="str">
        <f>IF(Q5=0," ",CHOOSE(WEEKDAY(Q5,2),"Понедельник","Вторник","Среда","Четверг","Пятница","Суббота","Воскресенье"))</f>
        <v>Понедельник</v>
      </c>
      <c r="R6" s="795"/>
      <c r="T6" s="1000" t="s">
        <v>16</v>
      </c>
      <c r="U6" s="830"/>
      <c r="V6" s="1071" t="s">
        <v>17</v>
      </c>
      <c r="W6" s="874"/>
      <c r="AB6" s="52"/>
      <c r="AC6" s="52"/>
      <c r="AD6" s="52"/>
      <c r="AE6" s="52"/>
    </row>
    <row r="7" spans="1:32" s="781" customFormat="1" ht="21.75" hidden="1" customHeight="1" x14ac:dyDescent="0.2">
      <c r="A7" s="55"/>
      <c r="B7" s="55"/>
      <c r="C7" s="55"/>
      <c r="D7" s="853" t="str">
        <f>IFERROR(VLOOKUP(DeliveryAddress,Table,3,0),1)</f>
        <v>1</v>
      </c>
      <c r="E7" s="854"/>
      <c r="F7" s="854"/>
      <c r="G7" s="854"/>
      <c r="H7" s="854"/>
      <c r="I7" s="854"/>
      <c r="J7" s="854"/>
      <c r="K7" s="854"/>
      <c r="L7" s="854"/>
      <c r="M7" s="855"/>
      <c r="N7" s="60"/>
      <c r="P7" s="24"/>
      <c r="Q7" s="43"/>
      <c r="R7" s="43"/>
      <c r="T7" s="803"/>
      <c r="U7" s="830"/>
      <c r="V7" s="1072"/>
      <c r="W7" s="1073"/>
      <c r="AB7" s="52"/>
      <c r="AC7" s="52"/>
      <c r="AD7" s="52"/>
      <c r="AE7" s="52"/>
    </row>
    <row r="8" spans="1:32" s="781" customFormat="1" ht="25.5" customHeight="1" x14ac:dyDescent="0.2">
      <c r="A8" s="1228" t="s">
        <v>18</v>
      </c>
      <c r="B8" s="797"/>
      <c r="C8" s="798"/>
      <c r="D8" s="863" t="s">
        <v>19</v>
      </c>
      <c r="E8" s="864"/>
      <c r="F8" s="864"/>
      <c r="G8" s="864"/>
      <c r="H8" s="864"/>
      <c r="I8" s="864"/>
      <c r="J8" s="864"/>
      <c r="K8" s="864"/>
      <c r="L8" s="864"/>
      <c r="M8" s="865"/>
      <c r="N8" s="61"/>
      <c r="P8" s="24" t="s">
        <v>20</v>
      </c>
      <c r="Q8" s="1041">
        <v>0.41666666666666669</v>
      </c>
      <c r="R8" s="855"/>
      <c r="T8" s="803"/>
      <c r="U8" s="830"/>
      <c r="V8" s="1072"/>
      <c r="W8" s="1073"/>
      <c r="AB8" s="52"/>
      <c r="AC8" s="52"/>
      <c r="AD8" s="52"/>
      <c r="AE8" s="52"/>
    </row>
    <row r="9" spans="1:32" s="781" customFormat="1" ht="39.950000000000003" customHeight="1" x14ac:dyDescent="0.2">
      <c r="A9" s="95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803"/>
      <c r="C9" s="803"/>
      <c r="D9" s="956"/>
      <c r="E9" s="807"/>
      <c r="F9" s="95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803"/>
      <c r="H9" s="806" t="str">
        <f>IF(AND($A$9="Тип доверенности/получателя при получении в адресе перегруза:",$D$9="Разовая доверенность"),"Введите ФИО","")</f>
        <v/>
      </c>
      <c r="I9" s="807"/>
      <c r="J9" s="80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07"/>
      <c r="L9" s="807"/>
      <c r="M9" s="807"/>
      <c r="N9" s="779"/>
      <c r="P9" s="27" t="s">
        <v>21</v>
      </c>
      <c r="Q9" s="928"/>
      <c r="R9" s="929"/>
      <c r="T9" s="803"/>
      <c r="U9" s="830"/>
      <c r="V9" s="1074"/>
      <c r="W9" s="1075"/>
      <c r="X9" s="44"/>
      <c r="Y9" s="44"/>
      <c r="Z9" s="44"/>
      <c r="AA9" s="44"/>
      <c r="AB9" s="52"/>
      <c r="AC9" s="52"/>
      <c r="AD9" s="52"/>
      <c r="AE9" s="52"/>
    </row>
    <row r="10" spans="1:32" s="781" customFormat="1" ht="26.45" customHeight="1" x14ac:dyDescent="0.2">
      <c r="A10" s="95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803"/>
      <c r="C10" s="803"/>
      <c r="D10" s="956"/>
      <c r="E10" s="807"/>
      <c r="F10" s="95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803"/>
      <c r="H10" s="1062" t="str">
        <f>IFERROR(VLOOKUP($D$10,Proxy,2,FALSE),"")</f>
        <v/>
      </c>
      <c r="I10" s="803"/>
      <c r="J10" s="803"/>
      <c r="K10" s="803"/>
      <c r="L10" s="803"/>
      <c r="M10" s="803"/>
      <c r="N10" s="780"/>
      <c r="P10" s="27" t="s">
        <v>22</v>
      </c>
      <c r="Q10" s="1001"/>
      <c r="R10" s="1002"/>
      <c r="U10" s="24" t="s">
        <v>23</v>
      </c>
      <c r="V10" s="873" t="s">
        <v>24</v>
      </c>
      <c r="W10" s="874"/>
      <c r="X10" s="45"/>
      <c r="Y10" s="45"/>
      <c r="Z10" s="45"/>
      <c r="AA10" s="45"/>
      <c r="AB10" s="52"/>
      <c r="AC10" s="52"/>
      <c r="AD10" s="52"/>
      <c r="AE10" s="52"/>
    </row>
    <row r="11" spans="1:32" s="781" customFormat="1" ht="15.95" customHeight="1" x14ac:dyDescent="0.2">
      <c r="A11" s="29" t="s">
        <v>25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P11" s="27" t="s">
        <v>26</v>
      </c>
      <c r="Q11" s="931"/>
      <c r="R11" s="932"/>
      <c r="U11" s="24" t="s">
        <v>27</v>
      </c>
      <c r="V11" s="1130" t="s">
        <v>28</v>
      </c>
      <c r="W11" s="929"/>
      <c r="X11" s="46"/>
      <c r="Y11" s="46"/>
      <c r="Z11" s="46"/>
      <c r="AA11" s="46"/>
      <c r="AB11" s="52"/>
      <c r="AC11" s="52"/>
      <c r="AD11" s="52"/>
      <c r="AE11" s="52"/>
    </row>
    <row r="12" spans="1:32" s="781" customFormat="1" ht="18.600000000000001" customHeight="1" x14ac:dyDescent="0.2">
      <c r="A12" s="980" t="s">
        <v>29</v>
      </c>
      <c r="B12" s="835"/>
      <c r="C12" s="835"/>
      <c r="D12" s="835"/>
      <c r="E12" s="835"/>
      <c r="F12" s="835"/>
      <c r="G12" s="835"/>
      <c r="H12" s="835"/>
      <c r="I12" s="835"/>
      <c r="J12" s="835"/>
      <c r="K12" s="835"/>
      <c r="L12" s="835"/>
      <c r="M12" s="836"/>
      <c r="N12" s="62"/>
      <c r="P12" s="24" t="s">
        <v>30</v>
      </c>
      <c r="Q12" s="944"/>
      <c r="R12" s="855"/>
      <c r="S12" s="25"/>
      <c r="U12" s="24"/>
      <c r="V12" s="819"/>
      <c r="W12" s="803"/>
      <c r="AB12" s="52"/>
      <c r="AC12" s="52"/>
      <c r="AD12" s="52"/>
      <c r="AE12" s="52"/>
    </row>
    <row r="13" spans="1:32" s="781" customFormat="1" ht="23.25" customHeight="1" x14ac:dyDescent="0.2">
      <c r="A13" s="980" t="s">
        <v>31</v>
      </c>
      <c r="B13" s="835"/>
      <c r="C13" s="835"/>
      <c r="D13" s="835"/>
      <c r="E13" s="835"/>
      <c r="F13" s="835"/>
      <c r="G13" s="835"/>
      <c r="H13" s="835"/>
      <c r="I13" s="835"/>
      <c r="J13" s="835"/>
      <c r="K13" s="835"/>
      <c r="L13" s="835"/>
      <c r="M13" s="836"/>
      <c r="N13" s="62"/>
      <c r="O13" s="27"/>
      <c r="P13" s="27" t="s">
        <v>32</v>
      </c>
      <c r="Q13" s="1130"/>
      <c r="R13" s="929"/>
      <c r="S13" s="25"/>
      <c r="X13" s="50"/>
      <c r="Y13" s="50"/>
      <c r="Z13" s="50"/>
      <c r="AA13" s="50"/>
      <c r="AB13" s="52"/>
      <c r="AC13" s="52"/>
      <c r="AD13" s="52"/>
      <c r="AE13" s="52"/>
    </row>
    <row r="14" spans="1:32" s="781" customFormat="1" ht="18.600000000000001" customHeight="1" x14ac:dyDescent="0.2">
      <c r="A14" s="980" t="s">
        <v>33</v>
      </c>
      <c r="B14" s="835"/>
      <c r="C14" s="835"/>
      <c r="D14" s="835"/>
      <c r="E14" s="835"/>
      <c r="F14" s="835"/>
      <c r="G14" s="835"/>
      <c r="H14" s="835"/>
      <c r="I14" s="835"/>
      <c r="J14" s="835"/>
      <c r="K14" s="835"/>
      <c r="L14" s="835"/>
      <c r="M14" s="836"/>
      <c r="N14" s="62"/>
      <c r="X14" s="51"/>
      <c r="Y14" s="51"/>
      <c r="Z14" s="51"/>
      <c r="AA14" s="51"/>
      <c r="AB14" s="52"/>
      <c r="AC14" s="52"/>
      <c r="AD14" s="52"/>
      <c r="AE14" s="52"/>
    </row>
    <row r="15" spans="1:32" s="781" customFormat="1" ht="22.5" customHeight="1" x14ac:dyDescent="0.2">
      <c r="A15" s="1087" t="s">
        <v>34</v>
      </c>
      <c r="B15" s="835"/>
      <c r="C15" s="835"/>
      <c r="D15" s="835"/>
      <c r="E15" s="835"/>
      <c r="F15" s="835"/>
      <c r="G15" s="835"/>
      <c r="H15" s="835"/>
      <c r="I15" s="835"/>
      <c r="J15" s="835"/>
      <c r="K15" s="835"/>
      <c r="L15" s="835"/>
      <c r="M15" s="836"/>
      <c r="N15" s="63"/>
      <c r="P15" s="969" t="s">
        <v>35</v>
      </c>
      <c r="Q15" s="819"/>
      <c r="R15" s="819"/>
      <c r="S15" s="819"/>
      <c r="T15" s="819"/>
      <c r="AB15" s="52"/>
      <c r="AC15" s="52"/>
      <c r="AD15" s="52"/>
      <c r="AE15" s="52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70"/>
      <c r="Q16" s="970"/>
      <c r="R16" s="970"/>
      <c r="S16" s="970"/>
      <c r="T16" s="970"/>
      <c r="U16" s="7"/>
      <c r="V16" s="7"/>
      <c r="W16" s="9"/>
      <c r="X16" s="10"/>
      <c r="Y16" s="10"/>
      <c r="Z16" s="10"/>
      <c r="AA16" s="10"/>
      <c r="AB16" s="10"/>
      <c r="AC16" s="10"/>
    </row>
    <row r="17" spans="1:68" ht="27.75" customHeight="1" x14ac:dyDescent="0.2">
      <c r="A17" s="837" t="s">
        <v>36</v>
      </c>
      <c r="B17" s="837" t="s">
        <v>37</v>
      </c>
      <c r="C17" s="952" t="s">
        <v>38</v>
      </c>
      <c r="D17" s="837" t="s">
        <v>39</v>
      </c>
      <c r="E17" s="901"/>
      <c r="F17" s="837" t="s">
        <v>40</v>
      </c>
      <c r="G17" s="837" t="s">
        <v>41</v>
      </c>
      <c r="H17" s="837" t="s">
        <v>42</v>
      </c>
      <c r="I17" s="837" t="s">
        <v>43</v>
      </c>
      <c r="J17" s="837" t="s">
        <v>44</v>
      </c>
      <c r="K17" s="837" t="s">
        <v>45</v>
      </c>
      <c r="L17" s="837" t="s">
        <v>46</v>
      </c>
      <c r="M17" s="837" t="s">
        <v>47</v>
      </c>
      <c r="N17" s="837" t="s">
        <v>48</v>
      </c>
      <c r="O17" s="837" t="s">
        <v>49</v>
      </c>
      <c r="P17" s="837" t="s">
        <v>50</v>
      </c>
      <c r="Q17" s="900"/>
      <c r="R17" s="900"/>
      <c r="S17" s="900"/>
      <c r="T17" s="901"/>
      <c r="U17" s="1227" t="s">
        <v>51</v>
      </c>
      <c r="V17" s="836"/>
      <c r="W17" s="837" t="s">
        <v>52</v>
      </c>
      <c r="X17" s="837" t="s">
        <v>53</v>
      </c>
      <c r="Y17" s="1225" t="s">
        <v>54</v>
      </c>
      <c r="Z17" s="1088" t="s">
        <v>55</v>
      </c>
      <c r="AA17" s="1060" t="s">
        <v>56</v>
      </c>
      <c r="AB17" s="1060" t="s">
        <v>57</v>
      </c>
      <c r="AC17" s="1060" t="s">
        <v>58</v>
      </c>
      <c r="AD17" s="1060" t="s">
        <v>59</v>
      </c>
      <c r="AE17" s="1171"/>
      <c r="AF17" s="1172"/>
      <c r="AG17" s="66"/>
      <c r="BD17" s="65" t="s">
        <v>60</v>
      </c>
    </row>
    <row r="18" spans="1:68" ht="14.25" customHeight="1" x14ac:dyDescent="0.2">
      <c r="A18" s="838"/>
      <c r="B18" s="838"/>
      <c r="C18" s="838"/>
      <c r="D18" s="902"/>
      <c r="E18" s="904"/>
      <c r="F18" s="838"/>
      <c r="G18" s="838"/>
      <c r="H18" s="838"/>
      <c r="I18" s="838"/>
      <c r="J18" s="838"/>
      <c r="K18" s="838"/>
      <c r="L18" s="838"/>
      <c r="M18" s="838"/>
      <c r="N18" s="838"/>
      <c r="O18" s="838"/>
      <c r="P18" s="902"/>
      <c r="Q18" s="903"/>
      <c r="R18" s="903"/>
      <c r="S18" s="903"/>
      <c r="T18" s="904"/>
      <c r="U18" s="67" t="s">
        <v>61</v>
      </c>
      <c r="V18" s="67" t="s">
        <v>62</v>
      </c>
      <c r="W18" s="838"/>
      <c r="X18" s="838"/>
      <c r="Y18" s="1226"/>
      <c r="Z18" s="1089"/>
      <c r="AA18" s="1061"/>
      <c r="AB18" s="1061"/>
      <c r="AC18" s="1061"/>
      <c r="AD18" s="1173"/>
      <c r="AE18" s="1174"/>
      <c r="AF18" s="1175"/>
      <c r="AG18" s="66"/>
      <c r="BD18" s="65"/>
    </row>
    <row r="19" spans="1:68" ht="27.75" customHeight="1" x14ac:dyDescent="0.2">
      <c r="A19" s="898" t="s">
        <v>63</v>
      </c>
      <c r="B19" s="899"/>
      <c r="C19" s="899"/>
      <c r="D19" s="899"/>
      <c r="E19" s="899"/>
      <c r="F19" s="899"/>
      <c r="G19" s="899"/>
      <c r="H19" s="899"/>
      <c r="I19" s="899"/>
      <c r="J19" s="899"/>
      <c r="K19" s="899"/>
      <c r="L19" s="899"/>
      <c r="M19" s="899"/>
      <c r="N19" s="899"/>
      <c r="O19" s="899"/>
      <c r="P19" s="899"/>
      <c r="Q19" s="899"/>
      <c r="R19" s="899"/>
      <c r="S19" s="899"/>
      <c r="T19" s="899"/>
      <c r="U19" s="899"/>
      <c r="V19" s="899"/>
      <c r="W19" s="899"/>
      <c r="X19" s="899"/>
      <c r="Y19" s="899"/>
      <c r="Z19" s="899"/>
      <c r="AA19" s="49"/>
      <c r="AB19" s="49"/>
      <c r="AC19" s="49"/>
    </row>
    <row r="20" spans="1:68" ht="16.5" customHeight="1" x14ac:dyDescent="0.25">
      <c r="A20" s="841" t="s">
        <v>63</v>
      </c>
      <c r="B20" s="803"/>
      <c r="C20" s="803"/>
      <c r="D20" s="803"/>
      <c r="E20" s="803"/>
      <c r="F20" s="803"/>
      <c r="G20" s="803"/>
      <c r="H20" s="803"/>
      <c r="I20" s="803"/>
      <c r="J20" s="803"/>
      <c r="K20" s="803"/>
      <c r="L20" s="803"/>
      <c r="M20" s="803"/>
      <c r="N20" s="803"/>
      <c r="O20" s="803"/>
      <c r="P20" s="803"/>
      <c r="Q20" s="803"/>
      <c r="R20" s="803"/>
      <c r="S20" s="803"/>
      <c r="T20" s="803"/>
      <c r="U20" s="803"/>
      <c r="V20" s="803"/>
      <c r="W20" s="803"/>
      <c r="X20" s="803"/>
      <c r="Y20" s="803"/>
      <c r="Z20" s="803"/>
      <c r="AA20" s="782"/>
      <c r="AB20" s="782"/>
      <c r="AC20" s="782"/>
    </row>
    <row r="21" spans="1:68" ht="14.25" customHeight="1" x14ac:dyDescent="0.25">
      <c r="A21" s="808" t="s">
        <v>64</v>
      </c>
      <c r="B21" s="803"/>
      <c r="C21" s="803"/>
      <c r="D21" s="803"/>
      <c r="E21" s="803"/>
      <c r="F21" s="803"/>
      <c r="G21" s="803"/>
      <c r="H21" s="803"/>
      <c r="I21" s="803"/>
      <c r="J21" s="803"/>
      <c r="K21" s="803"/>
      <c r="L21" s="803"/>
      <c r="M21" s="803"/>
      <c r="N21" s="803"/>
      <c r="O21" s="803"/>
      <c r="P21" s="803"/>
      <c r="Q21" s="803"/>
      <c r="R21" s="803"/>
      <c r="S21" s="803"/>
      <c r="T21" s="803"/>
      <c r="U21" s="803"/>
      <c r="V21" s="803"/>
      <c r="W21" s="803"/>
      <c r="X21" s="803"/>
      <c r="Y21" s="803"/>
      <c r="Z21" s="803"/>
      <c r="AA21" s="783"/>
      <c r="AB21" s="783"/>
      <c r="AC21" s="783"/>
    </row>
    <row r="22" spans="1:68" ht="27" customHeight="1" x14ac:dyDescent="0.25">
      <c r="A22" s="54" t="s">
        <v>65</v>
      </c>
      <c r="B22" s="54" t="s">
        <v>66</v>
      </c>
      <c r="C22" s="32">
        <v>4301051550</v>
      </c>
      <c r="D22" s="794">
        <v>4680115885004</v>
      </c>
      <c r="E22" s="795"/>
      <c r="F22" s="786">
        <v>0.16</v>
      </c>
      <c r="G22" s="33">
        <v>10</v>
      </c>
      <c r="H22" s="786">
        <v>1.6</v>
      </c>
      <c r="I22" s="786">
        <v>1.7</v>
      </c>
      <c r="J22" s="33">
        <v>234</v>
      </c>
      <c r="K22" s="33" t="s">
        <v>67</v>
      </c>
      <c r="L22" s="33"/>
      <c r="M22" s="34" t="s">
        <v>68</v>
      </c>
      <c r="N22" s="34"/>
      <c r="O22" s="33">
        <v>40</v>
      </c>
      <c r="P22" s="1085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92"/>
      <c r="R22" s="792"/>
      <c r="S22" s="792"/>
      <c r="T22" s="793"/>
      <c r="U22" s="35"/>
      <c r="V22" s="35"/>
      <c r="W22" s="36" t="s">
        <v>69</v>
      </c>
      <c r="X22" s="787">
        <v>0</v>
      </c>
      <c r="Y22" s="788">
        <f>IFERROR(IF(X22="",0,CEILING((X22/$H22),1)*$H22),"")</f>
        <v>0</v>
      </c>
      <c r="Z22" s="37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802"/>
      <c r="B23" s="803"/>
      <c r="C23" s="803"/>
      <c r="D23" s="803"/>
      <c r="E23" s="803"/>
      <c r="F23" s="803"/>
      <c r="G23" s="803"/>
      <c r="H23" s="803"/>
      <c r="I23" s="803"/>
      <c r="J23" s="803"/>
      <c r="K23" s="803"/>
      <c r="L23" s="803"/>
      <c r="M23" s="803"/>
      <c r="N23" s="803"/>
      <c r="O23" s="804"/>
      <c r="P23" s="796" t="s">
        <v>71</v>
      </c>
      <c r="Q23" s="797"/>
      <c r="R23" s="797"/>
      <c r="S23" s="797"/>
      <c r="T23" s="797"/>
      <c r="U23" s="797"/>
      <c r="V23" s="798"/>
      <c r="W23" s="38" t="s">
        <v>72</v>
      </c>
      <c r="X23" s="789">
        <f>IFERROR(X22/H22,"0")</f>
        <v>0</v>
      </c>
      <c r="Y23" s="789">
        <f>IFERROR(Y22/H22,"0")</f>
        <v>0</v>
      </c>
      <c r="Z23" s="789">
        <f>IFERROR(IF(Z22="",0,Z22),"0")</f>
        <v>0</v>
      </c>
      <c r="AA23" s="790"/>
      <c r="AB23" s="790"/>
      <c r="AC23" s="790"/>
    </row>
    <row r="24" spans="1:68" x14ac:dyDescent="0.2">
      <c r="A24" s="803"/>
      <c r="B24" s="803"/>
      <c r="C24" s="803"/>
      <c r="D24" s="803"/>
      <c r="E24" s="803"/>
      <c r="F24" s="803"/>
      <c r="G24" s="803"/>
      <c r="H24" s="803"/>
      <c r="I24" s="803"/>
      <c r="J24" s="803"/>
      <c r="K24" s="803"/>
      <c r="L24" s="803"/>
      <c r="M24" s="803"/>
      <c r="N24" s="803"/>
      <c r="O24" s="804"/>
      <c r="P24" s="796" t="s">
        <v>71</v>
      </c>
      <c r="Q24" s="797"/>
      <c r="R24" s="797"/>
      <c r="S24" s="797"/>
      <c r="T24" s="797"/>
      <c r="U24" s="797"/>
      <c r="V24" s="798"/>
      <c r="W24" s="38" t="s">
        <v>69</v>
      </c>
      <c r="X24" s="789">
        <f>IFERROR(SUM(X22:X22),"0")</f>
        <v>0</v>
      </c>
      <c r="Y24" s="789">
        <f>IFERROR(SUM(Y22:Y22),"0")</f>
        <v>0</v>
      </c>
      <c r="Z24" s="38"/>
      <c r="AA24" s="790"/>
      <c r="AB24" s="790"/>
      <c r="AC24" s="790"/>
    </row>
    <row r="25" spans="1:68" ht="14.25" customHeight="1" x14ac:dyDescent="0.25">
      <c r="A25" s="808" t="s">
        <v>73</v>
      </c>
      <c r="B25" s="803"/>
      <c r="C25" s="803"/>
      <c r="D25" s="803"/>
      <c r="E25" s="803"/>
      <c r="F25" s="803"/>
      <c r="G25" s="803"/>
      <c r="H25" s="803"/>
      <c r="I25" s="803"/>
      <c r="J25" s="803"/>
      <c r="K25" s="803"/>
      <c r="L25" s="803"/>
      <c r="M25" s="803"/>
      <c r="N25" s="803"/>
      <c r="O25" s="803"/>
      <c r="P25" s="803"/>
      <c r="Q25" s="803"/>
      <c r="R25" s="803"/>
      <c r="S25" s="803"/>
      <c r="T25" s="803"/>
      <c r="U25" s="803"/>
      <c r="V25" s="803"/>
      <c r="W25" s="803"/>
      <c r="X25" s="803"/>
      <c r="Y25" s="803"/>
      <c r="Z25" s="803"/>
      <c r="AA25" s="783"/>
      <c r="AB25" s="783"/>
      <c r="AC25" s="783"/>
    </row>
    <row r="26" spans="1:68" ht="37.5" customHeight="1" x14ac:dyDescent="0.25">
      <c r="A26" s="54" t="s">
        <v>74</v>
      </c>
      <c r="B26" s="54" t="s">
        <v>75</v>
      </c>
      <c r="C26" s="32">
        <v>4301051558</v>
      </c>
      <c r="D26" s="794">
        <v>4607091383881</v>
      </c>
      <c r="E26" s="795"/>
      <c r="F26" s="786">
        <v>0.33</v>
      </c>
      <c r="G26" s="33">
        <v>6</v>
      </c>
      <c r="H26" s="786">
        <v>1.98</v>
      </c>
      <c r="I26" s="786">
        <v>2.226</v>
      </c>
      <c r="J26" s="33">
        <v>182</v>
      </c>
      <c r="K26" s="33" t="s">
        <v>76</v>
      </c>
      <c r="L26" s="33"/>
      <c r="M26" s="34" t="s">
        <v>77</v>
      </c>
      <c r="N26" s="34"/>
      <c r="O26" s="33">
        <v>40</v>
      </c>
      <c r="P26" s="1016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92"/>
      <c r="R26" s="792"/>
      <c r="S26" s="792"/>
      <c r="T26" s="793"/>
      <c r="U26" s="35"/>
      <c r="V26" s="35"/>
      <c r="W26" s="36" t="s">
        <v>69</v>
      </c>
      <c r="X26" s="787">
        <v>0</v>
      </c>
      <c r="Y26" s="788">
        <f t="shared" ref="Y26:Y33" si="0">IFERROR(IF(X26="",0,CEILING((X26/$H26),1)*$H26),"")</f>
        <v>0</v>
      </c>
      <c r="Z26" s="37" t="str">
        <f t="shared" ref="Z26:Z33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3" si="2">IFERROR(X26*I26/H26,"0")</f>
        <v>0</v>
      </c>
      <c r="BN26" s="64">
        <f t="shared" ref="BN26:BN33" si="3">IFERROR(Y26*I26/H26,"0")</f>
        <v>0</v>
      </c>
      <c r="BO26" s="64">
        <f t="shared" ref="BO26:BO33" si="4">IFERROR(1/J26*(X26/H26),"0")</f>
        <v>0</v>
      </c>
      <c r="BP26" s="64">
        <f t="shared" ref="BP26:BP33" si="5">IFERROR(1/J26*(Y26/H26),"0")</f>
        <v>0</v>
      </c>
    </row>
    <row r="27" spans="1:68" ht="37.5" customHeight="1" x14ac:dyDescent="0.25">
      <c r="A27" s="54" t="s">
        <v>79</v>
      </c>
      <c r="B27" s="54" t="s">
        <v>80</v>
      </c>
      <c r="C27" s="32">
        <v>4301051865</v>
      </c>
      <c r="D27" s="794">
        <v>4680115885912</v>
      </c>
      <c r="E27" s="795"/>
      <c r="F27" s="786">
        <v>0.3</v>
      </c>
      <c r="G27" s="33">
        <v>6</v>
      </c>
      <c r="H27" s="786">
        <v>1.8</v>
      </c>
      <c r="I27" s="786">
        <v>3.18</v>
      </c>
      <c r="J27" s="33">
        <v>182</v>
      </c>
      <c r="K27" s="33" t="s">
        <v>76</v>
      </c>
      <c r="L27" s="33"/>
      <c r="M27" s="34" t="s">
        <v>68</v>
      </c>
      <c r="N27" s="34"/>
      <c r="O27" s="33">
        <v>40</v>
      </c>
      <c r="P27" s="1054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792"/>
      <c r="R27" s="792"/>
      <c r="S27" s="792"/>
      <c r="T27" s="793"/>
      <c r="U27" s="35"/>
      <c r="V27" s="35"/>
      <c r="W27" s="36" t="s">
        <v>69</v>
      </c>
      <c r="X27" s="787">
        <v>0</v>
      </c>
      <c r="Y27" s="788">
        <f t="shared" si="0"/>
        <v>0</v>
      </c>
      <c r="Z27" s="37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2">
        <v>4301051552</v>
      </c>
      <c r="D28" s="794">
        <v>4607091388237</v>
      </c>
      <c r="E28" s="795"/>
      <c r="F28" s="786">
        <v>0.42</v>
      </c>
      <c r="G28" s="33">
        <v>6</v>
      </c>
      <c r="H28" s="786">
        <v>2.52</v>
      </c>
      <c r="I28" s="786">
        <v>2.766</v>
      </c>
      <c r="J28" s="33">
        <v>182</v>
      </c>
      <c r="K28" s="33" t="s">
        <v>76</v>
      </c>
      <c r="L28" s="33"/>
      <c r="M28" s="34" t="s">
        <v>68</v>
      </c>
      <c r="N28" s="34"/>
      <c r="O28" s="33">
        <v>40</v>
      </c>
      <c r="P28" s="82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92"/>
      <c r="R28" s="792"/>
      <c r="S28" s="792"/>
      <c r="T28" s="793"/>
      <c r="U28" s="35"/>
      <c r="V28" s="35"/>
      <c r="W28" s="36" t="s">
        <v>69</v>
      </c>
      <c r="X28" s="787">
        <v>0</v>
      </c>
      <c r="Y28" s="788">
        <f t="shared" si="0"/>
        <v>0</v>
      </c>
      <c r="Z28" s="37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2">
        <v>4301051907</v>
      </c>
      <c r="D29" s="794">
        <v>4680115886230</v>
      </c>
      <c r="E29" s="795"/>
      <c r="F29" s="786">
        <v>0.3</v>
      </c>
      <c r="G29" s="33">
        <v>6</v>
      </c>
      <c r="H29" s="786">
        <v>1.8</v>
      </c>
      <c r="I29" s="786">
        <v>2.0459999999999998</v>
      </c>
      <c r="J29" s="33">
        <v>182</v>
      </c>
      <c r="K29" s="33" t="s">
        <v>76</v>
      </c>
      <c r="L29" s="33"/>
      <c r="M29" s="34" t="s">
        <v>68</v>
      </c>
      <c r="N29" s="34"/>
      <c r="O29" s="33">
        <v>40</v>
      </c>
      <c r="P29" s="859" t="s">
        <v>86</v>
      </c>
      <c r="Q29" s="792"/>
      <c r="R29" s="792"/>
      <c r="S29" s="792"/>
      <c r="T29" s="793"/>
      <c r="U29" s="35"/>
      <c r="V29" s="35"/>
      <c r="W29" s="36" t="s">
        <v>69</v>
      </c>
      <c r="X29" s="787">
        <v>0</v>
      </c>
      <c r="Y29" s="788">
        <f t="shared" si="0"/>
        <v>0</v>
      </c>
      <c r="Z29" s="37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2">
        <v>4301051908</v>
      </c>
      <c r="D30" s="794">
        <v>4680115886278</v>
      </c>
      <c r="E30" s="795"/>
      <c r="F30" s="786">
        <v>0.3</v>
      </c>
      <c r="G30" s="33">
        <v>6</v>
      </c>
      <c r="H30" s="786">
        <v>1.8</v>
      </c>
      <c r="I30" s="786">
        <v>2.0459999999999998</v>
      </c>
      <c r="J30" s="33">
        <v>182</v>
      </c>
      <c r="K30" s="33" t="s">
        <v>76</v>
      </c>
      <c r="L30" s="33"/>
      <c r="M30" s="34" t="s">
        <v>68</v>
      </c>
      <c r="N30" s="34"/>
      <c r="O30" s="33">
        <v>40</v>
      </c>
      <c r="P30" s="831" t="s">
        <v>90</v>
      </c>
      <c r="Q30" s="792"/>
      <c r="R30" s="792"/>
      <c r="S30" s="792"/>
      <c r="T30" s="793"/>
      <c r="U30" s="35"/>
      <c r="V30" s="35"/>
      <c r="W30" s="36" t="s">
        <v>69</v>
      </c>
      <c r="X30" s="787">
        <v>0</v>
      </c>
      <c r="Y30" s="788">
        <f t="shared" si="0"/>
        <v>0</v>
      </c>
      <c r="Z30" s="37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92</v>
      </c>
      <c r="B31" s="54" t="s">
        <v>93</v>
      </c>
      <c r="C31" s="32">
        <v>4301051909</v>
      </c>
      <c r="D31" s="794">
        <v>4680115886247</v>
      </c>
      <c r="E31" s="795"/>
      <c r="F31" s="786">
        <v>0.3</v>
      </c>
      <c r="G31" s="33">
        <v>6</v>
      </c>
      <c r="H31" s="786">
        <v>1.8</v>
      </c>
      <c r="I31" s="786">
        <v>2.0459999999999998</v>
      </c>
      <c r="J31" s="33">
        <v>182</v>
      </c>
      <c r="K31" s="33" t="s">
        <v>76</v>
      </c>
      <c r="L31" s="33"/>
      <c r="M31" s="34" t="s">
        <v>68</v>
      </c>
      <c r="N31" s="34"/>
      <c r="O31" s="33">
        <v>40</v>
      </c>
      <c r="P31" s="867" t="s">
        <v>94</v>
      </c>
      <c r="Q31" s="792"/>
      <c r="R31" s="792"/>
      <c r="S31" s="792"/>
      <c r="T31" s="793"/>
      <c r="U31" s="35"/>
      <c r="V31" s="35"/>
      <c r="W31" s="36" t="s">
        <v>69</v>
      </c>
      <c r="X31" s="787">
        <v>0</v>
      </c>
      <c r="Y31" s="788">
        <f t="shared" si="0"/>
        <v>0</v>
      </c>
      <c r="Z31" s="37" t="str">
        <f t="shared" si="1"/>
        <v/>
      </c>
      <c r="AA31" s="56"/>
      <c r="AB31" s="57"/>
      <c r="AC31" s="81" t="s">
        <v>95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96</v>
      </c>
      <c r="B32" s="54" t="s">
        <v>97</v>
      </c>
      <c r="C32" s="32">
        <v>4301051861</v>
      </c>
      <c r="D32" s="794">
        <v>4680115885905</v>
      </c>
      <c r="E32" s="795"/>
      <c r="F32" s="786">
        <v>0.3</v>
      </c>
      <c r="G32" s="33">
        <v>6</v>
      </c>
      <c r="H32" s="786">
        <v>1.8</v>
      </c>
      <c r="I32" s="786">
        <v>3.18</v>
      </c>
      <c r="J32" s="33">
        <v>182</v>
      </c>
      <c r="K32" s="33" t="s">
        <v>76</v>
      </c>
      <c r="L32" s="33"/>
      <c r="M32" s="34" t="s">
        <v>68</v>
      </c>
      <c r="N32" s="34"/>
      <c r="O32" s="33">
        <v>40</v>
      </c>
      <c r="P32" s="891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2" s="792"/>
      <c r="R32" s="792"/>
      <c r="S32" s="792"/>
      <c r="T32" s="793"/>
      <c r="U32" s="35"/>
      <c r="V32" s="35"/>
      <c r="W32" s="36" t="s">
        <v>69</v>
      </c>
      <c r="X32" s="787">
        <v>0</v>
      </c>
      <c r="Y32" s="788">
        <f t="shared" si="0"/>
        <v>0</v>
      </c>
      <c r="Z32" s="37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37.5" customHeight="1" x14ac:dyDescent="0.25">
      <c r="A33" s="54" t="s">
        <v>99</v>
      </c>
      <c r="B33" s="54" t="s">
        <v>100</v>
      </c>
      <c r="C33" s="32">
        <v>4301051592</v>
      </c>
      <c r="D33" s="794">
        <v>4607091388244</v>
      </c>
      <c r="E33" s="795"/>
      <c r="F33" s="786">
        <v>0.42</v>
      </c>
      <c r="G33" s="33">
        <v>6</v>
      </c>
      <c r="H33" s="786">
        <v>2.52</v>
      </c>
      <c r="I33" s="786">
        <v>2.766</v>
      </c>
      <c r="J33" s="33">
        <v>182</v>
      </c>
      <c r="K33" s="33" t="s">
        <v>76</v>
      </c>
      <c r="L33" s="33"/>
      <c r="M33" s="34" t="s">
        <v>68</v>
      </c>
      <c r="N33" s="34"/>
      <c r="O33" s="33">
        <v>40</v>
      </c>
      <c r="P33" s="1104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3" s="792"/>
      <c r="R33" s="792"/>
      <c r="S33" s="792"/>
      <c r="T33" s="793"/>
      <c r="U33" s="35"/>
      <c r="V33" s="35"/>
      <c r="W33" s="36" t="s">
        <v>69</v>
      </c>
      <c r="X33" s="787">
        <v>0</v>
      </c>
      <c r="Y33" s="788">
        <f t="shared" si="0"/>
        <v>0</v>
      </c>
      <c r="Z33" s="37" t="str">
        <f t="shared" si="1"/>
        <v/>
      </c>
      <c r="AA33" s="56"/>
      <c r="AB33" s="57"/>
      <c r="AC33" s="85" t="s">
        <v>101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x14ac:dyDescent="0.2">
      <c r="A34" s="802"/>
      <c r="B34" s="803"/>
      <c r="C34" s="803"/>
      <c r="D34" s="803"/>
      <c r="E34" s="803"/>
      <c r="F34" s="803"/>
      <c r="G34" s="803"/>
      <c r="H34" s="803"/>
      <c r="I34" s="803"/>
      <c r="J34" s="803"/>
      <c r="K34" s="803"/>
      <c r="L34" s="803"/>
      <c r="M34" s="803"/>
      <c r="N34" s="803"/>
      <c r="O34" s="804"/>
      <c r="P34" s="796" t="s">
        <v>71</v>
      </c>
      <c r="Q34" s="797"/>
      <c r="R34" s="797"/>
      <c r="S34" s="797"/>
      <c r="T34" s="797"/>
      <c r="U34" s="797"/>
      <c r="V34" s="798"/>
      <c r="W34" s="38" t="s">
        <v>72</v>
      </c>
      <c r="X34" s="789">
        <f>IFERROR(X26/H26,"0")+IFERROR(X27/H27,"0")+IFERROR(X28/H28,"0")+IFERROR(X29/H29,"0")+IFERROR(X30/H30,"0")+IFERROR(X31/H31,"0")+IFERROR(X32/H32,"0")+IFERROR(X33/H33,"0")</f>
        <v>0</v>
      </c>
      <c r="Y34" s="789">
        <f>IFERROR(Y26/H26,"0")+IFERROR(Y27/H27,"0")+IFERROR(Y28/H28,"0")+IFERROR(Y29/H29,"0")+IFERROR(Y30/H30,"0")+IFERROR(Y31/H31,"0")+IFERROR(Y32/H32,"0")+IFERROR(Y33/H33,"0")</f>
        <v>0</v>
      </c>
      <c r="Z34" s="789">
        <f>IFERROR(IF(Z26="",0,Z26),"0")+IFERROR(IF(Z27="",0,Z27),"0")+IFERROR(IF(Z28="",0,Z28),"0")+IFERROR(IF(Z29="",0,Z29),"0")+IFERROR(IF(Z30="",0,Z30),"0")+IFERROR(IF(Z31="",0,Z31),"0")+IFERROR(IF(Z32="",0,Z32),"0")+IFERROR(IF(Z33="",0,Z33),"0")</f>
        <v>0</v>
      </c>
      <c r="AA34" s="790"/>
      <c r="AB34" s="790"/>
      <c r="AC34" s="790"/>
    </row>
    <row r="35" spans="1:68" x14ac:dyDescent="0.2">
      <c r="A35" s="803"/>
      <c r="B35" s="803"/>
      <c r="C35" s="803"/>
      <c r="D35" s="803"/>
      <c r="E35" s="803"/>
      <c r="F35" s="803"/>
      <c r="G35" s="803"/>
      <c r="H35" s="803"/>
      <c r="I35" s="803"/>
      <c r="J35" s="803"/>
      <c r="K35" s="803"/>
      <c r="L35" s="803"/>
      <c r="M35" s="803"/>
      <c r="N35" s="803"/>
      <c r="O35" s="804"/>
      <c r="P35" s="796" t="s">
        <v>71</v>
      </c>
      <c r="Q35" s="797"/>
      <c r="R35" s="797"/>
      <c r="S35" s="797"/>
      <c r="T35" s="797"/>
      <c r="U35" s="797"/>
      <c r="V35" s="798"/>
      <c r="W35" s="38" t="s">
        <v>69</v>
      </c>
      <c r="X35" s="789">
        <f>IFERROR(SUM(X26:X33),"0")</f>
        <v>0</v>
      </c>
      <c r="Y35" s="789">
        <f>IFERROR(SUM(Y26:Y33),"0")</f>
        <v>0</v>
      </c>
      <c r="Z35" s="38"/>
      <c r="AA35" s="790"/>
      <c r="AB35" s="790"/>
      <c r="AC35" s="790"/>
    </row>
    <row r="36" spans="1:68" ht="14.25" customHeight="1" x14ac:dyDescent="0.25">
      <c r="A36" s="808" t="s">
        <v>102</v>
      </c>
      <c r="B36" s="803"/>
      <c r="C36" s="803"/>
      <c r="D36" s="803"/>
      <c r="E36" s="803"/>
      <c r="F36" s="803"/>
      <c r="G36" s="803"/>
      <c r="H36" s="803"/>
      <c r="I36" s="803"/>
      <c r="J36" s="803"/>
      <c r="K36" s="803"/>
      <c r="L36" s="803"/>
      <c r="M36" s="803"/>
      <c r="N36" s="803"/>
      <c r="O36" s="803"/>
      <c r="P36" s="803"/>
      <c r="Q36" s="803"/>
      <c r="R36" s="803"/>
      <c r="S36" s="803"/>
      <c r="T36" s="803"/>
      <c r="U36" s="803"/>
      <c r="V36" s="803"/>
      <c r="W36" s="803"/>
      <c r="X36" s="803"/>
      <c r="Y36" s="803"/>
      <c r="Z36" s="803"/>
      <c r="AA36" s="783"/>
      <c r="AB36" s="783"/>
      <c r="AC36" s="783"/>
    </row>
    <row r="37" spans="1:68" ht="27" customHeight="1" x14ac:dyDescent="0.25">
      <c r="A37" s="54" t="s">
        <v>103</v>
      </c>
      <c r="B37" s="54" t="s">
        <v>104</v>
      </c>
      <c r="C37" s="32">
        <v>4301032013</v>
      </c>
      <c r="D37" s="794">
        <v>4607091388503</v>
      </c>
      <c r="E37" s="795"/>
      <c r="F37" s="786">
        <v>0.05</v>
      </c>
      <c r="G37" s="33">
        <v>12</v>
      </c>
      <c r="H37" s="786">
        <v>0.6</v>
      </c>
      <c r="I37" s="786">
        <v>0.82199999999999995</v>
      </c>
      <c r="J37" s="33">
        <v>182</v>
      </c>
      <c r="K37" s="33" t="s">
        <v>76</v>
      </c>
      <c r="L37" s="33"/>
      <c r="M37" s="34" t="s">
        <v>105</v>
      </c>
      <c r="N37" s="34"/>
      <c r="O37" s="33">
        <v>120</v>
      </c>
      <c r="P37" s="106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7" s="792"/>
      <c r="R37" s="792"/>
      <c r="S37" s="792"/>
      <c r="T37" s="793"/>
      <c r="U37" s="35"/>
      <c r="V37" s="35"/>
      <c r="W37" s="36" t="s">
        <v>69</v>
      </c>
      <c r="X37" s="787">
        <v>0</v>
      </c>
      <c r="Y37" s="788">
        <f>IFERROR(IF(X37="",0,CEILING((X37/$H37),1)*$H37),"")</f>
        <v>0</v>
      </c>
      <c r="Z37" s="37" t="str">
        <f>IFERROR(IF(Y37=0,"",ROUNDUP(Y37/H37,0)*0.00651),"")</f>
        <v/>
      </c>
      <c r="AA37" s="56"/>
      <c r="AB37" s="57"/>
      <c r="AC37" s="87" t="s">
        <v>106</v>
      </c>
      <c r="AG37" s="64"/>
      <c r="AJ37" s="68"/>
      <c r="AK37" s="68">
        <v>0</v>
      </c>
      <c r="BB37" s="88" t="s">
        <v>107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x14ac:dyDescent="0.2">
      <c r="A38" s="802"/>
      <c r="B38" s="803"/>
      <c r="C38" s="803"/>
      <c r="D38" s="803"/>
      <c r="E38" s="803"/>
      <c r="F38" s="803"/>
      <c r="G38" s="803"/>
      <c r="H38" s="803"/>
      <c r="I38" s="803"/>
      <c r="J38" s="803"/>
      <c r="K38" s="803"/>
      <c r="L38" s="803"/>
      <c r="M38" s="803"/>
      <c r="N38" s="803"/>
      <c r="O38" s="804"/>
      <c r="P38" s="796" t="s">
        <v>71</v>
      </c>
      <c r="Q38" s="797"/>
      <c r="R38" s="797"/>
      <c r="S38" s="797"/>
      <c r="T38" s="797"/>
      <c r="U38" s="797"/>
      <c r="V38" s="798"/>
      <c r="W38" s="38" t="s">
        <v>72</v>
      </c>
      <c r="X38" s="789">
        <f>IFERROR(X37/H37,"0")</f>
        <v>0</v>
      </c>
      <c r="Y38" s="789">
        <f>IFERROR(Y37/H37,"0")</f>
        <v>0</v>
      </c>
      <c r="Z38" s="789">
        <f>IFERROR(IF(Z37="",0,Z37),"0")</f>
        <v>0</v>
      </c>
      <c r="AA38" s="790"/>
      <c r="AB38" s="790"/>
      <c r="AC38" s="790"/>
    </row>
    <row r="39" spans="1:68" x14ac:dyDescent="0.2">
      <c r="A39" s="803"/>
      <c r="B39" s="803"/>
      <c r="C39" s="803"/>
      <c r="D39" s="803"/>
      <c r="E39" s="803"/>
      <c r="F39" s="803"/>
      <c r="G39" s="803"/>
      <c r="H39" s="803"/>
      <c r="I39" s="803"/>
      <c r="J39" s="803"/>
      <c r="K39" s="803"/>
      <c r="L39" s="803"/>
      <c r="M39" s="803"/>
      <c r="N39" s="803"/>
      <c r="O39" s="804"/>
      <c r="P39" s="796" t="s">
        <v>71</v>
      </c>
      <c r="Q39" s="797"/>
      <c r="R39" s="797"/>
      <c r="S39" s="797"/>
      <c r="T39" s="797"/>
      <c r="U39" s="797"/>
      <c r="V39" s="798"/>
      <c r="W39" s="38" t="s">
        <v>69</v>
      </c>
      <c r="X39" s="789">
        <f>IFERROR(SUM(X37:X37),"0")</f>
        <v>0</v>
      </c>
      <c r="Y39" s="789">
        <f>IFERROR(SUM(Y37:Y37),"0")</f>
        <v>0</v>
      </c>
      <c r="Z39" s="38"/>
      <c r="AA39" s="790"/>
      <c r="AB39" s="790"/>
      <c r="AC39" s="790"/>
    </row>
    <row r="40" spans="1:68" ht="14.25" customHeight="1" x14ac:dyDescent="0.25">
      <c r="A40" s="808" t="s">
        <v>108</v>
      </c>
      <c r="B40" s="803"/>
      <c r="C40" s="803"/>
      <c r="D40" s="803"/>
      <c r="E40" s="803"/>
      <c r="F40" s="803"/>
      <c r="G40" s="803"/>
      <c r="H40" s="803"/>
      <c r="I40" s="803"/>
      <c r="J40" s="803"/>
      <c r="K40" s="803"/>
      <c r="L40" s="803"/>
      <c r="M40" s="803"/>
      <c r="N40" s="803"/>
      <c r="O40" s="803"/>
      <c r="P40" s="803"/>
      <c r="Q40" s="803"/>
      <c r="R40" s="803"/>
      <c r="S40" s="803"/>
      <c r="T40" s="803"/>
      <c r="U40" s="803"/>
      <c r="V40" s="803"/>
      <c r="W40" s="803"/>
      <c r="X40" s="803"/>
      <c r="Y40" s="803"/>
      <c r="Z40" s="803"/>
      <c r="AA40" s="783"/>
      <c r="AB40" s="783"/>
      <c r="AC40" s="783"/>
    </row>
    <row r="41" spans="1:68" ht="27" customHeight="1" x14ac:dyDescent="0.25">
      <c r="A41" s="54" t="s">
        <v>109</v>
      </c>
      <c r="B41" s="54" t="s">
        <v>110</v>
      </c>
      <c r="C41" s="32">
        <v>4301170002</v>
      </c>
      <c r="D41" s="794">
        <v>4607091389111</v>
      </c>
      <c r="E41" s="795"/>
      <c r="F41" s="786">
        <v>2.5000000000000001E-2</v>
      </c>
      <c r="G41" s="33">
        <v>10</v>
      </c>
      <c r="H41" s="786">
        <v>0.25</v>
      </c>
      <c r="I41" s="786">
        <v>0.47199999999999998</v>
      </c>
      <c r="J41" s="33">
        <v>182</v>
      </c>
      <c r="K41" s="33" t="s">
        <v>76</v>
      </c>
      <c r="L41" s="33"/>
      <c r="M41" s="34" t="s">
        <v>105</v>
      </c>
      <c r="N41" s="34"/>
      <c r="O41" s="33">
        <v>120</v>
      </c>
      <c r="P41" s="1137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1" s="792"/>
      <c r="R41" s="792"/>
      <c r="S41" s="792"/>
      <c r="T41" s="793"/>
      <c r="U41" s="35"/>
      <c r="V41" s="35"/>
      <c r="W41" s="36" t="s">
        <v>69</v>
      </c>
      <c r="X41" s="787">
        <v>0</v>
      </c>
      <c r="Y41" s="788">
        <f>IFERROR(IF(X41="",0,CEILING((X41/$H41),1)*$H41),"")</f>
        <v>0</v>
      </c>
      <c r="Z41" s="37" t="str">
        <f>IFERROR(IF(Y41=0,"",ROUNDUP(Y41/H41,0)*0.00651),"")</f>
        <v/>
      </c>
      <c r="AA41" s="56"/>
      <c r="AB41" s="57"/>
      <c r="AC41" s="89" t="s">
        <v>106</v>
      </c>
      <c r="AG41" s="64"/>
      <c r="AJ41" s="68"/>
      <c r="AK41" s="68">
        <v>0</v>
      </c>
      <c r="BB41" s="90" t="s">
        <v>107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x14ac:dyDescent="0.2">
      <c r="A42" s="802"/>
      <c r="B42" s="803"/>
      <c r="C42" s="803"/>
      <c r="D42" s="803"/>
      <c r="E42" s="803"/>
      <c r="F42" s="803"/>
      <c r="G42" s="803"/>
      <c r="H42" s="803"/>
      <c r="I42" s="803"/>
      <c r="J42" s="803"/>
      <c r="K42" s="803"/>
      <c r="L42" s="803"/>
      <c r="M42" s="803"/>
      <c r="N42" s="803"/>
      <c r="O42" s="804"/>
      <c r="P42" s="796" t="s">
        <v>71</v>
      </c>
      <c r="Q42" s="797"/>
      <c r="R42" s="797"/>
      <c r="S42" s="797"/>
      <c r="T42" s="797"/>
      <c r="U42" s="797"/>
      <c r="V42" s="798"/>
      <c r="W42" s="38" t="s">
        <v>72</v>
      </c>
      <c r="X42" s="789">
        <f>IFERROR(X41/H41,"0")</f>
        <v>0</v>
      </c>
      <c r="Y42" s="789">
        <f>IFERROR(Y41/H41,"0")</f>
        <v>0</v>
      </c>
      <c r="Z42" s="789">
        <f>IFERROR(IF(Z41="",0,Z41),"0")</f>
        <v>0</v>
      </c>
      <c r="AA42" s="790"/>
      <c r="AB42" s="790"/>
      <c r="AC42" s="790"/>
    </row>
    <row r="43" spans="1:68" x14ac:dyDescent="0.2">
      <c r="A43" s="803"/>
      <c r="B43" s="803"/>
      <c r="C43" s="803"/>
      <c r="D43" s="803"/>
      <c r="E43" s="803"/>
      <c r="F43" s="803"/>
      <c r="G43" s="803"/>
      <c r="H43" s="803"/>
      <c r="I43" s="803"/>
      <c r="J43" s="803"/>
      <c r="K43" s="803"/>
      <c r="L43" s="803"/>
      <c r="M43" s="803"/>
      <c r="N43" s="803"/>
      <c r="O43" s="804"/>
      <c r="P43" s="796" t="s">
        <v>71</v>
      </c>
      <c r="Q43" s="797"/>
      <c r="R43" s="797"/>
      <c r="S43" s="797"/>
      <c r="T43" s="797"/>
      <c r="U43" s="797"/>
      <c r="V43" s="798"/>
      <c r="W43" s="38" t="s">
        <v>69</v>
      </c>
      <c r="X43" s="789">
        <f>IFERROR(SUM(X41:X41),"0")</f>
        <v>0</v>
      </c>
      <c r="Y43" s="789">
        <f>IFERROR(SUM(Y41:Y41),"0")</f>
        <v>0</v>
      </c>
      <c r="Z43" s="38"/>
      <c r="AA43" s="790"/>
      <c r="AB43" s="790"/>
      <c r="AC43" s="790"/>
    </row>
    <row r="44" spans="1:68" ht="27.75" customHeight="1" x14ac:dyDescent="0.2">
      <c r="A44" s="898" t="s">
        <v>111</v>
      </c>
      <c r="B44" s="899"/>
      <c r="C44" s="899"/>
      <c r="D44" s="899"/>
      <c r="E44" s="899"/>
      <c r="F44" s="899"/>
      <c r="G44" s="899"/>
      <c r="H44" s="899"/>
      <c r="I44" s="899"/>
      <c r="J44" s="899"/>
      <c r="K44" s="899"/>
      <c r="L44" s="899"/>
      <c r="M44" s="899"/>
      <c r="N44" s="899"/>
      <c r="O44" s="899"/>
      <c r="P44" s="899"/>
      <c r="Q44" s="899"/>
      <c r="R44" s="899"/>
      <c r="S44" s="899"/>
      <c r="T44" s="899"/>
      <c r="U44" s="899"/>
      <c r="V44" s="899"/>
      <c r="W44" s="899"/>
      <c r="X44" s="899"/>
      <c r="Y44" s="899"/>
      <c r="Z44" s="899"/>
      <c r="AA44" s="49"/>
      <c r="AB44" s="49"/>
      <c r="AC44" s="49"/>
    </row>
    <row r="45" spans="1:68" ht="16.5" customHeight="1" x14ac:dyDescent="0.25">
      <c r="A45" s="841" t="s">
        <v>112</v>
      </c>
      <c r="B45" s="803"/>
      <c r="C45" s="803"/>
      <c r="D45" s="803"/>
      <c r="E45" s="803"/>
      <c r="F45" s="803"/>
      <c r="G45" s="803"/>
      <c r="H45" s="803"/>
      <c r="I45" s="803"/>
      <c r="J45" s="803"/>
      <c r="K45" s="803"/>
      <c r="L45" s="803"/>
      <c r="M45" s="803"/>
      <c r="N45" s="803"/>
      <c r="O45" s="803"/>
      <c r="P45" s="803"/>
      <c r="Q45" s="803"/>
      <c r="R45" s="803"/>
      <c r="S45" s="803"/>
      <c r="T45" s="803"/>
      <c r="U45" s="803"/>
      <c r="V45" s="803"/>
      <c r="W45" s="803"/>
      <c r="X45" s="803"/>
      <c r="Y45" s="803"/>
      <c r="Z45" s="803"/>
      <c r="AA45" s="782"/>
      <c r="AB45" s="782"/>
      <c r="AC45" s="782"/>
    </row>
    <row r="46" spans="1:68" ht="14.25" customHeight="1" x14ac:dyDescent="0.25">
      <c r="A46" s="808" t="s">
        <v>113</v>
      </c>
      <c r="B46" s="803"/>
      <c r="C46" s="803"/>
      <c r="D46" s="803"/>
      <c r="E46" s="803"/>
      <c r="F46" s="803"/>
      <c r="G46" s="803"/>
      <c r="H46" s="803"/>
      <c r="I46" s="803"/>
      <c r="J46" s="803"/>
      <c r="K46" s="803"/>
      <c r="L46" s="803"/>
      <c r="M46" s="803"/>
      <c r="N46" s="803"/>
      <c r="O46" s="803"/>
      <c r="P46" s="803"/>
      <c r="Q46" s="803"/>
      <c r="R46" s="803"/>
      <c r="S46" s="803"/>
      <c r="T46" s="803"/>
      <c r="U46" s="803"/>
      <c r="V46" s="803"/>
      <c r="W46" s="803"/>
      <c r="X46" s="803"/>
      <c r="Y46" s="803"/>
      <c r="Z46" s="803"/>
      <c r="AA46" s="783"/>
      <c r="AB46" s="783"/>
      <c r="AC46" s="783"/>
    </row>
    <row r="47" spans="1:68" ht="16.5" customHeight="1" x14ac:dyDescent="0.25">
      <c r="A47" s="54" t="s">
        <v>114</v>
      </c>
      <c r="B47" s="54" t="s">
        <v>115</v>
      </c>
      <c r="C47" s="32">
        <v>4301011540</v>
      </c>
      <c r="D47" s="794">
        <v>4607091385670</v>
      </c>
      <c r="E47" s="795"/>
      <c r="F47" s="786">
        <v>1.4</v>
      </c>
      <c r="G47" s="33">
        <v>8</v>
      </c>
      <c r="H47" s="786">
        <v>11.2</v>
      </c>
      <c r="I47" s="786">
        <v>11.68</v>
      </c>
      <c r="J47" s="33">
        <v>56</v>
      </c>
      <c r="K47" s="33" t="s">
        <v>116</v>
      </c>
      <c r="L47" s="33"/>
      <c r="M47" s="34" t="s">
        <v>77</v>
      </c>
      <c r="N47" s="34"/>
      <c r="O47" s="33">
        <v>50</v>
      </c>
      <c r="P47" s="895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7" s="792"/>
      <c r="R47" s="792"/>
      <c r="S47" s="792"/>
      <c r="T47" s="793"/>
      <c r="U47" s="35"/>
      <c r="V47" s="35"/>
      <c r="W47" s="36" t="s">
        <v>69</v>
      </c>
      <c r="X47" s="787">
        <v>0</v>
      </c>
      <c r="Y47" s="788">
        <f t="shared" ref="Y47:Y52" si="6">IFERROR(IF(X47="",0,CEILING((X47/$H47),1)*$H47),"")</f>
        <v>0</v>
      </c>
      <c r="Z47" s="37" t="str">
        <f>IFERROR(IF(Y47=0,"",ROUNDUP(Y47/H47,0)*0.02175),"")</f>
        <v/>
      </c>
      <c r="AA47" s="56"/>
      <c r="AB47" s="57"/>
      <c r="AC47" s="91" t="s">
        <v>117</v>
      </c>
      <c r="AG47" s="64"/>
      <c r="AJ47" s="68"/>
      <c r="AK47" s="68">
        <v>0</v>
      </c>
      <c r="BB47" s="92" t="s">
        <v>1</v>
      </c>
      <c r="BM47" s="64">
        <f t="shared" ref="BM47:BM52" si="7">IFERROR(X47*I47/H47,"0")</f>
        <v>0</v>
      </c>
      <c r="BN47" s="64">
        <f t="shared" ref="BN47:BN52" si="8">IFERROR(Y47*I47/H47,"0")</f>
        <v>0</v>
      </c>
      <c r="BO47" s="64">
        <f t="shared" ref="BO47:BO52" si="9">IFERROR(1/J47*(X47/H47),"0")</f>
        <v>0</v>
      </c>
      <c r="BP47" s="64">
        <f t="shared" ref="BP47:BP52" si="10">IFERROR(1/J47*(Y47/H47),"0")</f>
        <v>0</v>
      </c>
    </row>
    <row r="48" spans="1:68" ht="16.5" customHeight="1" x14ac:dyDescent="0.25">
      <c r="A48" s="54" t="s">
        <v>114</v>
      </c>
      <c r="B48" s="54" t="s">
        <v>118</v>
      </c>
      <c r="C48" s="32">
        <v>4301011380</v>
      </c>
      <c r="D48" s="794">
        <v>4607091385670</v>
      </c>
      <c r="E48" s="795"/>
      <c r="F48" s="786">
        <v>1.35</v>
      </c>
      <c r="G48" s="33">
        <v>8</v>
      </c>
      <c r="H48" s="786">
        <v>10.8</v>
      </c>
      <c r="I48" s="786">
        <v>11.28</v>
      </c>
      <c r="J48" s="33">
        <v>56</v>
      </c>
      <c r="K48" s="33" t="s">
        <v>116</v>
      </c>
      <c r="L48" s="33"/>
      <c r="M48" s="34" t="s">
        <v>119</v>
      </c>
      <c r="N48" s="34"/>
      <c r="O48" s="33">
        <v>50</v>
      </c>
      <c r="P48" s="1122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792"/>
      <c r="R48" s="792"/>
      <c r="S48" s="792"/>
      <c r="T48" s="793"/>
      <c r="U48" s="35"/>
      <c r="V48" s="35"/>
      <c r="W48" s="36" t="s">
        <v>69</v>
      </c>
      <c r="X48" s="787">
        <v>0</v>
      </c>
      <c r="Y48" s="788">
        <f t="shared" si="6"/>
        <v>0</v>
      </c>
      <c r="Z48" s="37" t="str">
        <f>IFERROR(IF(Y48=0,"",ROUNDUP(Y48/H48,0)*0.02175),"")</f>
        <v/>
      </c>
      <c r="AA48" s="56"/>
      <c r="AB48" s="57"/>
      <c r="AC48" s="93" t="s">
        <v>120</v>
      </c>
      <c r="AG48" s="64"/>
      <c r="AJ48" s="68"/>
      <c r="AK48" s="68">
        <v>0</v>
      </c>
      <c r="BB48" s="94" t="s">
        <v>1</v>
      </c>
      <c r="BM48" s="64">
        <f t="shared" si="7"/>
        <v>0</v>
      </c>
      <c r="BN48" s="64">
        <f t="shared" si="8"/>
        <v>0</v>
      </c>
      <c r="BO48" s="64">
        <f t="shared" si="9"/>
        <v>0</v>
      </c>
      <c r="BP48" s="64">
        <f t="shared" si="10"/>
        <v>0</v>
      </c>
    </row>
    <row r="49" spans="1:68" ht="16.5" customHeight="1" x14ac:dyDescent="0.25">
      <c r="A49" s="54" t="s">
        <v>121</v>
      </c>
      <c r="B49" s="54" t="s">
        <v>122</v>
      </c>
      <c r="C49" s="32">
        <v>4301011625</v>
      </c>
      <c r="D49" s="794">
        <v>4680115883956</v>
      </c>
      <c r="E49" s="795"/>
      <c r="F49" s="786">
        <v>1.4</v>
      </c>
      <c r="G49" s="33">
        <v>8</v>
      </c>
      <c r="H49" s="786">
        <v>11.2</v>
      </c>
      <c r="I49" s="786">
        <v>11.68</v>
      </c>
      <c r="J49" s="33">
        <v>56</v>
      </c>
      <c r="K49" s="33" t="s">
        <v>116</v>
      </c>
      <c r="L49" s="33"/>
      <c r="M49" s="34" t="s">
        <v>119</v>
      </c>
      <c r="N49" s="34"/>
      <c r="O49" s="33">
        <v>50</v>
      </c>
      <c r="P49" s="1145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9" s="792"/>
      <c r="R49" s="792"/>
      <c r="S49" s="792"/>
      <c r="T49" s="793"/>
      <c r="U49" s="35"/>
      <c r="V49" s="35"/>
      <c r="W49" s="36" t="s">
        <v>69</v>
      </c>
      <c r="X49" s="787">
        <v>0</v>
      </c>
      <c r="Y49" s="788">
        <f t="shared" si="6"/>
        <v>0</v>
      </c>
      <c r="Z49" s="37" t="str">
        <f>IFERROR(IF(Y49=0,"",ROUNDUP(Y49/H49,0)*0.02175),"")</f>
        <v/>
      </c>
      <c r="AA49" s="56"/>
      <c r="AB49" s="57"/>
      <c r="AC49" s="95" t="s">
        <v>123</v>
      </c>
      <c r="AG49" s="64"/>
      <c r="AJ49" s="68"/>
      <c r="AK49" s="68">
        <v>0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27" customHeight="1" x14ac:dyDescent="0.25">
      <c r="A50" s="54" t="s">
        <v>124</v>
      </c>
      <c r="B50" s="54" t="s">
        <v>125</v>
      </c>
      <c r="C50" s="32">
        <v>4301011565</v>
      </c>
      <c r="D50" s="794">
        <v>4680115882539</v>
      </c>
      <c r="E50" s="795"/>
      <c r="F50" s="786">
        <v>0.37</v>
      </c>
      <c r="G50" s="33">
        <v>10</v>
      </c>
      <c r="H50" s="786">
        <v>3.7</v>
      </c>
      <c r="I50" s="786">
        <v>3.91</v>
      </c>
      <c r="J50" s="33">
        <v>132</v>
      </c>
      <c r="K50" s="33" t="s">
        <v>126</v>
      </c>
      <c r="L50" s="33"/>
      <c r="M50" s="34" t="s">
        <v>77</v>
      </c>
      <c r="N50" s="34"/>
      <c r="O50" s="33">
        <v>50</v>
      </c>
      <c r="P50" s="911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0" s="792"/>
      <c r="R50" s="792"/>
      <c r="S50" s="792"/>
      <c r="T50" s="793"/>
      <c r="U50" s="35"/>
      <c r="V50" s="35"/>
      <c r="W50" s="36" t="s">
        <v>69</v>
      </c>
      <c r="X50" s="787">
        <v>0</v>
      </c>
      <c r="Y50" s="788">
        <f t="shared" si="6"/>
        <v>0</v>
      </c>
      <c r="Z50" s="37" t="str">
        <f>IFERROR(IF(Y50=0,"",ROUNDUP(Y50/H50,0)*0.00902),"")</f>
        <v/>
      </c>
      <c r="AA50" s="56"/>
      <c r="AB50" s="57"/>
      <c r="AC50" s="97" t="s">
        <v>120</v>
      </c>
      <c r="AG50" s="64"/>
      <c r="AJ50" s="68"/>
      <c r="AK50" s="68">
        <v>0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customHeight="1" x14ac:dyDescent="0.25">
      <c r="A51" s="54" t="s">
        <v>127</v>
      </c>
      <c r="B51" s="54" t="s">
        <v>128</v>
      </c>
      <c r="C51" s="32">
        <v>4301011382</v>
      </c>
      <c r="D51" s="794">
        <v>4607091385687</v>
      </c>
      <c r="E51" s="795"/>
      <c r="F51" s="786">
        <v>0.4</v>
      </c>
      <c r="G51" s="33">
        <v>10</v>
      </c>
      <c r="H51" s="786">
        <v>4</v>
      </c>
      <c r="I51" s="786">
        <v>4.21</v>
      </c>
      <c r="J51" s="33">
        <v>132</v>
      </c>
      <c r="K51" s="33" t="s">
        <v>126</v>
      </c>
      <c r="L51" s="33" t="s">
        <v>129</v>
      </c>
      <c r="M51" s="34" t="s">
        <v>77</v>
      </c>
      <c r="N51" s="34"/>
      <c r="O51" s="33">
        <v>50</v>
      </c>
      <c r="P51" s="1015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792"/>
      <c r="R51" s="792"/>
      <c r="S51" s="792"/>
      <c r="T51" s="793"/>
      <c r="U51" s="35"/>
      <c r="V51" s="35"/>
      <c r="W51" s="36" t="s">
        <v>69</v>
      </c>
      <c r="X51" s="787">
        <v>0</v>
      </c>
      <c r="Y51" s="788">
        <f t="shared" si="6"/>
        <v>0</v>
      </c>
      <c r="Z51" s="37" t="str">
        <f>IFERROR(IF(Y51=0,"",ROUNDUP(Y51/H51,0)*0.00902),"")</f>
        <v/>
      </c>
      <c r="AA51" s="56"/>
      <c r="AB51" s="57"/>
      <c r="AC51" s="99" t="s">
        <v>120</v>
      </c>
      <c r="AG51" s="64"/>
      <c r="AJ51" s="68" t="s">
        <v>130</v>
      </c>
      <c r="AK51" s="68">
        <v>48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customHeight="1" x14ac:dyDescent="0.25">
      <c r="A52" s="54" t="s">
        <v>131</v>
      </c>
      <c r="B52" s="54" t="s">
        <v>132</v>
      </c>
      <c r="C52" s="32">
        <v>4301011624</v>
      </c>
      <c r="D52" s="794">
        <v>4680115883949</v>
      </c>
      <c r="E52" s="795"/>
      <c r="F52" s="786">
        <v>0.37</v>
      </c>
      <c r="G52" s="33">
        <v>10</v>
      </c>
      <c r="H52" s="786">
        <v>3.7</v>
      </c>
      <c r="I52" s="786">
        <v>3.91</v>
      </c>
      <c r="J52" s="33">
        <v>132</v>
      </c>
      <c r="K52" s="33" t="s">
        <v>126</v>
      </c>
      <c r="L52" s="33"/>
      <c r="M52" s="34" t="s">
        <v>119</v>
      </c>
      <c r="N52" s="34"/>
      <c r="O52" s="33">
        <v>50</v>
      </c>
      <c r="P52" s="919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2" s="792"/>
      <c r="R52" s="792"/>
      <c r="S52" s="792"/>
      <c r="T52" s="793"/>
      <c r="U52" s="35"/>
      <c r="V52" s="35"/>
      <c r="W52" s="36" t="s">
        <v>69</v>
      </c>
      <c r="X52" s="787">
        <v>0</v>
      </c>
      <c r="Y52" s="788">
        <f t="shared" si="6"/>
        <v>0</v>
      </c>
      <c r="Z52" s="37" t="str">
        <f>IFERROR(IF(Y52=0,"",ROUNDUP(Y52/H52,0)*0.00902),"")</f>
        <v/>
      </c>
      <c r="AA52" s="56"/>
      <c r="AB52" s="57"/>
      <c r="AC52" s="101" t="s">
        <v>123</v>
      </c>
      <c r="AG52" s="64"/>
      <c r="AJ52" s="68"/>
      <c r="AK52" s="68">
        <v>0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x14ac:dyDescent="0.2">
      <c r="A53" s="802"/>
      <c r="B53" s="803"/>
      <c r="C53" s="803"/>
      <c r="D53" s="803"/>
      <c r="E53" s="803"/>
      <c r="F53" s="803"/>
      <c r="G53" s="803"/>
      <c r="H53" s="803"/>
      <c r="I53" s="803"/>
      <c r="J53" s="803"/>
      <c r="K53" s="803"/>
      <c r="L53" s="803"/>
      <c r="M53" s="803"/>
      <c r="N53" s="803"/>
      <c r="O53" s="804"/>
      <c r="P53" s="796" t="s">
        <v>71</v>
      </c>
      <c r="Q53" s="797"/>
      <c r="R53" s="797"/>
      <c r="S53" s="797"/>
      <c r="T53" s="797"/>
      <c r="U53" s="797"/>
      <c r="V53" s="798"/>
      <c r="W53" s="38" t="s">
        <v>72</v>
      </c>
      <c r="X53" s="789">
        <f>IFERROR(X47/H47,"0")+IFERROR(X48/H48,"0")+IFERROR(X49/H49,"0")+IFERROR(X50/H50,"0")+IFERROR(X51/H51,"0")+IFERROR(X52/H52,"0")</f>
        <v>0</v>
      </c>
      <c r="Y53" s="789">
        <f>IFERROR(Y47/H47,"0")+IFERROR(Y48/H48,"0")+IFERROR(Y49/H49,"0")+IFERROR(Y50/H50,"0")+IFERROR(Y51/H51,"0")+IFERROR(Y52/H52,"0")</f>
        <v>0</v>
      </c>
      <c r="Z53" s="789">
        <f>IFERROR(IF(Z47="",0,Z47),"0")+IFERROR(IF(Z48="",0,Z48),"0")+IFERROR(IF(Z49="",0,Z49),"0")+IFERROR(IF(Z50="",0,Z50),"0")+IFERROR(IF(Z51="",0,Z51),"0")+IFERROR(IF(Z52="",0,Z52),"0")</f>
        <v>0</v>
      </c>
      <c r="AA53" s="790"/>
      <c r="AB53" s="790"/>
      <c r="AC53" s="790"/>
    </row>
    <row r="54" spans="1:68" x14ac:dyDescent="0.2">
      <c r="A54" s="803"/>
      <c r="B54" s="803"/>
      <c r="C54" s="803"/>
      <c r="D54" s="803"/>
      <c r="E54" s="803"/>
      <c r="F54" s="803"/>
      <c r="G54" s="803"/>
      <c r="H54" s="803"/>
      <c r="I54" s="803"/>
      <c r="J54" s="803"/>
      <c r="K54" s="803"/>
      <c r="L54" s="803"/>
      <c r="M54" s="803"/>
      <c r="N54" s="803"/>
      <c r="O54" s="804"/>
      <c r="P54" s="796" t="s">
        <v>71</v>
      </c>
      <c r="Q54" s="797"/>
      <c r="R54" s="797"/>
      <c r="S54" s="797"/>
      <c r="T54" s="797"/>
      <c r="U54" s="797"/>
      <c r="V54" s="798"/>
      <c r="W54" s="38" t="s">
        <v>69</v>
      </c>
      <c r="X54" s="789">
        <f>IFERROR(SUM(X47:X52),"0")</f>
        <v>0</v>
      </c>
      <c r="Y54" s="789">
        <f>IFERROR(SUM(Y47:Y52),"0")</f>
        <v>0</v>
      </c>
      <c r="Z54" s="38"/>
      <c r="AA54" s="790"/>
      <c r="AB54" s="790"/>
      <c r="AC54" s="790"/>
    </row>
    <row r="55" spans="1:68" ht="14.25" customHeight="1" x14ac:dyDescent="0.25">
      <c r="A55" s="808" t="s">
        <v>73</v>
      </c>
      <c r="B55" s="803"/>
      <c r="C55" s="803"/>
      <c r="D55" s="803"/>
      <c r="E55" s="803"/>
      <c r="F55" s="803"/>
      <c r="G55" s="803"/>
      <c r="H55" s="803"/>
      <c r="I55" s="803"/>
      <c r="J55" s="803"/>
      <c r="K55" s="803"/>
      <c r="L55" s="803"/>
      <c r="M55" s="803"/>
      <c r="N55" s="803"/>
      <c r="O55" s="803"/>
      <c r="P55" s="803"/>
      <c r="Q55" s="803"/>
      <c r="R55" s="803"/>
      <c r="S55" s="803"/>
      <c r="T55" s="803"/>
      <c r="U55" s="803"/>
      <c r="V55" s="803"/>
      <c r="W55" s="803"/>
      <c r="X55" s="803"/>
      <c r="Y55" s="803"/>
      <c r="Z55" s="803"/>
      <c r="AA55" s="783"/>
      <c r="AB55" s="783"/>
      <c r="AC55" s="783"/>
    </row>
    <row r="56" spans="1:68" ht="27" customHeight="1" x14ac:dyDescent="0.25">
      <c r="A56" s="54" t="s">
        <v>133</v>
      </c>
      <c r="B56" s="54" t="s">
        <v>134</v>
      </c>
      <c r="C56" s="32">
        <v>4301051842</v>
      </c>
      <c r="D56" s="794">
        <v>4680115885233</v>
      </c>
      <c r="E56" s="795"/>
      <c r="F56" s="786">
        <v>0.2</v>
      </c>
      <c r="G56" s="33">
        <v>6</v>
      </c>
      <c r="H56" s="786">
        <v>1.2</v>
      </c>
      <c r="I56" s="786">
        <v>1.3</v>
      </c>
      <c r="J56" s="33">
        <v>234</v>
      </c>
      <c r="K56" s="33" t="s">
        <v>67</v>
      </c>
      <c r="L56" s="33"/>
      <c r="M56" s="34" t="s">
        <v>77</v>
      </c>
      <c r="N56" s="34"/>
      <c r="O56" s="33">
        <v>40</v>
      </c>
      <c r="P56" s="966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6" s="792"/>
      <c r="R56" s="792"/>
      <c r="S56" s="792"/>
      <c r="T56" s="793"/>
      <c r="U56" s="35"/>
      <c r="V56" s="35"/>
      <c r="W56" s="36" t="s">
        <v>69</v>
      </c>
      <c r="X56" s="787">
        <v>0</v>
      </c>
      <c r="Y56" s="788">
        <f>IFERROR(IF(X56="",0,CEILING((X56/$H56),1)*$H56),"")</f>
        <v>0</v>
      </c>
      <c r="Z56" s="37" t="str">
        <f>IFERROR(IF(Y56=0,"",ROUNDUP(Y56/H56,0)*0.00502),"")</f>
        <v/>
      </c>
      <c r="AA56" s="56"/>
      <c r="AB56" s="57"/>
      <c r="AC56" s="103" t="s">
        <v>135</v>
      </c>
      <c r="AG56" s="64"/>
      <c r="AJ56" s="68"/>
      <c r="AK56" s="68">
        <v>0</v>
      </c>
      <c r="BB56" s="104" t="s">
        <v>1</v>
      </c>
      <c r="BM56" s="64">
        <f>IFERROR(X56*I56/H56,"0")</f>
        <v>0</v>
      </c>
      <c r="BN56" s="64">
        <f>IFERROR(Y56*I56/H56,"0")</f>
        <v>0</v>
      </c>
      <c r="BO56" s="64">
        <f>IFERROR(1/J56*(X56/H56),"0")</f>
        <v>0</v>
      </c>
      <c r="BP56" s="64">
        <f>IFERROR(1/J56*(Y56/H56),"0")</f>
        <v>0</v>
      </c>
    </row>
    <row r="57" spans="1:68" ht="16.5" customHeight="1" x14ac:dyDescent="0.25">
      <c r="A57" s="54" t="s">
        <v>136</v>
      </c>
      <c r="B57" s="54" t="s">
        <v>137</v>
      </c>
      <c r="C57" s="32">
        <v>4301051820</v>
      </c>
      <c r="D57" s="794">
        <v>4680115884915</v>
      </c>
      <c r="E57" s="795"/>
      <c r="F57" s="786">
        <v>0.3</v>
      </c>
      <c r="G57" s="33">
        <v>6</v>
      </c>
      <c r="H57" s="786">
        <v>1.8</v>
      </c>
      <c r="I57" s="786">
        <v>1.98</v>
      </c>
      <c r="J57" s="33">
        <v>182</v>
      </c>
      <c r="K57" s="33" t="s">
        <v>76</v>
      </c>
      <c r="L57" s="33"/>
      <c r="M57" s="34" t="s">
        <v>77</v>
      </c>
      <c r="N57" s="34"/>
      <c r="O57" s="33">
        <v>40</v>
      </c>
      <c r="P57" s="1183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7" s="792"/>
      <c r="R57" s="792"/>
      <c r="S57" s="792"/>
      <c r="T57" s="793"/>
      <c r="U57" s="35"/>
      <c r="V57" s="35"/>
      <c r="W57" s="36" t="s">
        <v>69</v>
      </c>
      <c r="X57" s="787">
        <v>0</v>
      </c>
      <c r="Y57" s="788">
        <f>IFERROR(IF(X57="",0,CEILING((X57/$H57),1)*$H57),"")</f>
        <v>0</v>
      </c>
      <c r="Z57" s="37" t="str">
        <f>IFERROR(IF(Y57=0,"",ROUNDUP(Y57/H57,0)*0.00651),"")</f>
        <v/>
      </c>
      <c r="AA57" s="56"/>
      <c r="AB57" s="57"/>
      <c r="AC57" s="105" t="s">
        <v>138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x14ac:dyDescent="0.2">
      <c r="A58" s="802"/>
      <c r="B58" s="803"/>
      <c r="C58" s="803"/>
      <c r="D58" s="803"/>
      <c r="E58" s="803"/>
      <c r="F58" s="803"/>
      <c r="G58" s="803"/>
      <c r="H58" s="803"/>
      <c r="I58" s="803"/>
      <c r="J58" s="803"/>
      <c r="K58" s="803"/>
      <c r="L58" s="803"/>
      <c r="M58" s="803"/>
      <c r="N58" s="803"/>
      <c r="O58" s="804"/>
      <c r="P58" s="796" t="s">
        <v>71</v>
      </c>
      <c r="Q58" s="797"/>
      <c r="R58" s="797"/>
      <c r="S58" s="797"/>
      <c r="T58" s="797"/>
      <c r="U58" s="797"/>
      <c r="V58" s="798"/>
      <c r="W58" s="38" t="s">
        <v>72</v>
      </c>
      <c r="X58" s="789">
        <f>IFERROR(X56/H56,"0")+IFERROR(X57/H57,"0")</f>
        <v>0</v>
      </c>
      <c r="Y58" s="789">
        <f>IFERROR(Y56/H56,"0")+IFERROR(Y57/H57,"0")</f>
        <v>0</v>
      </c>
      <c r="Z58" s="789">
        <f>IFERROR(IF(Z56="",0,Z56),"0")+IFERROR(IF(Z57="",0,Z57),"0")</f>
        <v>0</v>
      </c>
      <c r="AA58" s="790"/>
      <c r="AB58" s="790"/>
      <c r="AC58" s="790"/>
    </row>
    <row r="59" spans="1:68" x14ac:dyDescent="0.2">
      <c r="A59" s="803"/>
      <c r="B59" s="803"/>
      <c r="C59" s="803"/>
      <c r="D59" s="803"/>
      <c r="E59" s="803"/>
      <c r="F59" s="803"/>
      <c r="G59" s="803"/>
      <c r="H59" s="803"/>
      <c r="I59" s="803"/>
      <c r="J59" s="803"/>
      <c r="K59" s="803"/>
      <c r="L59" s="803"/>
      <c r="M59" s="803"/>
      <c r="N59" s="803"/>
      <c r="O59" s="804"/>
      <c r="P59" s="796" t="s">
        <v>71</v>
      </c>
      <c r="Q59" s="797"/>
      <c r="R59" s="797"/>
      <c r="S59" s="797"/>
      <c r="T59" s="797"/>
      <c r="U59" s="797"/>
      <c r="V59" s="798"/>
      <c r="W59" s="38" t="s">
        <v>69</v>
      </c>
      <c r="X59" s="789">
        <f>IFERROR(SUM(X56:X57),"0")</f>
        <v>0</v>
      </c>
      <c r="Y59" s="789">
        <f>IFERROR(SUM(Y56:Y57),"0")</f>
        <v>0</v>
      </c>
      <c r="Z59" s="38"/>
      <c r="AA59" s="790"/>
      <c r="AB59" s="790"/>
      <c r="AC59" s="790"/>
    </row>
    <row r="60" spans="1:68" ht="16.5" customHeight="1" x14ac:dyDescent="0.25">
      <c r="A60" s="841" t="s">
        <v>139</v>
      </c>
      <c r="B60" s="803"/>
      <c r="C60" s="803"/>
      <c r="D60" s="803"/>
      <c r="E60" s="803"/>
      <c r="F60" s="803"/>
      <c r="G60" s="803"/>
      <c r="H60" s="803"/>
      <c r="I60" s="803"/>
      <c r="J60" s="803"/>
      <c r="K60" s="803"/>
      <c r="L60" s="803"/>
      <c r="M60" s="803"/>
      <c r="N60" s="803"/>
      <c r="O60" s="803"/>
      <c r="P60" s="803"/>
      <c r="Q60" s="803"/>
      <c r="R60" s="803"/>
      <c r="S60" s="803"/>
      <c r="T60" s="803"/>
      <c r="U60" s="803"/>
      <c r="V60" s="803"/>
      <c r="W60" s="803"/>
      <c r="X60" s="803"/>
      <c r="Y60" s="803"/>
      <c r="Z60" s="803"/>
      <c r="AA60" s="782"/>
      <c r="AB60" s="782"/>
      <c r="AC60" s="782"/>
    </row>
    <row r="61" spans="1:68" ht="14.25" customHeight="1" x14ac:dyDescent="0.25">
      <c r="A61" s="808" t="s">
        <v>113</v>
      </c>
      <c r="B61" s="803"/>
      <c r="C61" s="803"/>
      <c r="D61" s="803"/>
      <c r="E61" s="803"/>
      <c r="F61" s="803"/>
      <c r="G61" s="803"/>
      <c r="H61" s="803"/>
      <c r="I61" s="803"/>
      <c r="J61" s="803"/>
      <c r="K61" s="803"/>
      <c r="L61" s="803"/>
      <c r="M61" s="803"/>
      <c r="N61" s="803"/>
      <c r="O61" s="803"/>
      <c r="P61" s="803"/>
      <c r="Q61" s="803"/>
      <c r="R61" s="803"/>
      <c r="S61" s="803"/>
      <c r="T61" s="803"/>
      <c r="U61" s="803"/>
      <c r="V61" s="803"/>
      <c r="W61" s="803"/>
      <c r="X61" s="803"/>
      <c r="Y61" s="803"/>
      <c r="Z61" s="803"/>
      <c r="AA61" s="783"/>
      <c r="AB61" s="783"/>
      <c r="AC61" s="783"/>
    </row>
    <row r="62" spans="1:68" ht="27" customHeight="1" x14ac:dyDescent="0.25">
      <c r="A62" s="54" t="s">
        <v>140</v>
      </c>
      <c r="B62" s="54" t="s">
        <v>141</v>
      </c>
      <c r="C62" s="32">
        <v>4301012030</v>
      </c>
      <c r="D62" s="794">
        <v>4680115885882</v>
      </c>
      <c r="E62" s="795"/>
      <c r="F62" s="786">
        <v>1.4</v>
      </c>
      <c r="G62" s="33">
        <v>8</v>
      </c>
      <c r="H62" s="786">
        <v>11.2</v>
      </c>
      <c r="I62" s="786">
        <v>11.68</v>
      </c>
      <c r="J62" s="33">
        <v>56</v>
      </c>
      <c r="K62" s="33" t="s">
        <v>116</v>
      </c>
      <c r="L62" s="33"/>
      <c r="M62" s="34" t="s">
        <v>77</v>
      </c>
      <c r="N62" s="34"/>
      <c r="O62" s="33">
        <v>50</v>
      </c>
      <c r="P62" s="1157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2" s="792"/>
      <c r="R62" s="792"/>
      <c r="S62" s="792"/>
      <c r="T62" s="793"/>
      <c r="U62" s="35"/>
      <c r="V62" s="35"/>
      <c r="W62" s="36" t="s">
        <v>69</v>
      </c>
      <c r="X62" s="787">
        <v>0</v>
      </c>
      <c r="Y62" s="788">
        <f t="shared" ref="Y62:Y70" si="11">IFERROR(IF(X62="",0,CEILING((X62/$H62),1)*$H62),"")</f>
        <v>0</v>
      </c>
      <c r="Z62" s="37" t="str">
        <f>IFERROR(IF(Y62=0,"",ROUNDUP(Y62/H62,0)*0.02175),"")</f>
        <v/>
      </c>
      <c r="AA62" s="56"/>
      <c r="AB62" s="57"/>
      <c r="AC62" s="107" t="s">
        <v>142</v>
      </c>
      <c r="AG62" s="64"/>
      <c r="AJ62" s="68"/>
      <c r="AK62" s="68">
        <v>0</v>
      </c>
      <c r="BB62" s="108" t="s">
        <v>1</v>
      </c>
      <c r="BM62" s="64">
        <f t="shared" ref="BM62:BM70" si="12">IFERROR(X62*I62/H62,"0")</f>
        <v>0</v>
      </c>
      <c r="BN62" s="64">
        <f t="shared" ref="BN62:BN70" si="13">IFERROR(Y62*I62/H62,"0")</f>
        <v>0</v>
      </c>
      <c r="BO62" s="64">
        <f t="shared" ref="BO62:BO70" si="14">IFERROR(1/J62*(X62/H62),"0")</f>
        <v>0</v>
      </c>
      <c r="BP62" s="64">
        <f t="shared" ref="BP62:BP70" si="15">IFERROR(1/J62*(Y62/H62),"0")</f>
        <v>0</v>
      </c>
    </row>
    <row r="63" spans="1:68" ht="27" customHeight="1" x14ac:dyDescent="0.25">
      <c r="A63" s="54" t="s">
        <v>143</v>
      </c>
      <c r="B63" s="54" t="s">
        <v>144</v>
      </c>
      <c r="C63" s="32">
        <v>4301011816</v>
      </c>
      <c r="D63" s="794">
        <v>4680115881426</v>
      </c>
      <c r="E63" s="795"/>
      <c r="F63" s="786">
        <v>1.35</v>
      </c>
      <c r="G63" s="33">
        <v>8</v>
      </c>
      <c r="H63" s="786">
        <v>10.8</v>
      </c>
      <c r="I63" s="786">
        <v>11.28</v>
      </c>
      <c r="J63" s="33">
        <v>56</v>
      </c>
      <c r="K63" s="33" t="s">
        <v>116</v>
      </c>
      <c r="L63" s="33" t="s">
        <v>145</v>
      </c>
      <c r="M63" s="34" t="s">
        <v>119</v>
      </c>
      <c r="N63" s="34"/>
      <c r="O63" s="33">
        <v>50</v>
      </c>
      <c r="P63" s="907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3" s="792"/>
      <c r="R63" s="792"/>
      <c r="S63" s="792"/>
      <c r="T63" s="793"/>
      <c r="U63" s="35"/>
      <c r="V63" s="35"/>
      <c r="W63" s="36" t="s">
        <v>69</v>
      </c>
      <c r="X63" s="787">
        <v>0</v>
      </c>
      <c r="Y63" s="788">
        <f t="shared" si="11"/>
        <v>0</v>
      </c>
      <c r="Z63" s="37" t="str">
        <f>IFERROR(IF(Y63=0,"",ROUNDUP(Y63/H63,0)*0.02175),"")</f>
        <v/>
      </c>
      <c r="AA63" s="56"/>
      <c r="AB63" s="57"/>
      <c r="AC63" s="109" t="s">
        <v>146</v>
      </c>
      <c r="AG63" s="64"/>
      <c r="AJ63" s="68" t="s">
        <v>147</v>
      </c>
      <c r="AK63" s="68">
        <v>604.79999999999995</v>
      </c>
      <c r="BB63" s="110" t="s">
        <v>1</v>
      </c>
      <c r="BM63" s="64">
        <f t="shared" si="12"/>
        <v>0</v>
      </c>
      <c r="BN63" s="64">
        <f t="shared" si="13"/>
        <v>0</v>
      </c>
      <c r="BO63" s="64">
        <f t="shared" si="14"/>
        <v>0</v>
      </c>
      <c r="BP63" s="64">
        <f t="shared" si="15"/>
        <v>0</v>
      </c>
    </row>
    <row r="64" spans="1:68" ht="27" customHeight="1" x14ac:dyDescent="0.25">
      <c r="A64" s="54" t="s">
        <v>143</v>
      </c>
      <c r="B64" s="54" t="s">
        <v>148</v>
      </c>
      <c r="C64" s="32">
        <v>4301011948</v>
      </c>
      <c r="D64" s="794">
        <v>4680115881426</v>
      </c>
      <c r="E64" s="795"/>
      <c r="F64" s="786">
        <v>1.35</v>
      </c>
      <c r="G64" s="33">
        <v>8</v>
      </c>
      <c r="H64" s="786">
        <v>10.8</v>
      </c>
      <c r="I64" s="786">
        <v>11.28</v>
      </c>
      <c r="J64" s="33">
        <v>48</v>
      </c>
      <c r="K64" s="33" t="s">
        <v>116</v>
      </c>
      <c r="L64" s="33"/>
      <c r="M64" s="34" t="s">
        <v>149</v>
      </c>
      <c r="N64" s="34"/>
      <c r="O64" s="33">
        <v>55</v>
      </c>
      <c r="P64" s="1168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792"/>
      <c r="R64" s="792"/>
      <c r="S64" s="792"/>
      <c r="T64" s="793"/>
      <c r="U64" s="35"/>
      <c r="V64" s="35"/>
      <c r="W64" s="36" t="s">
        <v>69</v>
      </c>
      <c r="X64" s="787">
        <v>0</v>
      </c>
      <c r="Y64" s="788">
        <f t="shared" si="11"/>
        <v>0</v>
      </c>
      <c r="Z64" s="37" t="str">
        <f>IFERROR(IF(Y64=0,"",ROUNDUP(Y64/H64,0)*0.02039),"")</f>
        <v/>
      </c>
      <c r="AA64" s="56"/>
      <c r="AB64" s="57"/>
      <c r="AC64" s="111" t="s">
        <v>150</v>
      </c>
      <c r="AG64" s="64"/>
      <c r="AJ64" s="68"/>
      <c r="AK64" s="68">
        <v>0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customHeight="1" x14ac:dyDescent="0.25">
      <c r="A65" s="54" t="s">
        <v>151</v>
      </c>
      <c r="B65" s="54" t="s">
        <v>152</v>
      </c>
      <c r="C65" s="32">
        <v>4301011386</v>
      </c>
      <c r="D65" s="794">
        <v>4680115880283</v>
      </c>
      <c r="E65" s="795"/>
      <c r="F65" s="786">
        <v>0.6</v>
      </c>
      <c r="G65" s="33">
        <v>8</v>
      </c>
      <c r="H65" s="786">
        <v>4.8</v>
      </c>
      <c r="I65" s="786">
        <v>5.01</v>
      </c>
      <c r="J65" s="33">
        <v>132</v>
      </c>
      <c r="K65" s="33" t="s">
        <v>126</v>
      </c>
      <c r="L65" s="33"/>
      <c r="M65" s="34" t="s">
        <v>119</v>
      </c>
      <c r="N65" s="34"/>
      <c r="O65" s="33">
        <v>45</v>
      </c>
      <c r="P65" s="1234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792"/>
      <c r="R65" s="792"/>
      <c r="S65" s="792"/>
      <c r="T65" s="793"/>
      <c r="U65" s="35"/>
      <c r="V65" s="35"/>
      <c r="W65" s="36" t="s">
        <v>69</v>
      </c>
      <c r="X65" s="787">
        <v>0</v>
      </c>
      <c r="Y65" s="788">
        <f t="shared" si="11"/>
        <v>0</v>
      </c>
      <c r="Z65" s="37" t="str">
        <f>IFERROR(IF(Y65=0,"",ROUNDUP(Y65/H65,0)*0.00902),"")</f>
        <v/>
      </c>
      <c r="AA65" s="56"/>
      <c r="AB65" s="57"/>
      <c r="AC65" s="113" t="s">
        <v>153</v>
      </c>
      <c r="AG65" s="64"/>
      <c r="AJ65" s="68"/>
      <c r="AK65" s="68">
        <v>0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customHeight="1" x14ac:dyDescent="0.25">
      <c r="A66" s="54" t="s">
        <v>154</v>
      </c>
      <c r="B66" s="54" t="s">
        <v>155</v>
      </c>
      <c r="C66" s="32">
        <v>4301011432</v>
      </c>
      <c r="D66" s="794">
        <v>4680115882720</v>
      </c>
      <c r="E66" s="795"/>
      <c r="F66" s="786">
        <v>0.45</v>
      </c>
      <c r="G66" s="33">
        <v>10</v>
      </c>
      <c r="H66" s="786">
        <v>4.5</v>
      </c>
      <c r="I66" s="786">
        <v>4.71</v>
      </c>
      <c r="J66" s="33">
        <v>132</v>
      </c>
      <c r="K66" s="33" t="s">
        <v>126</v>
      </c>
      <c r="L66" s="33"/>
      <c r="M66" s="34" t="s">
        <v>119</v>
      </c>
      <c r="N66" s="34"/>
      <c r="O66" s="33">
        <v>90</v>
      </c>
      <c r="P66" s="954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792"/>
      <c r="R66" s="792"/>
      <c r="S66" s="792"/>
      <c r="T66" s="793"/>
      <c r="U66" s="35"/>
      <c r="V66" s="35"/>
      <c r="W66" s="36" t="s">
        <v>69</v>
      </c>
      <c r="X66" s="787">
        <v>0</v>
      </c>
      <c r="Y66" s="788">
        <f t="shared" si="11"/>
        <v>0</v>
      </c>
      <c r="Z66" s="37" t="str">
        <f>IFERROR(IF(Y66=0,"",ROUNDUP(Y66/H66,0)*0.00902),"")</f>
        <v/>
      </c>
      <c r="AA66" s="56"/>
      <c r="AB66" s="57"/>
      <c r="AC66" s="115" t="s">
        <v>156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16.5" customHeight="1" x14ac:dyDescent="0.25">
      <c r="A67" s="54" t="s">
        <v>157</v>
      </c>
      <c r="B67" s="54" t="s">
        <v>158</v>
      </c>
      <c r="C67" s="32">
        <v>4301011806</v>
      </c>
      <c r="D67" s="794">
        <v>4680115881525</v>
      </c>
      <c r="E67" s="795"/>
      <c r="F67" s="786">
        <v>0.4</v>
      </c>
      <c r="G67" s="33">
        <v>10</v>
      </c>
      <c r="H67" s="786">
        <v>4</v>
      </c>
      <c r="I67" s="786">
        <v>4.21</v>
      </c>
      <c r="J67" s="33">
        <v>132</v>
      </c>
      <c r="K67" s="33" t="s">
        <v>126</v>
      </c>
      <c r="L67" s="33"/>
      <c r="M67" s="34" t="s">
        <v>119</v>
      </c>
      <c r="N67" s="34"/>
      <c r="O67" s="33">
        <v>50</v>
      </c>
      <c r="P67" s="1179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7" s="792"/>
      <c r="R67" s="792"/>
      <c r="S67" s="792"/>
      <c r="T67" s="793"/>
      <c r="U67" s="35"/>
      <c r="V67" s="35"/>
      <c r="W67" s="36" t="s">
        <v>69</v>
      </c>
      <c r="X67" s="787">
        <v>0</v>
      </c>
      <c r="Y67" s="788">
        <f t="shared" si="11"/>
        <v>0</v>
      </c>
      <c r="Z67" s="37" t="str">
        <f>IFERROR(IF(Y67=0,"",ROUNDUP(Y67/H67,0)*0.00902),"")</f>
        <v/>
      </c>
      <c r="AA67" s="56"/>
      <c r="AB67" s="57"/>
      <c r="AC67" s="117" t="s">
        <v>146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customHeight="1" x14ac:dyDescent="0.25">
      <c r="A68" s="54" t="s">
        <v>159</v>
      </c>
      <c r="B68" s="54" t="s">
        <v>160</v>
      </c>
      <c r="C68" s="32">
        <v>4301011589</v>
      </c>
      <c r="D68" s="794">
        <v>4680115885899</v>
      </c>
      <c r="E68" s="795"/>
      <c r="F68" s="786">
        <v>0.35</v>
      </c>
      <c r="G68" s="33">
        <v>6</v>
      </c>
      <c r="H68" s="786">
        <v>2.1</v>
      </c>
      <c r="I68" s="786">
        <v>2.2799999999999998</v>
      </c>
      <c r="J68" s="33">
        <v>182</v>
      </c>
      <c r="K68" s="33" t="s">
        <v>76</v>
      </c>
      <c r="L68" s="33"/>
      <c r="M68" s="34" t="s">
        <v>161</v>
      </c>
      <c r="N68" s="34"/>
      <c r="O68" s="33">
        <v>50</v>
      </c>
      <c r="P68" s="963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8" s="792"/>
      <c r="R68" s="792"/>
      <c r="S68" s="792"/>
      <c r="T68" s="793"/>
      <c r="U68" s="35"/>
      <c r="V68" s="35"/>
      <c r="W68" s="36" t="s">
        <v>69</v>
      </c>
      <c r="X68" s="787">
        <v>0</v>
      </c>
      <c r="Y68" s="788">
        <f t="shared" si="11"/>
        <v>0</v>
      </c>
      <c r="Z68" s="37" t="str">
        <f>IFERROR(IF(Y68=0,"",ROUNDUP(Y68/H68,0)*0.00651),"")</f>
        <v/>
      </c>
      <c r="AA68" s="56"/>
      <c r="AB68" s="57"/>
      <c r="AC68" s="119" t="s">
        <v>162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customHeight="1" x14ac:dyDescent="0.25">
      <c r="A69" s="54" t="s">
        <v>163</v>
      </c>
      <c r="B69" s="54" t="s">
        <v>164</v>
      </c>
      <c r="C69" s="32">
        <v>4301011192</v>
      </c>
      <c r="D69" s="794">
        <v>4607091382952</v>
      </c>
      <c r="E69" s="795"/>
      <c r="F69" s="786">
        <v>0.5</v>
      </c>
      <c r="G69" s="33">
        <v>6</v>
      </c>
      <c r="H69" s="786">
        <v>3</v>
      </c>
      <c r="I69" s="786">
        <v>3.21</v>
      </c>
      <c r="J69" s="33">
        <v>132</v>
      </c>
      <c r="K69" s="33" t="s">
        <v>126</v>
      </c>
      <c r="L69" s="33"/>
      <c r="M69" s="34" t="s">
        <v>119</v>
      </c>
      <c r="N69" s="34"/>
      <c r="O69" s="33">
        <v>50</v>
      </c>
      <c r="P69" s="995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69" s="792"/>
      <c r="R69" s="792"/>
      <c r="S69" s="792"/>
      <c r="T69" s="793"/>
      <c r="U69" s="35"/>
      <c r="V69" s="35"/>
      <c r="W69" s="36" t="s">
        <v>69</v>
      </c>
      <c r="X69" s="787">
        <v>0</v>
      </c>
      <c r="Y69" s="788">
        <f t="shared" si="11"/>
        <v>0</v>
      </c>
      <c r="Z69" s="37" t="str">
        <f>IFERROR(IF(Y69=0,"",ROUNDUP(Y69/H69,0)*0.00902),"")</f>
        <v/>
      </c>
      <c r="AA69" s="56"/>
      <c r="AB69" s="57"/>
      <c r="AC69" s="121" t="s">
        <v>165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customHeight="1" x14ac:dyDescent="0.25">
      <c r="A70" s="54" t="s">
        <v>166</v>
      </c>
      <c r="B70" s="54" t="s">
        <v>167</v>
      </c>
      <c r="C70" s="32">
        <v>4301011801</v>
      </c>
      <c r="D70" s="794">
        <v>4680115881419</v>
      </c>
      <c r="E70" s="795"/>
      <c r="F70" s="786">
        <v>0.45</v>
      </c>
      <c r="G70" s="33">
        <v>10</v>
      </c>
      <c r="H70" s="786">
        <v>4.5</v>
      </c>
      <c r="I70" s="786">
        <v>4.71</v>
      </c>
      <c r="J70" s="33">
        <v>132</v>
      </c>
      <c r="K70" s="33" t="s">
        <v>126</v>
      </c>
      <c r="L70" s="33" t="s">
        <v>145</v>
      </c>
      <c r="M70" s="34" t="s">
        <v>119</v>
      </c>
      <c r="N70" s="34"/>
      <c r="O70" s="33">
        <v>50</v>
      </c>
      <c r="P70" s="1206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0" s="792"/>
      <c r="R70" s="792"/>
      <c r="S70" s="792"/>
      <c r="T70" s="793"/>
      <c r="U70" s="35"/>
      <c r="V70" s="35"/>
      <c r="W70" s="36" t="s">
        <v>69</v>
      </c>
      <c r="X70" s="787">
        <v>0</v>
      </c>
      <c r="Y70" s="788">
        <f t="shared" si="11"/>
        <v>0</v>
      </c>
      <c r="Z70" s="37" t="str">
        <f>IFERROR(IF(Y70=0,"",ROUNDUP(Y70/H70,0)*0.00902),"")</f>
        <v/>
      </c>
      <c r="AA70" s="56"/>
      <c r="AB70" s="57"/>
      <c r="AC70" s="123" t="s">
        <v>146</v>
      </c>
      <c r="AG70" s="64"/>
      <c r="AJ70" s="68" t="s">
        <v>147</v>
      </c>
      <c r="AK70" s="68">
        <v>594</v>
      </c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x14ac:dyDescent="0.2">
      <c r="A71" s="802"/>
      <c r="B71" s="803"/>
      <c r="C71" s="803"/>
      <c r="D71" s="803"/>
      <c r="E71" s="803"/>
      <c r="F71" s="803"/>
      <c r="G71" s="803"/>
      <c r="H71" s="803"/>
      <c r="I71" s="803"/>
      <c r="J71" s="803"/>
      <c r="K71" s="803"/>
      <c r="L71" s="803"/>
      <c r="M71" s="803"/>
      <c r="N71" s="803"/>
      <c r="O71" s="804"/>
      <c r="P71" s="796" t="s">
        <v>71</v>
      </c>
      <c r="Q71" s="797"/>
      <c r="R71" s="797"/>
      <c r="S71" s="797"/>
      <c r="T71" s="797"/>
      <c r="U71" s="797"/>
      <c r="V71" s="798"/>
      <c r="W71" s="38" t="s">
        <v>72</v>
      </c>
      <c r="X71" s="789">
        <f>IFERROR(X62/H62,"0")+IFERROR(X63/H63,"0")+IFERROR(X64/H64,"0")+IFERROR(X65/H65,"0")+IFERROR(X66/H66,"0")+IFERROR(X67/H67,"0")+IFERROR(X68/H68,"0")+IFERROR(X69/H69,"0")+IFERROR(X70/H70,"0")</f>
        <v>0</v>
      </c>
      <c r="Y71" s="789">
        <f>IFERROR(Y62/H62,"0")+IFERROR(Y63/H63,"0")+IFERROR(Y64/H64,"0")+IFERROR(Y65/H65,"0")+IFERROR(Y66/H66,"0")+IFERROR(Y67/H67,"0")+IFERROR(Y68/H68,"0")+IFERROR(Y69/H69,"0")+IFERROR(Y70/H70,"0")</f>
        <v>0</v>
      </c>
      <c r="Z71" s="789">
        <f>IFERROR(IF(Z62="",0,Z62),"0")+IFERROR(IF(Z63="",0,Z63),"0")+IFERROR(IF(Z64="",0,Z64),"0")+IFERROR(IF(Z65="",0,Z65),"0")+IFERROR(IF(Z66="",0,Z66),"0")+IFERROR(IF(Z67="",0,Z67),"0")+IFERROR(IF(Z68="",0,Z68),"0")+IFERROR(IF(Z69="",0,Z69),"0")+IFERROR(IF(Z70="",0,Z70),"0")</f>
        <v>0</v>
      </c>
      <c r="AA71" s="790"/>
      <c r="AB71" s="790"/>
      <c r="AC71" s="790"/>
    </row>
    <row r="72" spans="1:68" x14ac:dyDescent="0.2">
      <c r="A72" s="803"/>
      <c r="B72" s="803"/>
      <c r="C72" s="803"/>
      <c r="D72" s="803"/>
      <c r="E72" s="803"/>
      <c r="F72" s="803"/>
      <c r="G72" s="803"/>
      <c r="H72" s="803"/>
      <c r="I72" s="803"/>
      <c r="J72" s="803"/>
      <c r="K72" s="803"/>
      <c r="L72" s="803"/>
      <c r="M72" s="803"/>
      <c r="N72" s="803"/>
      <c r="O72" s="804"/>
      <c r="P72" s="796" t="s">
        <v>71</v>
      </c>
      <c r="Q72" s="797"/>
      <c r="R72" s="797"/>
      <c r="S72" s="797"/>
      <c r="T72" s="797"/>
      <c r="U72" s="797"/>
      <c r="V72" s="798"/>
      <c r="W72" s="38" t="s">
        <v>69</v>
      </c>
      <c r="X72" s="789">
        <f>IFERROR(SUM(X62:X70),"0")</f>
        <v>0</v>
      </c>
      <c r="Y72" s="789">
        <f>IFERROR(SUM(Y62:Y70),"0")</f>
        <v>0</v>
      </c>
      <c r="Z72" s="38"/>
      <c r="AA72" s="790"/>
      <c r="AB72" s="790"/>
      <c r="AC72" s="790"/>
    </row>
    <row r="73" spans="1:68" ht="14.25" customHeight="1" x14ac:dyDescent="0.25">
      <c r="A73" s="808" t="s">
        <v>168</v>
      </c>
      <c r="B73" s="803"/>
      <c r="C73" s="803"/>
      <c r="D73" s="803"/>
      <c r="E73" s="803"/>
      <c r="F73" s="803"/>
      <c r="G73" s="803"/>
      <c r="H73" s="803"/>
      <c r="I73" s="803"/>
      <c r="J73" s="803"/>
      <c r="K73" s="803"/>
      <c r="L73" s="803"/>
      <c r="M73" s="803"/>
      <c r="N73" s="803"/>
      <c r="O73" s="803"/>
      <c r="P73" s="803"/>
      <c r="Q73" s="803"/>
      <c r="R73" s="803"/>
      <c r="S73" s="803"/>
      <c r="T73" s="803"/>
      <c r="U73" s="803"/>
      <c r="V73" s="803"/>
      <c r="W73" s="803"/>
      <c r="X73" s="803"/>
      <c r="Y73" s="803"/>
      <c r="Z73" s="803"/>
      <c r="AA73" s="783"/>
      <c r="AB73" s="783"/>
      <c r="AC73" s="783"/>
    </row>
    <row r="74" spans="1:68" ht="27" customHeight="1" x14ac:dyDescent="0.25">
      <c r="A74" s="54" t="s">
        <v>169</v>
      </c>
      <c r="B74" s="54" t="s">
        <v>170</v>
      </c>
      <c r="C74" s="32">
        <v>4301020298</v>
      </c>
      <c r="D74" s="794">
        <v>4680115881440</v>
      </c>
      <c r="E74" s="795"/>
      <c r="F74" s="786">
        <v>1.35</v>
      </c>
      <c r="G74" s="33">
        <v>8</v>
      </c>
      <c r="H74" s="786">
        <v>10.8</v>
      </c>
      <c r="I74" s="786">
        <v>11.28</v>
      </c>
      <c r="J74" s="33">
        <v>56</v>
      </c>
      <c r="K74" s="33" t="s">
        <v>116</v>
      </c>
      <c r="L74" s="33"/>
      <c r="M74" s="34" t="s">
        <v>119</v>
      </c>
      <c r="N74" s="34"/>
      <c r="O74" s="33">
        <v>50</v>
      </c>
      <c r="P74" s="982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4" s="792"/>
      <c r="R74" s="792"/>
      <c r="S74" s="792"/>
      <c r="T74" s="793"/>
      <c r="U74" s="35"/>
      <c r="V74" s="35"/>
      <c r="W74" s="36" t="s">
        <v>69</v>
      </c>
      <c r="X74" s="787">
        <v>0</v>
      </c>
      <c r="Y74" s="788">
        <f>IFERROR(IF(X74="",0,CEILING((X74/$H74),1)*$H74),"")</f>
        <v>0</v>
      </c>
      <c r="Z74" s="37" t="str">
        <f>IFERROR(IF(Y74=0,"",ROUNDUP(Y74/H74,0)*0.02175),"")</f>
        <v/>
      </c>
      <c r="AA74" s="56"/>
      <c r="AB74" s="57"/>
      <c r="AC74" s="125" t="s">
        <v>171</v>
      </c>
      <c r="AG74" s="64"/>
      <c r="AJ74" s="68"/>
      <c r="AK74" s="68">
        <v>0</v>
      </c>
      <c r="BB74" s="126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27" customHeight="1" x14ac:dyDescent="0.25">
      <c r="A75" s="54" t="s">
        <v>172</v>
      </c>
      <c r="B75" s="54" t="s">
        <v>173</v>
      </c>
      <c r="C75" s="32">
        <v>4301020228</v>
      </c>
      <c r="D75" s="794">
        <v>4680115882751</v>
      </c>
      <c r="E75" s="795"/>
      <c r="F75" s="786">
        <v>0.45</v>
      </c>
      <c r="G75" s="33">
        <v>10</v>
      </c>
      <c r="H75" s="786">
        <v>4.5</v>
      </c>
      <c r="I75" s="786">
        <v>4.71</v>
      </c>
      <c r="J75" s="33">
        <v>132</v>
      </c>
      <c r="K75" s="33" t="s">
        <v>126</v>
      </c>
      <c r="L75" s="33"/>
      <c r="M75" s="34" t="s">
        <v>119</v>
      </c>
      <c r="N75" s="34"/>
      <c r="O75" s="33">
        <v>90</v>
      </c>
      <c r="P75" s="1185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5" s="792"/>
      <c r="R75" s="792"/>
      <c r="S75" s="792"/>
      <c r="T75" s="793"/>
      <c r="U75" s="35"/>
      <c r="V75" s="35"/>
      <c r="W75" s="36" t="s">
        <v>69</v>
      </c>
      <c r="X75" s="787">
        <v>0</v>
      </c>
      <c r="Y75" s="788">
        <f>IFERROR(IF(X75="",0,CEILING((X75/$H75),1)*$H75),"")</f>
        <v>0</v>
      </c>
      <c r="Z75" s="37" t="str">
        <f>IFERROR(IF(Y75=0,"",ROUNDUP(Y75/H75,0)*0.00902),"")</f>
        <v/>
      </c>
      <c r="AA75" s="56"/>
      <c r="AB75" s="57"/>
      <c r="AC75" s="127" t="s">
        <v>174</v>
      </c>
      <c r="AG75" s="64"/>
      <c r="AJ75" s="68"/>
      <c r="AK75" s="68">
        <v>0</v>
      </c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16.5" customHeight="1" x14ac:dyDescent="0.25">
      <c r="A76" s="54" t="s">
        <v>175</v>
      </c>
      <c r="B76" s="54" t="s">
        <v>176</v>
      </c>
      <c r="C76" s="32">
        <v>4301020358</v>
      </c>
      <c r="D76" s="794">
        <v>4680115885950</v>
      </c>
      <c r="E76" s="795"/>
      <c r="F76" s="786">
        <v>0.37</v>
      </c>
      <c r="G76" s="33">
        <v>6</v>
      </c>
      <c r="H76" s="786">
        <v>2.2200000000000002</v>
      </c>
      <c r="I76" s="786">
        <v>2.4</v>
      </c>
      <c r="J76" s="33">
        <v>182</v>
      </c>
      <c r="K76" s="33" t="s">
        <v>76</v>
      </c>
      <c r="L76" s="33"/>
      <c r="M76" s="34" t="s">
        <v>77</v>
      </c>
      <c r="N76" s="34"/>
      <c r="O76" s="33">
        <v>50</v>
      </c>
      <c r="P76" s="989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6" s="792"/>
      <c r="R76" s="792"/>
      <c r="S76" s="792"/>
      <c r="T76" s="793"/>
      <c r="U76" s="35"/>
      <c r="V76" s="35"/>
      <c r="W76" s="36" t="s">
        <v>69</v>
      </c>
      <c r="X76" s="787">
        <v>0</v>
      </c>
      <c r="Y76" s="788">
        <f>IFERROR(IF(X76="",0,CEILING((X76/$H76),1)*$H76),"")</f>
        <v>0</v>
      </c>
      <c r="Z76" s="37" t="str">
        <f>IFERROR(IF(Y76=0,"",ROUNDUP(Y76/H76,0)*0.00651),"")</f>
        <v/>
      </c>
      <c r="AA76" s="56"/>
      <c r="AB76" s="57"/>
      <c r="AC76" s="129" t="s">
        <v>171</v>
      </c>
      <c r="AG76" s="64"/>
      <c r="AJ76" s="68"/>
      <c r="AK76" s="68">
        <v>0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customHeight="1" x14ac:dyDescent="0.25">
      <c r="A77" s="54" t="s">
        <v>177</v>
      </c>
      <c r="B77" s="54" t="s">
        <v>178</v>
      </c>
      <c r="C77" s="32">
        <v>4301020296</v>
      </c>
      <c r="D77" s="794">
        <v>4680115881433</v>
      </c>
      <c r="E77" s="795"/>
      <c r="F77" s="786">
        <v>0.45</v>
      </c>
      <c r="G77" s="33">
        <v>6</v>
      </c>
      <c r="H77" s="786">
        <v>2.7</v>
      </c>
      <c r="I77" s="786">
        <v>2.88</v>
      </c>
      <c r="J77" s="33">
        <v>182</v>
      </c>
      <c r="K77" s="33" t="s">
        <v>76</v>
      </c>
      <c r="L77" s="33" t="s">
        <v>145</v>
      </c>
      <c r="M77" s="34" t="s">
        <v>119</v>
      </c>
      <c r="N77" s="34"/>
      <c r="O77" s="33">
        <v>50</v>
      </c>
      <c r="P77" s="1023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7" s="792"/>
      <c r="R77" s="792"/>
      <c r="S77" s="792"/>
      <c r="T77" s="793"/>
      <c r="U77" s="35"/>
      <c r="V77" s="35"/>
      <c r="W77" s="36" t="s">
        <v>69</v>
      </c>
      <c r="X77" s="787">
        <v>0</v>
      </c>
      <c r="Y77" s="788">
        <f>IFERROR(IF(X77="",0,CEILING((X77/$H77),1)*$H77),"")</f>
        <v>0</v>
      </c>
      <c r="Z77" s="37" t="str">
        <f>IFERROR(IF(Y77=0,"",ROUNDUP(Y77/H77,0)*0.00651),"")</f>
        <v/>
      </c>
      <c r="AA77" s="56"/>
      <c r="AB77" s="57"/>
      <c r="AC77" s="131" t="s">
        <v>171</v>
      </c>
      <c r="AG77" s="64"/>
      <c r="AJ77" s="68" t="s">
        <v>147</v>
      </c>
      <c r="AK77" s="68">
        <v>491.4</v>
      </c>
      <c r="BB77" s="132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x14ac:dyDescent="0.2">
      <c r="A78" s="802"/>
      <c r="B78" s="803"/>
      <c r="C78" s="803"/>
      <c r="D78" s="803"/>
      <c r="E78" s="803"/>
      <c r="F78" s="803"/>
      <c r="G78" s="803"/>
      <c r="H78" s="803"/>
      <c r="I78" s="803"/>
      <c r="J78" s="803"/>
      <c r="K78" s="803"/>
      <c r="L78" s="803"/>
      <c r="M78" s="803"/>
      <c r="N78" s="803"/>
      <c r="O78" s="804"/>
      <c r="P78" s="796" t="s">
        <v>71</v>
      </c>
      <c r="Q78" s="797"/>
      <c r="R78" s="797"/>
      <c r="S78" s="797"/>
      <c r="T78" s="797"/>
      <c r="U78" s="797"/>
      <c r="V78" s="798"/>
      <c r="W78" s="38" t="s">
        <v>72</v>
      </c>
      <c r="X78" s="789">
        <f>IFERROR(X74/H74,"0")+IFERROR(X75/H75,"0")+IFERROR(X76/H76,"0")+IFERROR(X77/H77,"0")</f>
        <v>0</v>
      </c>
      <c r="Y78" s="789">
        <f>IFERROR(Y74/H74,"0")+IFERROR(Y75/H75,"0")+IFERROR(Y76/H76,"0")+IFERROR(Y77/H77,"0")</f>
        <v>0</v>
      </c>
      <c r="Z78" s="789">
        <f>IFERROR(IF(Z74="",0,Z74),"0")+IFERROR(IF(Z75="",0,Z75),"0")+IFERROR(IF(Z76="",0,Z76),"0")+IFERROR(IF(Z77="",0,Z77),"0")</f>
        <v>0</v>
      </c>
      <c r="AA78" s="790"/>
      <c r="AB78" s="790"/>
      <c r="AC78" s="790"/>
    </row>
    <row r="79" spans="1:68" x14ac:dyDescent="0.2">
      <c r="A79" s="803"/>
      <c r="B79" s="803"/>
      <c r="C79" s="803"/>
      <c r="D79" s="803"/>
      <c r="E79" s="803"/>
      <c r="F79" s="803"/>
      <c r="G79" s="803"/>
      <c r="H79" s="803"/>
      <c r="I79" s="803"/>
      <c r="J79" s="803"/>
      <c r="K79" s="803"/>
      <c r="L79" s="803"/>
      <c r="M79" s="803"/>
      <c r="N79" s="803"/>
      <c r="O79" s="804"/>
      <c r="P79" s="796" t="s">
        <v>71</v>
      </c>
      <c r="Q79" s="797"/>
      <c r="R79" s="797"/>
      <c r="S79" s="797"/>
      <c r="T79" s="797"/>
      <c r="U79" s="797"/>
      <c r="V79" s="798"/>
      <c r="W79" s="38" t="s">
        <v>69</v>
      </c>
      <c r="X79" s="789">
        <f>IFERROR(SUM(X74:X77),"0")</f>
        <v>0</v>
      </c>
      <c r="Y79" s="789">
        <f>IFERROR(SUM(Y74:Y77),"0")</f>
        <v>0</v>
      </c>
      <c r="Z79" s="38"/>
      <c r="AA79" s="790"/>
      <c r="AB79" s="790"/>
      <c r="AC79" s="790"/>
    </row>
    <row r="80" spans="1:68" ht="14.25" customHeight="1" x14ac:dyDescent="0.25">
      <c r="A80" s="808" t="s">
        <v>64</v>
      </c>
      <c r="B80" s="803"/>
      <c r="C80" s="803"/>
      <c r="D80" s="803"/>
      <c r="E80" s="803"/>
      <c r="F80" s="803"/>
      <c r="G80" s="803"/>
      <c r="H80" s="803"/>
      <c r="I80" s="803"/>
      <c r="J80" s="803"/>
      <c r="K80" s="803"/>
      <c r="L80" s="803"/>
      <c r="M80" s="803"/>
      <c r="N80" s="803"/>
      <c r="O80" s="803"/>
      <c r="P80" s="803"/>
      <c r="Q80" s="803"/>
      <c r="R80" s="803"/>
      <c r="S80" s="803"/>
      <c r="T80" s="803"/>
      <c r="U80" s="803"/>
      <c r="V80" s="803"/>
      <c r="W80" s="803"/>
      <c r="X80" s="803"/>
      <c r="Y80" s="803"/>
      <c r="Z80" s="803"/>
      <c r="AA80" s="783"/>
      <c r="AB80" s="783"/>
      <c r="AC80" s="783"/>
    </row>
    <row r="81" spans="1:68" ht="16.5" customHeight="1" x14ac:dyDescent="0.25">
      <c r="A81" s="54" t="s">
        <v>179</v>
      </c>
      <c r="B81" s="54" t="s">
        <v>180</v>
      </c>
      <c r="C81" s="32">
        <v>4301031242</v>
      </c>
      <c r="D81" s="794">
        <v>4680115885066</v>
      </c>
      <c r="E81" s="795"/>
      <c r="F81" s="786">
        <v>0.7</v>
      </c>
      <c r="G81" s="33">
        <v>6</v>
      </c>
      <c r="H81" s="786">
        <v>4.2</v>
      </c>
      <c r="I81" s="786">
        <v>4.41</v>
      </c>
      <c r="J81" s="33">
        <v>132</v>
      </c>
      <c r="K81" s="33" t="s">
        <v>126</v>
      </c>
      <c r="L81" s="33"/>
      <c r="M81" s="34" t="s">
        <v>68</v>
      </c>
      <c r="N81" s="34"/>
      <c r="O81" s="33">
        <v>40</v>
      </c>
      <c r="P81" s="965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1" s="792"/>
      <c r="R81" s="792"/>
      <c r="S81" s="792"/>
      <c r="T81" s="793"/>
      <c r="U81" s="35"/>
      <c r="V81" s="35"/>
      <c r="W81" s="36" t="s">
        <v>69</v>
      </c>
      <c r="X81" s="787">
        <v>0</v>
      </c>
      <c r="Y81" s="788">
        <f t="shared" ref="Y81:Y86" si="16">IFERROR(IF(X81="",0,CEILING((X81/$H81),1)*$H81),"")</f>
        <v>0</v>
      </c>
      <c r="Z81" s="37" t="str">
        <f>IFERROR(IF(Y81=0,"",ROUNDUP(Y81/H81,0)*0.00902),"")</f>
        <v/>
      </c>
      <c r="AA81" s="56"/>
      <c r="AB81" s="57"/>
      <c r="AC81" s="133" t="s">
        <v>181</v>
      </c>
      <c r="AG81" s="64"/>
      <c r="AJ81" s="68"/>
      <c r="AK81" s="68">
        <v>0</v>
      </c>
      <c r="BB81" s="134" t="s">
        <v>1</v>
      </c>
      <c r="BM81" s="64">
        <f t="shared" ref="BM81:BM86" si="17">IFERROR(X81*I81/H81,"0")</f>
        <v>0</v>
      </c>
      <c r="BN81" s="64">
        <f t="shared" ref="BN81:BN86" si="18">IFERROR(Y81*I81/H81,"0")</f>
        <v>0</v>
      </c>
      <c r="BO81" s="64">
        <f t="shared" ref="BO81:BO86" si="19">IFERROR(1/J81*(X81/H81),"0")</f>
        <v>0</v>
      </c>
      <c r="BP81" s="64">
        <f t="shared" ref="BP81:BP86" si="20">IFERROR(1/J81*(Y81/H81),"0")</f>
        <v>0</v>
      </c>
    </row>
    <row r="82" spans="1:68" ht="16.5" customHeight="1" x14ac:dyDescent="0.25">
      <c r="A82" s="54" t="s">
        <v>182</v>
      </c>
      <c r="B82" s="54" t="s">
        <v>183</v>
      </c>
      <c r="C82" s="32">
        <v>4301031240</v>
      </c>
      <c r="D82" s="794">
        <v>4680115885042</v>
      </c>
      <c r="E82" s="795"/>
      <c r="F82" s="786">
        <v>0.7</v>
      </c>
      <c r="G82" s="33">
        <v>6</v>
      </c>
      <c r="H82" s="786">
        <v>4.2</v>
      </c>
      <c r="I82" s="786">
        <v>4.41</v>
      </c>
      <c r="J82" s="33">
        <v>132</v>
      </c>
      <c r="K82" s="33" t="s">
        <v>126</v>
      </c>
      <c r="L82" s="33"/>
      <c r="M82" s="34" t="s">
        <v>68</v>
      </c>
      <c r="N82" s="34"/>
      <c r="O82" s="33">
        <v>40</v>
      </c>
      <c r="P82" s="1181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2" s="792"/>
      <c r="R82" s="792"/>
      <c r="S82" s="792"/>
      <c r="T82" s="793"/>
      <c r="U82" s="35"/>
      <c r="V82" s="35"/>
      <c r="W82" s="36" t="s">
        <v>69</v>
      </c>
      <c r="X82" s="787">
        <v>0</v>
      </c>
      <c r="Y82" s="788">
        <f t="shared" si="16"/>
        <v>0</v>
      </c>
      <c r="Z82" s="37" t="str">
        <f>IFERROR(IF(Y82=0,"",ROUNDUP(Y82/H82,0)*0.00902),"")</f>
        <v/>
      </c>
      <c r="AA82" s="56"/>
      <c r="AB82" s="57"/>
      <c r="AC82" s="135" t="s">
        <v>184</v>
      </c>
      <c r="AG82" s="64"/>
      <c r="AJ82" s="68"/>
      <c r="AK82" s="68">
        <v>0</v>
      </c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16.5" customHeight="1" x14ac:dyDescent="0.25">
      <c r="A83" s="54" t="s">
        <v>185</v>
      </c>
      <c r="B83" s="54" t="s">
        <v>186</v>
      </c>
      <c r="C83" s="32">
        <v>4301031315</v>
      </c>
      <c r="D83" s="794">
        <v>4680115885080</v>
      </c>
      <c r="E83" s="795"/>
      <c r="F83" s="786">
        <v>0.7</v>
      </c>
      <c r="G83" s="33">
        <v>6</v>
      </c>
      <c r="H83" s="786">
        <v>4.2</v>
      </c>
      <c r="I83" s="786">
        <v>4.41</v>
      </c>
      <c r="J83" s="33">
        <v>132</v>
      </c>
      <c r="K83" s="33" t="s">
        <v>126</v>
      </c>
      <c r="L83" s="33"/>
      <c r="M83" s="34" t="s">
        <v>68</v>
      </c>
      <c r="N83" s="34"/>
      <c r="O83" s="33">
        <v>40</v>
      </c>
      <c r="P83" s="1214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3" s="792"/>
      <c r="R83" s="792"/>
      <c r="S83" s="792"/>
      <c r="T83" s="793"/>
      <c r="U83" s="35"/>
      <c r="V83" s="35"/>
      <c r="W83" s="36" t="s">
        <v>69</v>
      </c>
      <c r="X83" s="787">
        <v>0</v>
      </c>
      <c r="Y83" s="788">
        <f t="shared" si="16"/>
        <v>0</v>
      </c>
      <c r="Z83" s="37" t="str">
        <f>IFERROR(IF(Y83=0,"",ROUNDUP(Y83/H83,0)*0.00902),"")</f>
        <v/>
      </c>
      <c r="AA83" s="56"/>
      <c r="AB83" s="57"/>
      <c r="AC83" s="137" t="s">
        <v>187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27" customHeight="1" x14ac:dyDescent="0.25">
      <c r="A84" s="54" t="s">
        <v>188</v>
      </c>
      <c r="B84" s="54" t="s">
        <v>189</v>
      </c>
      <c r="C84" s="32">
        <v>4301031243</v>
      </c>
      <c r="D84" s="794">
        <v>4680115885073</v>
      </c>
      <c r="E84" s="795"/>
      <c r="F84" s="786">
        <v>0.3</v>
      </c>
      <c r="G84" s="33">
        <v>6</v>
      </c>
      <c r="H84" s="786">
        <v>1.8</v>
      </c>
      <c r="I84" s="786">
        <v>1.9</v>
      </c>
      <c r="J84" s="33">
        <v>234</v>
      </c>
      <c r="K84" s="33" t="s">
        <v>67</v>
      </c>
      <c r="L84" s="33"/>
      <c r="M84" s="34" t="s">
        <v>68</v>
      </c>
      <c r="N84" s="34"/>
      <c r="O84" s="33">
        <v>40</v>
      </c>
      <c r="P84" s="1083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4" s="792"/>
      <c r="R84" s="792"/>
      <c r="S84" s="792"/>
      <c r="T84" s="793"/>
      <c r="U84" s="35"/>
      <c r="V84" s="35"/>
      <c r="W84" s="36" t="s">
        <v>69</v>
      </c>
      <c r="X84" s="787">
        <v>0</v>
      </c>
      <c r="Y84" s="788">
        <f t="shared" si="16"/>
        <v>0</v>
      </c>
      <c r="Z84" s="37" t="str">
        <f>IFERROR(IF(Y84=0,"",ROUNDUP(Y84/H84,0)*0.00502),"")</f>
        <v/>
      </c>
      <c r="AA84" s="56"/>
      <c r="AB84" s="57"/>
      <c r="AC84" s="139" t="s">
        <v>181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customHeight="1" x14ac:dyDescent="0.25">
      <c r="A85" s="54" t="s">
        <v>190</v>
      </c>
      <c r="B85" s="54" t="s">
        <v>191</v>
      </c>
      <c r="C85" s="32">
        <v>4301031241</v>
      </c>
      <c r="D85" s="794">
        <v>4680115885059</v>
      </c>
      <c r="E85" s="795"/>
      <c r="F85" s="786">
        <v>0.3</v>
      </c>
      <c r="G85" s="33">
        <v>6</v>
      </c>
      <c r="H85" s="786">
        <v>1.8</v>
      </c>
      <c r="I85" s="786">
        <v>1.9</v>
      </c>
      <c r="J85" s="33">
        <v>234</v>
      </c>
      <c r="K85" s="33" t="s">
        <v>67</v>
      </c>
      <c r="L85" s="33"/>
      <c r="M85" s="34" t="s">
        <v>68</v>
      </c>
      <c r="N85" s="34"/>
      <c r="O85" s="33">
        <v>40</v>
      </c>
      <c r="P85" s="1217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5" s="792"/>
      <c r="R85" s="792"/>
      <c r="S85" s="792"/>
      <c r="T85" s="793"/>
      <c r="U85" s="35"/>
      <c r="V85" s="35"/>
      <c r="W85" s="36" t="s">
        <v>69</v>
      </c>
      <c r="X85" s="787">
        <v>0</v>
      </c>
      <c r="Y85" s="788">
        <f t="shared" si="16"/>
        <v>0</v>
      </c>
      <c r="Z85" s="37" t="str">
        <f>IFERROR(IF(Y85=0,"",ROUNDUP(Y85/H85,0)*0.00502),"")</f>
        <v/>
      </c>
      <c r="AA85" s="56"/>
      <c r="AB85" s="57"/>
      <c r="AC85" s="141" t="s">
        <v>184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customHeight="1" x14ac:dyDescent="0.25">
      <c r="A86" s="54" t="s">
        <v>192</v>
      </c>
      <c r="B86" s="54" t="s">
        <v>193</v>
      </c>
      <c r="C86" s="32">
        <v>4301031316</v>
      </c>
      <c r="D86" s="794">
        <v>4680115885097</v>
      </c>
      <c r="E86" s="795"/>
      <c r="F86" s="786">
        <v>0.3</v>
      </c>
      <c r="G86" s="33">
        <v>6</v>
      </c>
      <c r="H86" s="786">
        <v>1.8</v>
      </c>
      <c r="I86" s="786">
        <v>1.9</v>
      </c>
      <c r="J86" s="33">
        <v>234</v>
      </c>
      <c r="K86" s="33" t="s">
        <v>67</v>
      </c>
      <c r="L86" s="33"/>
      <c r="M86" s="34" t="s">
        <v>68</v>
      </c>
      <c r="N86" s="34"/>
      <c r="O86" s="33">
        <v>40</v>
      </c>
      <c r="P86" s="81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6" s="792"/>
      <c r="R86" s="792"/>
      <c r="S86" s="792"/>
      <c r="T86" s="793"/>
      <c r="U86" s="35"/>
      <c r="V86" s="35"/>
      <c r="W86" s="36" t="s">
        <v>69</v>
      </c>
      <c r="X86" s="787">
        <v>0</v>
      </c>
      <c r="Y86" s="788">
        <f t="shared" si="16"/>
        <v>0</v>
      </c>
      <c r="Z86" s="37" t="str">
        <f>IFERROR(IF(Y86=0,"",ROUNDUP(Y86/H86,0)*0.00502),"")</f>
        <v/>
      </c>
      <c r="AA86" s="56"/>
      <c r="AB86" s="57"/>
      <c r="AC86" s="143" t="s">
        <v>187</v>
      </c>
      <c r="AG86" s="64"/>
      <c r="AJ86" s="68"/>
      <c r="AK86" s="68">
        <v>0</v>
      </c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x14ac:dyDescent="0.2">
      <c r="A87" s="802"/>
      <c r="B87" s="803"/>
      <c r="C87" s="803"/>
      <c r="D87" s="803"/>
      <c r="E87" s="803"/>
      <c r="F87" s="803"/>
      <c r="G87" s="803"/>
      <c r="H87" s="803"/>
      <c r="I87" s="803"/>
      <c r="J87" s="803"/>
      <c r="K87" s="803"/>
      <c r="L87" s="803"/>
      <c r="M87" s="803"/>
      <c r="N87" s="803"/>
      <c r="O87" s="804"/>
      <c r="P87" s="796" t="s">
        <v>71</v>
      </c>
      <c r="Q87" s="797"/>
      <c r="R87" s="797"/>
      <c r="S87" s="797"/>
      <c r="T87" s="797"/>
      <c r="U87" s="797"/>
      <c r="V87" s="798"/>
      <c r="W87" s="38" t="s">
        <v>72</v>
      </c>
      <c r="X87" s="789">
        <f>IFERROR(X81/H81,"0")+IFERROR(X82/H82,"0")+IFERROR(X83/H83,"0")+IFERROR(X84/H84,"0")+IFERROR(X85/H85,"0")+IFERROR(X86/H86,"0")</f>
        <v>0</v>
      </c>
      <c r="Y87" s="789">
        <f>IFERROR(Y81/H81,"0")+IFERROR(Y82/H82,"0")+IFERROR(Y83/H83,"0")+IFERROR(Y84/H84,"0")+IFERROR(Y85/H85,"0")+IFERROR(Y86/H86,"0")</f>
        <v>0</v>
      </c>
      <c r="Z87" s="789">
        <f>IFERROR(IF(Z81="",0,Z81),"0")+IFERROR(IF(Z82="",0,Z82),"0")+IFERROR(IF(Z83="",0,Z83),"0")+IFERROR(IF(Z84="",0,Z84),"0")+IFERROR(IF(Z85="",0,Z85),"0")+IFERROR(IF(Z86="",0,Z86),"0")</f>
        <v>0</v>
      </c>
      <c r="AA87" s="790"/>
      <c r="AB87" s="790"/>
      <c r="AC87" s="790"/>
    </row>
    <row r="88" spans="1:68" x14ac:dyDescent="0.2">
      <c r="A88" s="803"/>
      <c r="B88" s="803"/>
      <c r="C88" s="803"/>
      <c r="D88" s="803"/>
      <c r="E88" s="803"/>
      <c r="F88" s="803"/>
      <c r="G88" s="803"/>
      <c r="H88" s="803"/>
      <c r="I88" s="803"/>
      <c r="J88" s="803"/>
      <c r="K88" s="803"/>
      <c r="L88" s="803"/>
      <c r="M88" s="803"/>
      <c r="N88" s="803"/>
      <c r="O88" s="804"/>
      <c r="P88" s="796" t="s">
        <v>71</v>
      </c>
      <c r="Q88" s="797"/>
      <c r="R88" s="797"/>
      <c r="S88" s="797"/>
      <c r="T88" s="797"/>
      <c r="U88" s="797"/>
      <c r="V88" s="798"/>
      <c r="W88" s="38" t="s">
        <v>69</v>
      </c>
      <c r="X88" s="789">
        <f>IFERROR(SUM(X81:X86),"0")</f>
        <v>0</v>
      </c>
      <c r="Y88" s="789">
        <f>IFERROR(SUM(Y81:Y86),"0")</f>
        <v>0</v>
      </c>
      <c r="Z88" s="38"/>
      <c r="AA88" s="790"/>
      <c r="AB88" s="790"/>
      <c r="AC88" s="790"/>
    </row>
    <row r="89" spans="1:68" ht="14.25" customHeight="1" x14ac:dyDescent="0.25">
      <c r="A89" s="808" t="s">
        <v>73</v>
      </c>
      <c r="B89" s="803"/>
      <c r="C89" s="803"/>
      <c r="D89" s="803"/>
      <c r="E89" s="803"/>
      <c r="F89" s="803"/>
      <c r="G89" s="803"/>
      <c r="H89" s="803"/>
      <c r="I89" s="803"/>
      <c r="J89" s="803"/>
      <c r="K89" s="803"/>
      <c r="L89" s="803"/>
      <c r="M89" s="803"/>
      <c r="N89" s="803"/>
      <c r="O89" s="803"/>
      <c r="P89" s="803"/>
      <c r="Q89" s="803"/>
      <c r="R89" s="803"/>
      <c r="S89" s="803"/>
      <c r="T89" s="803"/>
      <c r="U89" s="803"/>
      <c r="V89" s="803"/>
      <c r="W89" s="803"/>
      <c r="X89" s="803"/>
      <c r="Y89" s="803"/>
      <c r="Z89" s="803"/>
      <c r="AA89" s="783"/>
      <c r="AB89" s="783"/>
      <c r="AC89" s="783"/>
    </row>
    <row r="90" spans="1:68" ht="16.5" customHeight="1" x14ac:dyDescent="0.25">
      <c r="A90" s="54" t="s">
        <v>194</v>
      </c>
      <c r="B90" s="54" t="s">
        <v>195</v>
      </c>
      <c r="C90" s="32">
        <v>4301051838</v>
      </c>
      <c r="D90" s="794">
        <v>4680115881891</v>
      </c>
      <c r="E90" s="795"/>
      <c r="F90" s="786">
        <v>1.4</v>
      </c>
      <c r="G90" s="33">
        <v>6</v>
      </c>
      <c r="H90" s="786">
        <v>8.4</v>
      </c>
      <c r="I90" s="786">
        <v>8.9640000000000004</v>
      </c>
      <c r="J90" s="33">
        <v>56</v>
      </c>
      <c r="K90" s="33" t="s">
        <v>116</v>
      </c>
      <c r="L90" s="33"/>
      <c r="M90" s="34" t="s">
        <v>77</v>
      </c>
      <c r="N90" s="34"/>
      <c r="O90" s="33">
        <v>40</v>
      </c>
      <c r="P90" s="1176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90" s="792"/>
      <c r="R90" s="792"/>
      <c r="S90" s="792"/>
      <c r="T90" s="793"/>
      <c r="U90" s="35"/>
      <c r="V90" s="35"/>
      <c r="W90" s="36" t="s">
        <v>69</v>
      </c>
      <c r="X90" s="787">
        <v>0</v>
      </c>
      <c r="Y90" s="788">
        <f t="shared" ref="Y90:Y95" si="21">IFERROR(IF(X90="",0,CEILING((X90/$H90),1)*$H90),"")</f>
        <v>0</v>
      </c>
      <c r="Z90" s="37" t="str">
        <f>IFERROR(IF(Y90=0,"",ROUNDUP(Y90/H90,0)*0.02175),"")</f>
        <v/>
      </c>
      <c r="AA90" s="56"/>
      <c r="AB90" s="57"/>
      <c r="AC90" s="145" t="s">
        <v>196</v>
      </c>
      <c r="AG90" s="64"/>
      <c r="AJ90" s="68"/>
      <c r="AK90" s="68">
        <v>0</v>
      </c>
      <c r="BB90" s="146" t="s">
        <v>1</v>
      </c>
      <c r="BM90" s="64">
        <f t="shared" ref="BM90:BM95" si="22">IFERROR(X90*I90/H90,"0")</f>
        <v>0</v>
      </c>
      <c r="BN90" s="64">
        <f t="shared" ref="BN90:BN95" si="23">IFERROR(Y90*I90/H90,"0")</f>
        <v>0</v>
      </c>
      <c r="BO90" s="64">
        <f t="shared" ref="BO90:BO95" si="24">IFERROR(1/J90*(X90/H90),"0")</f>
        <v>0</v>
      </c>
      <c r="BP90" s="64">
        <f t="shared" ref="BP90:BP95" si="25">IFERROR(1/J90*(Y90/H90),"0")</f>
        <v>0</v>
      </c>
    </row>
    <row r="91" spans="1:68" ht="27" customHeight="1" x14ac:dyDescent="0.25">
      <c r="A91" s="54" t="s">
        <v>197</v>
      </c>
      <c r="B91" s="54" t="s">
        <v>198</v>
      </c>
      <c r="C91" s="32">
        <v>4301051846</v>
      </c>
      <c r="D91" s="794">
        <v>4680115885769</v>
      </c>
      <c r="E91" s="795"/>
      <c r="F91" s="786">
        <v>1.4</v>
      </c>
      <c r="G91" s="33">
        <v>6</v>
      </c>
      <c r="H91" s="786">
        <v>8.4</v>
      </c>
      <c r="I91" s="786">
        <v>8.8800000000000008</v>
      </c>
      <c r="J91" s="33">
        <v>56</v>
      </c>
      <c r="K91" s="33" t="s">
        <v>116</v>
      </c>
      <c r="L91" s="33"/>
      <c r="M91" s="34" t="s">
        <v>77</v>
      </c>
      <c r="N91" s="34"/>
      <c r="O91" s="33">
        <v>45</v>
      </c>
      <c r="P91" s="1058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1" s="792"/>
      <c r="R91" s="792"/>
      <c r="S91" s="792"/>
      <c r="T91" s="793"/>
      <c r="U91" s="35"/>
      <c r="V91" s="35"/>
      <c r="W91" s="36" t="s">
        <v>69</v>
      </c>
      <c r="X91" s="787">
        <v>0</v>
      </c>
      <c r="Y91" s="788">
        <f t="shared" si="21"/>
        <v>0</v>
      </c>
      <c r="Z91" s="37" t="str">
        <f>IFERROR(IF(Y91=0,"",ROUNDUP(Y91/H91,0)*0.02175),"")</f>
        <v/>
      </c>
      <c r="AA91" s="56"/>
      <c r="AB91" s="57"/>
      <c r="AC91" s="147" t="s">
        <v>199</v>
      </c>
      <c r="AG91" s="64"/>
      <c r="AJ91" s="68"/>
      <c r="AK91" s="68">
        <v>0</v>
      </c>
      <c r="BB91" s="148" t="s">
        <v>1</v>
      </c>
      <c r="BM91" s="64">
        <f t="shared" si="22"/>
        <v>0</v>
      </c>
      <c r="BN91" s="64">
        <f t="shared" si="23"/>
        <v>0</v>
      </c>
      <c r="BO91" s="64">
        <f t="shared" si="24"/>
        <v>0</v>
      </c>
      <c r="BP91" s="64">
        <f t="shared" si="25"/>
        <v>0</v>
      </c>
    </row>
    <row r="92" spans="1:68" ht="37.5" customHeight="1" x14ac:dyDescent="0.25">
      <c r="A92" s="54" t="s">
        <v>200</v>
      </c>
      <c r="B92" s="54" t="s">
        <v>201</v>
      </c>
      <c r="C92" s="32">
        <v>4301051822</v>
      </c>
      <c r="D92" s="794">
        <v>4680115884410</v>
      </c>
      <c r="E92" s="795"/>
      <c r="F92" s="786">
        <v>1.4</v>
      </c>
      <c r="G92" s="33">
        <v>6</v>
      </c>
      <c r="H92" s="786">
        <v>8.4</v>
      </c>
      <c r="I92" s="786">
        <v>8.952</v>
      </c>
      <c r="J92" s="33">
        <v>56</v>
      </c>
      <c r="K92" s="33" t="s">
        <v>116</v>
      </c>
      <c r="L92" s="33"/>
      <c r="M92" s="34" t="s">
        <v>68</v>
      </c>
      <c r="N92" s="34"/>
      <c r="O92" s="33">
        <v>40</v>
      </c>
      <c r="P92" s="857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2" s="792"/>
      <c r="R92" s="792"/>
      <c r="S92" s="792"/>
      <c r="T92" s="793"/>
      <c r="U92" s="35"/>
      <c r="V92" s="35"/>
      <c r="W92" s="36" t="s">
        <v>69</v>
      </c>
      <c r="X92" s="787">
        <v>0</v>
      </c>
      <c r="Y92" s="788">
        <f t="shared" si="21"/>
        <v>0</v>
      </c>
      <c r="Z92" s="37" t="str">
        <f>IFERROR(IF(Y92=0,"",ROUNDUP(Y92/H92,0)*0.02175),"")</f>
        <v/>
      </c>
      <c r="AA92" s="56"/>
      <c r="AB92" s="57"/>
      <c r="AC92" s="149" t="s">
        <v>202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16.5" customHeight="1" x14ac:dyDescent="0.25">
      <c r="A93" s="54" t="s">
        <v>203</v>
      </c>
      <c r="B93" s="54" t="s">
        <v>204</v>
      </c>
      <c r="C93" s="32">
        <v>4301051837</v>
      </c>
      <c r="D93" s="794">
        <v>4680115884311</v>
      </c>
      <c r="E93" s="795"/>
      <c r="F93" s="786">
        <v>0.3</v>
      </c>
      <c r="G93" s="33">
        <v>6</v>
      </c>
      <c r="H93" s="786">
        <v>1.8</v>
      </c>
      <c r="I93" s="786">
        <v>2.0459999999999998</v>
      </c>
      <c r="J93" s="33">
        <v>182</v>
      </c>
      <c r="K93" s="33" t="s">
        <v>76</v>
      </c>
      <c r="L93" s="33"/>
      <c r="M93" s="34" t="s">
        <v>77</v>
      </c>
      <c r="N93" s="34"/>
      <c r="O93" s="33">
        <v>40</v>
      </c>
      <c r="P93" s="1195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3" s="792"/>
      <c r="R93" s="792"/>
      <c r="S93" s="792"/>
      <c r="T93" s="793"/>
      <c r="U93" s="35"/>
      <c r="V93" s="35"/>
      <c r="W93" s="36" t="s">
        <v>69</v>
      </c>
      <c r="X93" s="787">
        <v>0</v>
      </c>
      <c r="Y93" s="788">
        <f t="shared" si="21"/>
        <v>0</v>
      </c>
      <c r="Z93" s="37" t="str">
        <f>IFERROR(IF(Y93=0,"",ROUNDUP(Y93/H93,0)*0.00651),"")</f>
        <v/>
      </c>
      <c r="AA93" s="56"/>
      <c r="AB93" s="57"/>
      <c r="AC93" s="151" t="s">
        <v>196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customHeight="1" x14ac:dyDescent="0.25">
      <c r="A94" s="54" t="s">
        <v>205</v>
      </c>
      <c r="B94" s="54" t="s">
        <v>206</v>
      </c>
      <c r="C94" s="32">
        <v>4301051844</v>
      </c>
      <c r="D94" s="794">
        <v>4680115885929</v>
      </c>
      <c r="E94" s="795"/>
      <c r="F94" s="786">
        <v>0.42</v>
      </c>
      <c r="G94" s="33">
        <v>6</v>
      </c>
      <c r="H94" s="786">
        <v>2.52</v>
      </c>
      <c r="I94" s="786">
        <v>2.7</v>
      </c>
      <c r="J94" s="33">
        <v>182</v>
      </c>
      <c r="K94" s="33" t="s">
        <v>76</v>
      </c>
      <c r="L94" s="33"/>
      <c r="M94" s="34" t="s">
        <v>77</v>
      </c>
      <c r="N94" s="34"/>
      <c r="O94" s="33">
        <v>45</v>
      </c>
      <c r="P94" s="862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4" s="792"/>
      <c r="R94" s="792"/>
      <c r="S94" s="792"/>
      <c r="T94" s="793"/>
      <c r="U94" s="35"/>
      <c r="V94" s="35"/>
      <c r="W94" s="36" t="s">
        <v>69</v>
      </c>
      <c r="X94" s="787">
        <v>0</v>
      </c>
      <c r="Y94" s="788">
        <f t="shared" si="21"/>
        <v>0</v>
      </c>
      <c r="Z94" s="37" t="str">
        <f>IFERROR(IF(Y94=0,"",ROUNDUP(Y94/H94,0)*0.00651),"")</f>
        <v/>
      </c>
      <c r="AA94" s="56"/>
      <c r="AB94" s="57"/>
      <c r="AC94" s="153" t="s">
        <v>207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t="37.5" customHeight="1" x14ac:dyDescent="0.25">
      <c r="A95" s="54" t="s">
        <v>208</v>
      </c>
      <c r="B95" s="54" t="s">
        <v>209</v>
      </c>
      <c r="C95" s="32">
        <v>4301051827</v>
      </c>
      <c r="D95" s="794">
        <v>4680115884403</v>
      </c>
      <c r="E95" s="795"/>
      <c r="F95" s="786">
        <v>0.3</v>
      </c>
      <c r="G95" s="33">
        <v>6</v>
      </c>
      <c r="H95" s="786">
        <v>1.8</v>
      </c>
      <c r="I95" s="786">
        <v>1.98</v>
      </c>
      <c r="J95" s="33">
        <v>182</v>
      </c>
      <c r="K95" s="33" t="s">
        <v>76</v>
      </c>
      <c r="L95" s="33"/>
      <c r="M95" s="34" t="s">
        <v>68</v>
      </c>
      <c r="N95" s="34"/>
      <c r="O95" s="33">
        <v>40</v>
      </c>
      <c r="P95" s="871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5" s="792"/>
      <c r="R95" s="792"/>
      <c r="S95" s="792"/>
      <c r="T95" s="793"/>
      <c r="U95" s="35"/>
      <c r="V95" s="35"/>
      <c r="W95" s="36" t="s">
        <v>69</v>
      </c>
      <c r="X95" s="787">
        <v>0</v>
      </c>
      <c r="Y95" s="788">
        <f t="shared" si="21"/>
        <v>0</v>
      </c>
      <c r="Z95" s="37" t="str">
        <f>IFERROR(IF(Y95=0,"",ROUNDUP(Y95/H95,0)*0.00651),"")</f>
        <v/>
      </c>
      <c r="AA95" s="56"/>
      <c r="AB95" s="57"/>
      <c r="AC95" s="155" t="s">
        <v>202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x14ac:dyDescent="0.2">
      <c r="A96" s="802"/>
      <c r="B96" s="803"/>
      <c r="C96" s="803"/>
      <c r="D96" s="803"/>
      <c r="E96" s="803"/>
      <c r="F96" s="803"/>
      <c r="G96" s="803"/>
      <c r="H96" s="803"/>
      <c r="I96" s="803"/>
      <c r="J96" s="803"/>
      <c r="K96" s="803"/>
      <c r="L96" s="803"/>
      <c r="M96" s="803"/>
      <c r="N96" s="803"/>
      <c r="O96" s="804"/>
      <c r="P96" s="796" t="s">
        <v>71</v>
      </c>
      <c r="Q96" s="797"/>
      <c r="R96" s="797"/>
      <c r="S96" s="797"/>
      <c r="T96" s="797"/>
      <c r="U96" s="797"/>
      <c r="V96" s="798"/>
      <c r="W96" s="38" t="s">
        <v>72</v>
      </c>
      <c r="X96" s="789">
        <f>IFERROR(X90/H90,"0")+IFERROR(X91/H91,"0")+IFERROR(X92/H92,"0")+IFERROR(X93/H93,"0")+IFERROR(X94/H94,"0")+IFERROR(X95/H95,"0")</f>
        <v>0</v>
      </c>
      <c r="Y96" s="789">
        <f>IFERROR(Y90/H90,"0")+IFERROR(Y91/H91,"0")+IFERROR(Y92/H92,"0")+IFERROR(Y93/H93,"0")+IFERROR(Y94/H94,"0")+IFERROR(Y95/H95,"0")</f>
        <v>0</v>
      </c>
      <c r="Z96" s="789">
        <f>IFERROR(IF(Z90="",0,Z90),"0")+IFERROR(IF(Z91="",0,Z91),"0")+IFERROR(IF(Z92="",0,Z92),"0")+IFERROR(IF(Z93="",0,Z93),"0")+IFERROR(IF(Z94="",0,Z94),"0")+IFERROR(IF(Z95="",0,Z95),"0")</f>
        <v>0</v>
      </c>
      <c r="AA96" s="790"/>
      <c r="AB96" s="790"/>
      <c r="AC96" s="790"/>
    </row>
    <row r="97" spans="1:68" x14ac:dyDescent="0.2">
      <c r="A97" s="803"/>
      <c r="B97" s="803"/>
      <c r="C97" s="803"/>
      <c r="D97" s="803"/>
      <c r="E97" s="803"/>
      <c r="F97" s="803"/>
      <c r="G97" s="803"/>
      <c r="H97" s="803"/>
      <c r="I97" s="803"/>
      <c r="J97" s="803"/>
      <c r="K97" s="803"/>
      <c r="L97" s="803"/>
      <c r="M97" s="803"/>
      <c r="N97" s="803"/>
      <c r="O97" s="804"/>
      <c r="P97" s="796" t="s">
        <v>71</v>
      </c>
      <c r="Q97" s="797"/>
      <c r="R97" s="797"/>
      <c r="S97" s="797"/>
      <c r="T97" s="797"/>
      <c r="U97" s="797"/>
      <c r="V97" s="798"/>
      <c r="W97" s="38" t="s">
        <v>69</v>
      </c>
      <c r="X97" s="789">
        <f>IFERROR(SUM(X90:X95),"0")</f>
        <v>0</v>
      </c>
      <c r="Y97" s="789">
        <f>IFERROR(SUM(Y90:Y95),"0")</f>
        <v>0</v>
      </c>
      <c r="Z97" s="38"/>
      <c r="AA97" s="790"/>
      <c r="AB97" s="790"/>
      <c r="AC97" s="790"/>
    </row>
    <row r="98" spans="1:68" ht="14.25" customHeight="1" x14ac:dyDescent="0.25">
      <c r="A98" s="808" t="s">
        <v>210</v>
      </c>
      <c r="B98" s="803"/>
      <c r="C98" s="803"/>
      <c r="D98" s="803"/>
      <c r="E98" s="803"/>
      <c r="F98" s="803"/>
      <c r="G98" s="803"/>
      <c r="H98" s="803"/>
      <c r="I98" s="803"/>
      <c r="J98" s="803"/>
      <c r="K98" s="803"/>
      <c r="L98" s="803"/>
      <c r="M98" s="803"/>
      <c r="N98" s="803"/>
      <c r="O98" s="803"/>
      <c r="P98" s="803"/>
      <c r="Q98" s="803"/>
      <c r="R98" s="803"/>
      <c r="S98" s="803"/>
      <c r="T98" s="803"/>
      <c r="U98" s="803"/>
      <c r="V98" s="803"/>
      <c r="W98" s="803"/>
      <c r="X98" s="803"/>
      <c r="Y98" s="803"/>
      <c r="Z98" s="803"/>
      <c r="AA98" s="783"/>
      <c r="AB98" s="783"/>
      <c r="AC98" s="783"/>
    </row>
    <row r="99" spans="1:68" ht="37.5" customHeight="1" x14ac:dyDescent="0.25">
      <c r="A99" s="54" t="s">
        <v>211</v>
      </c>
      <c r="B99" s="54" t="s">
        <v>212</v>
      </c>
      <c r="C99" s="32">
        <v>4301060366</v>
      </c>
      <c r="D99" s="794">
        <v>4680115881532</v>
      </c>
      <c r="E99" s="795"/>
      <c r="F99" s="786">
        <v>1.3</v>
      </c>
      <c r="G99" s="33">
        <v>6</v>
      </c>
      <c r="H99" s="786">
        <v>7.8</v>
      </c>
      <c r="I99" s="786">
        <v>8.2799999999999994</v>
      </c>
      <c r="J99" s="33">
        <v>56</v>
      </c>
      <c r="K99" s="33" t="s">
        <v>116</v>
      </c>
      <c r="L99" s="33"/>
      <c r="M99" s="34" t="s">
        <v>68</v>
      </c>
      <c r="N99" s="34"/>
      <c r="O99" s="33">
        <v>30</v>
      </c>
      <c r="P99" s="847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9" s="792"/>
      <c r="R99" s="792"/>
      <c r="S99" s="792"/>
      <c r="T99" s="793"/>
      <c r="U99" s="35"/>
      <c r="V99" s="35"/>
      <c r="W99" s="36" t="s">
        <v>69</v>
      </c>
      <c r="X99" s="787">
        <v>80</v>
      </c>
      <c r="Y99" s="788">
        <f>IFERROR(IF(X99="",0,CEILING((X99/$H99),1)*$H99),"")</f>
        <v>85.8</v>
      </c>
      <c r="Z99" s="37">
        <f>IFERROR(IF(Y99=0,"",ROUNDUP(Y99/H99,0)*0.02175),"")</f>
        <v>0.23924999999999999</v>
      </c>
      <c r="AA99" s="56"/>
      <c r="AB99" s="57"/>
      <c r="AC99" s="157" t="s">
        <v>213</v>
      </c>
      <c r="AG99" s="64"/>
      <c r="AJ99" s="68"/>
      <c r="AK99" s="68">
        <v>0</v>
      </c>
      <c r="BB99" s="158" t="s">
        <v>1</v>
      </c>
      <c r="BM99" s="64">
        <f>IFERROR(X99*I99/H99,"0")</f>
        <v>84.92307692307692</v>
      </c>
      <c r="BN99" s="64">
        <f>IFERROR(Y99*I99/H99,"0")</f>
        <v>91.08</v>
      </c>
      <c r="BO99" s="64">
        <f>IFERROR(1/J99*(X99/H99),"0")</f>
        <v>0.18315018315018317</v>
      </c>
      <c r="BP99" s="64">
        <f>IFERROR(1/J99*(Y99/H99),"0")</f>
        <v>0.19642857142857142</v>
      </c>
    </row>
    <row r="100" spans="1:68" ht="37.5" customHeight="1" x14ac:dyDescent="0.25">
      <c r="A100" s="54" t="s">
        <v>211</v>
      </c>
      <c r="B100" s="54" t="s">
        <v>214</v>
      </c>
      <c r="C100" s="32">
        <v>4301060371</v>
      </c>
      <c r="D100" s="794">
        <v>4680115881532</v>
      </c>
      <c r="E100" s="795"/>
      <c r="F100" s="786">
        <v>1.4</v>
      </c>
      <c r="G100" s="33">
        <v>6</v>
      </c>
      <c r="H100" s="786">
        <v>8.4</v>
      </c>
      <c r="I100" s="786">
        <v>8.9640000000000004</v>
      </c>
      <c r="J100" s="33">
        <v>56</v>
      </c>
      <c r="K100" s="33" t="s">
        <v>116</v>
      </c>
      <c r="L100" s="33"/>
      <c r="M100" s="34" t="s">
        <v>68</v>
      </c>
      <c r="N100" s="34"/>
      <c r="O100" s="33">
        <v>30</v>
      </c>
      <c r="P100" s="860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0" s="792"/>
      <c r="R100" s="792"/>
      <c r="S100" s="792"/>
      <c r="T100" s="793"/>
      <c r="U100" s="35"/>
      <c r="V100" s="35"/>
      <c r="W100" s="36" t="s">
        <v>69</v>
      </c>
      <c r="X100" s="787">
        <v>0</v>
      </c>
      <c r="Y100" s="788">
        <f>IFERROR(IF(X100="",0,CEILING((X100/$H100),1)*$H100),"")</f>
        <v>0</v>
      </c>
      <c r="Z100" s="37" t="str">
        <f>IFERROR(IF(Y100=0,"",ROUNDUP(Y100/H100,0)*0.02175),"")</f>
        <v/>
      </c>
      <c r="AA100" s="56"/>
      <c r="AB100" s="57"/>
      <c r="AC100" s="159" t="s">
        <v>213</v>
      </c>
      <c r="AG100" s="64"/>
      <c r="AJ100" s="68"/>
      <c r="AK100" s="68">
        <v>0</v>
      </c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27" customHeight="1" x14ac:dyDescent="0.25">
      <c r="A101" s="54" t="s">
        <v>215</v>
      </c>
      <c r="B101" s="54" t="s">
        <v>216</v>
      </c>
      <c r="C101" s="32">
        <v>4301060351</v>
      </c>
      <c r="D101" s="794">
        <v>4680115881464</v>
      </c>
      <c r="E101" s="795"/>
      <c r="F101" s="786">
        <v>0.4</v>
      </c>
      <c r="G101" s="33">
        <v>6</v>
      </c>
      <c r="H101" s="786">
        <v>2.4</v>
      </c>
      <c r="I101" s="786">
        <v>2.61</v>
      </c>
      <c r="J101" s="33">
        <v>132</v>
      </c>
      <c r="K101" s="33" t="s">
        <v>126</v>
      </c>
      <c r="L101" s="33"/>
      <c r="M101" s="34" t="s">
        <v>77</v>
      </c>
      <c r="N101" s="34"/>
      <c r="O101" s="33">
        <v>30</v>
      </c>
      <c r="P101" s="1148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1" s="792"/>
      <c r="R101" s="792"/>
      <c r="S101" s="792"/>
      <c r="T101" s="793"/>
      <c r="U101" s="35"/>
      <c r="V101" s="35"/>
      <c r="W101" s="36" t="s">
        <v>69</v>
      </c>
      <c r="X101" s="787">
        <v>0</v>
      </c>
      <c r="Y101" s="788">
        <f>IFERROR(IF(X101="",0,CEILING((X101/$H101),1)*$H101),"")</f>
        <v>0</v>
      </c>
      <c r="Z101" s="37" t="str">
        <f>IFERROR(IF(Y101=0,"",ROUNDUP(Y101/H101,0)*0.00902),"")</f>
        <v/>
      </c>
      <c r="AA101" s="56"/>
      <c r="AB101" s="57"/>
      <c r="AC101" s="161" t="s">
        <v>217</v>
      </c>
      <c r="AG101" s="64"/>
      <c r="AJ101" s="68"/>
      <c r="AK101" s="68">
        <v>0</v>
      </c>
      <c r="BB101" s="162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x14ac:dyDescent="0.2">
      <c r="A102" s="802"/>
      <c r="B102" s="803"/>
      <c r="C102" s="803"/>
      <c r="D102" s="803"/>
      <c r="E102" s="803"/>
      <c r="F102" s="803"/>
      <c r="G102" s="803"/>
      <c r="H102" s="803"/>
      <c r="I102" s="803"/>
      <c r="J102" s="803"/>
      <c r="K102" s="803"/>
      <c r="L102" s="803"/>
      <c r="M102" s="803"/>
      <c r="N102" s="803"/>
      <c r="O102" s="804"/>
      <c r="P102" s="796" t="s">
        <v>71</v>
      </c>
      <c r="Q102" s="797"/>
      <c r="R102" s="797"/>
      <c r="S102" s="797"/>
      <c r="T102" s="797"/>
      <c r="U102" s="797"/>
      <c r="V102" s="798"/>
      <c r="W102" s="38" t="s">
        <v>72</v>
      </c>
      <c r="X102" s="789">
        <f>IFERROR(X99/H99,"0")+IFERROR(X100/H100,"0")+IFERROR(X101/H101,"0")</f>
        <v>10.256410256410257</v>
      </c>
      <c r="Y102" s="789">
        <f>IFERROR(Y99/H99,"0")+IFERROR(Y100/H100,"0")+IFERROR(Y101/H101,"0")</f>
        <v>11</v>
      </c>
      <c r="Z102" s="789">
        <f>IFERROR(IF(Z99="",0,Z99),"0")+IFERROR(IF(Z100="",0,Z100),"0")+IFERROR(IF(Z101="",0,Z101),"0")</f>
        <v>0.23924999999999999</v>
      </c>
      <c r="AA102" s="790"/>
      <c r="AB102" s="790"/>
      <c r="AC102" s="790"/>
    </row>
    <row r="103" spans="1:68" x14ac:dyDescent="0.2">
      <c r="A103" s="803"/>
      <c r="B103" s="803"/>
      <c r="C103" s="803"/>
      <c r="D103" s="803"/>
      <c r="E103" s="803"/>
      <c r="F103" s="803"/>
      <c r="G103" s="803"/>
      <c r="H103" s="803"/>
      <c r="I103" s="803"/>
      <c r="J103" s="803"/>
      <c r="K103" s="803"/>
      <c r="L103" s="803"/>
      <c r="M103" s="803"/>
      <c r="N103" s="803"/>
      <c r="O103" s="804"/>
      <c r="P103" s="796" t="s">
        <v>71</v>
      </c>
      <c r="Q103" s="797"/>
      <c r="R103" s="797"/>
      <c r="S103" s="797"/>
      <c r="T103" s="797"/>
      <c r="U103" s="797"/>
      <c r="V103" s="798"/>
      <c r="W103" s="38" t="s">
        <v>69</v>
      </c>
      <c r="X103" s="789">
        <f>IFERROR(SUM(X99:X101),"0")</f>
        <v>80</v>
      </c>
      <c r="Y103" s="789">
        <f>IFERROR(SUM(Y99:Y101),"0")</f>
        <v>85.8</v>
      </c>
      <c r="Z103" s="38"/>
      <c r="AA103" s="790"/>
      <c r="AB103" s="790"/>
      <c r="AC103" s="790"/>
    </row>
    <row r="104" spans="1:68" ht="16.5" customHeight="1" x14ac:dyDescent="0.25">
      <c r="A104" s="841" t="s">
        <v>218</v>
      </c>
      <c r="B104" s="803"/>
      <c r="C104" s="803"/>
      <c r="D104" s="803"/>
      <c r="E104" s="803"/>
      <c r="F104" s="803"/>
      <c r="G104" s="803"/>
      <c r="H104" s="803"/>
      <c r="I104" s="803"/>
      <c r="J104" s="803"/>
      <c r="K104" s="803"/>
      <c r="L104" s="803"/>
      <c r="M104" s="803"/>
      <c r="N104" s="803"/>
      <c r="O104" s="803"/>
      <c r="P104" s="803"/>
      <c r="Q104" s="803"/>
      <c r="R104" s="803"/>
      <c r="S104" s="803"/>
      <c r="T104" s="803"/>
      <c r="U104" s="803"/>
      <c r="V104" s="803"/>
      <c r="W104" s="803"/>
      <c r="X104" s="803"/>
      <c r="Y104" s="803"/>
      <c r="Z104" s="803"/>
      <c r="AA104" s="782"/>
      <c r="AB104" s="782"/>
      <c r="AC104" s="782"/>
    </row>
    <row r="105" spans="1:68" ht="14.25" customHeight="1" x14ac:dyDescent="0.25">
      <c r="A105" s="808" t="s">
        <v>113</v>
      </c>
      <c r="B105" s="803"/>
      <c r="C105" s="803"/>
      <c r="D105" s="803"/>
      <c r="E105" s="803"/>
      <c r="F105" s="803"/>
      <c r="G105" s="803"/>
      <c r="H105" s="803"/>
      <c r="I105" s="803"/>
      <c r="J105" s="803"/>
      <c r="K105" s="803"/>
      <c r="L105" s="803"/>
      <c r="M105" s="803"/>
      <c r="N105" s="803"/>
      <c r="O105" s="803"/>
      <c r="P105" s="803"/>
      <c r="Q105" s="803"/>
      <c r="R105" s="803"/>
      <c r="S105" s="803"/>
      <c r="T105" s="803"/>
      <c r="U105" s="803"/>
      <c r="V105" s="803"/>
      <c r="W105" s="803"/>
      <c r="X105" s="803"/>
      <c r="Y105" s="803"/>
      <c r="Z105" s="803"/>
      <c r="AA105" s="783"/>
      <c r="AB105" s="783"/>
      <c r="AC105" s="783"/>
    </row>
    <row r="106" spans="1:68" ht="27" customHeight="1" x14ac:dyDescent="0.25">
      <c r="A106" s="54" t="s">
        <v>219</v>
      </c>
      <c r="B106" s="54" t="s">
        <v>220</v>
      </c>
      <c r="C106" s="32">
        <v>4301011468</v>
      </c>
      <c r="D106" s="794">
        <v>4680115881327</v>
      </c>
      <c r="E106" s="795"/>
      <c r="F106" s="786">
        <v>1.35</v>
      </c>
      <c r="G106" s="33">
        <v>8</v>
      </c>
      <c r="H106" s="786">
        <v>10.8</v>
      </c>
      <c r="I106" s="786">
        <v>11.28</v>
      </c>
      <c r="J106" s="33">
        <v>56</v>
      </c>
      <c r="K106" s="33" t="s">
        <v>116</v>
      </c>
      <c r="L106" s="33"/>
      <c r="M106" s="34" t="s">
        <v>161</v>
      </c>
      <c r="N106" s="34"/>
      <c r="O106" s="33">
        <v>50</v>
      </c>
      <c r="P106" s="1102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6" s="792"/>
      <c r="R106" s="792"/>
      <c r="S106" s="792"/>
      <c r="T106" s="793"/>
      <c r="U106" s="35"/>
      <c r="V106" s="35"/>
      <c r="W106" s="36" t="s">
        <v>69</v>
      </c>
      <c r="X106" s="787">
        <v>20</v>
      </c>
      <c r="Y106" s="788">
        <f>IFERROR(IF(X106="",0,CEILING((X106/$H106),1)*$H106),"")</f>
        <v>21.6</v>
      </c>
      <c r="Z106" s="37">
        <f>IFERROR(IF(Y106=0,"",ROUNDUP(Y106/H106,0)*0.02175),"")</f>
        <v>4.3499999999999997E-2</v>
      </c>
      <c r="AA106" s="56"/>
      <c r="AB106" s="57"/>
      <c r="AC106" s="163" t="s">
        <v>221</v>
      </c>
      <c r="AG106" s="64"/>
      <c r="AJ106" s="68"/>
      <c r="AK106" s="68">
        <v>0</v>
      </c>
      <c r="BB106" s="164" t="s">
        <v>1</v>
      </c>
      <c r="BM106" s="64">
        <f>IFERROR(X106*I106/H106,"0")</f>
        <v>20.888888888888886</v>
      </c>
      <c r="BN106" s="64">
        <f>IFERROR(Y106*I106/H106,"0")</f>
        <v>22.56</v>
      </c>
      <c r="BO106" s="64">
        <f>IFERROR(1/J106*(X106/H106),"0")</f>
        <v>3.306878306878306E-2</v>
      </c>
      <c r="BP106" s="64">
        <f>IFERROR(1/J106*(Y106/H106),"0")</f>
        <v>3.5714285714285712E-2</v>
      </c>
    </row>
    <row r="107" spans="1:68" ht="16.5" customHeight="1" x14ac:dyDescent="0.25">
      <c r="A107" s="54" t="s">
        <v>222</v>
      </c>
      <c r="B107" s="54" t="s">
        <v>223</v>
      </c>
      <c r="C107" s="32">
        <v>4301011476</v>
      </c>
      <c r="D107" s="794">
        <v>4680115881518</v>
      </c>
      <c r="E107" s="795"/>
      <c r="F107" s="786">
        <v>0.4</v>
      </c>
      <c r="G107" s="33">
        <v>10</v>
      </c>
      <c r="H107" s="786">
        <v>4</v>
      </c>
      <c r="I107" s="786">
        <v>4.21</v>
      </c>
      <c r="J107" s="33">
        <v>132</v>
      </c>
      <c r="K107" s="33" t="s">
        <v>126</v>
      </c>
      <c r="L107" s="33"/>
      <c r="M107" s="34" t="s">
        <v>77</v>
      </c>
      <c r="N107" s="34"/>
      <c r="O107" s="33">
        <v>50</v>
      </c>
      <c r="P107" s="1146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7" s="792"/>
      <c r="R107" s="792"/>
      <c r="S107" s="792"/>
      <c r="T107" s="793"/>
      <c r="U107" s="35"/>
      <c r="V107" s="35"/>
      <c r="W107" s="36" t="s">
        <v>69</v>
      </c>
      <c r="X107" s="787">
        <v>0</v>
      </c>
      <c r="Y107" s="788">
        <f>IFERROR(IF(X107="",0,CEILING((X107/$H107),1)*$H107),"")</f>
        <v>0</v>
      </c>
      <c r="Z107" s="37" t="str">
        <f>IFERROR(IF(Y107=0,"",ROUNDUP(Y107/H107,0)*0.00902),"")</f>
        <v/>
      </c>
      <c r="AA107" s="56"/>
      <c r="AB107" s="57"/>
      <c r="AC107" s="165" t="s">
        <v>221</v>
      </c>
      <c r="AG107" s="64"/>
      <c r="AJ107" s="68"/>
      <c r="AK107" s="68">
        <v>0</v>
      </c>
      <c r="BB107" s="166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27" customHeight="1" x14ac:dyDescent="0.25">
      <c r="A108" s="54" t="s">
        <v>224</v>
      </c>
      <c r="B108" s="54" t="s">
        <v>225</v>
      </c>
      <c r="C108" s="32">
        <v>4301011443</v>
      </c>
      <c r="D108" s="794">
        <v>4680115881303</v>
      </c>
      <c r="E108" s="795"/>
      <c r="F108" s="786">
        <v>0.45</v>
      </c>
      <c r="G108" s="33">
        <v>10</v>
      </c>
      <c r="H108" s="786">
        <v>4.5</v>
      </c>
      <c r="I108" s="786">
        <v>4.71</v>
      </c>
      <c r="J108" s="33">
        <v>132</v>
      </c>
      <c r="K108" s="33" t="s">
        <v>126</v>
      </c>
      <c r="L108" s="33" t="s">
        <v>129</v>
      </c>
      <c r="M108" s="34" t="s">
        <v>161</v>
      </c>
      <c r="N108" s="34"/>
      <c r="O108" s="33">
        <v>50</v>
      </c>
      <c r="P108" s="1066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8" s="792"/>
      <c r="R108" s="792"/>
      <c r="S108" s="792"/>
      <c r="T108" s="793"/>
      <c r="U108" s="35"/>
      <c r="V108" s="35"/>
      <c r="W108" s="36" t="s">
        <v>69</v>
      </c>
      <c r="X108" s="787">
        <v>0</v>
      </c>
      <c r="Y108" s="788">
        <f>IFERROR(IF(X108="",0,CEILING((X108/$H108),1)*$H108),"")</f>
        <v>0</v>
      </c>
      <c r="Z108" s="37" t="str">
        <f>IFERROR(IF(Y108=0,"",ROUNDUP(Y108/H108,0)*0.00902),"")</f>
        <v/>
      </c>
      <c r="AA108" s="56"/>
      <c r="AB108" s="57"/>
      <c r="AC108" s="167" t="s">
        <v>226</v>
      </c>
      <c r="AG108" s="64"/>
      <c r="AJ108" s="68" t="s">
        <v>130</v>
      </c>
      <c r="AK108" s="68">
        <v>54</v>
      </c>
      <c r="BB108" s="168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x14ac:dyDescent="0.2">
      <c r="A109" s="802"/>
      <c r="B109" s="803"/>
      <c r="C109" s="803"/>
      <c r="D109" s="803"/>
      <c r="E109" s="803"/>
      <c r="F109" s="803"/>
      <c r="G109" s="803"/>
      <c r="H109" s="803"/>
      <c r="I109" s="803"/>
      <c r="J109" s="803"/>
      <c r="K109" s="803"/>
      <c r="L109" s="803"/>
      <c r="M109" s="803"/>
      <c r="N109" s="803"/>
      <c r="O109" s="804"/>
      <c r="P109" s="796" t="s">
        <v>71</v>
      </c>
      <c r="Q109" s="797"/>
      <c r="R109" s="797"/>
      <c r="S109" s="797"/>
      <c r="T109" s="797"/>
      <c r="U109" s="797"/>
      <c r="V109" s="798"/>
      <c r="W109" s="38" t="s">
        <v>72</v>
      </c>
      <c r="X109" s="789">
        <f>IFERROR(X106/H106,"0")+IFERROR(X107/H107,"0")+IFERROR(X108/H108,"0")</f>
        <v>1.8518518518518516</v>
      </c>
      <c r="Y109" s="789">
        <f>IFERROR(Y106/H106,"0")+IFERROR(Y107/H107,"0")+IFERROR(Y108/H108,"0")</f>
        <v>2</v>
      </c>
      <c r="Z109" s="789">
        <f>IFERROR(IF(Z106="",0,Z106),"0")+IFERROR(IF(Z107="",0,Z107),"0")+IFERROR(IF(Z108="",0,Z108),"0")</f>
        <v>4.3499999999999997E-2</v>
      </c>
      <c r="AA109" s="790"/>
      <c r="AB109" s="790"/>
      <c r="AC109" s="790"/>
    </row>
    <row r="110" spans="1:68" x14ac:dyDescent="0.2">
      <c r="A110" s="803"/>
      <c r="B110" s="803"/>
      <c r="C110" s="803"/>
      <c r="D110" s="803"/>
      <c r="E110" s="803"/>
      <c r="F110" s="803"/>
      <c r="G110" s="803"/>
      <c r="H110" s="803"/>
      <c r="I110" s="803"/>
      <c r="J110" s="803"/>
      <c r="K110" s="803"/>
      <c r="L110" s="803"/>
      <c r="M110" s="803"/>
      <c r="N110" s="803"/>
      <c r="O110" s="804"/>
      <c r="P110" s="796" t="s">
        <v>71</v>
      </c>
      <c r="Q110" s="797"/>
      <c r="R110" s="797"/>
      <c r="S110" s="797"/>
      <c r="T110" s="797"/>
      <c r="U110" s="797"/>
      <c r="V110" s="798"/>
      <c r="W110" s="38" t="s">
        <v>69</v>
      </c>
      <c r="X110" s="789">
        <f>IFERROR(SUM(X106:X108),"0")</f>
        <v>20</v>
      </c>
      <c r="Y110" s="789">
        <f>IFERROR(SUM(Y106:Y108),"0")</f>
        <v>21.6</v>
      </c>
      <c r="Z110" s="38"/>
      <c r="AA110" s="790"/>
      <c r="AB110" s="790"/>
      <c r="AC110" s="790"/>
    </row>
    <row r="111" spans="1:68" ht="14.25" customHeight="1" x14ac:dyDescent="0.25">
      <c r="A111" s="808" t="s">
        <v>73</v>
      </c>
      <c r="B111" s="803"/>
      <c r="C111" s="803"/>
      <c r="D111" s="803"/>
      <c r="E111" s="803"/>
      <c r="F111" s="803"/>
      <c r="G111" s="803"/>
      <c r="H111" s="803"/>
      <c r="I111" s="803"/>
      <c r="J111" s="803"/>
      <c r="K111" s="803"/>
      <c r="L111" s="803"/>
      <c r="M111" s="803"/>
      <c r="N111" s="803"/>
      <c r="O111" s="803"/>
      <c r="P111" s="803"/>
      <c r="Q111" s="803"/>
      <c r="R111" s="803"/>
      <c r="S111" s="803"/>
      <c r="T111" s="803"/>
      <c r="U111" s="803"/>
      <c r="V111" s="803"/>
      <c r="W111" s="803"/>
      <c r="X111" s="803"/>
      <c r="Y111" s="803"/>
      <c r="Z111" s="803"/>
      <c r="AA111" s="783"/>
      <c r="AB111" s="783"/>
      <c r="AC111" s="783"/>
    </row>
    <row r="112" spans="1:68" ht="27" customHeight="1" x14ac:dyDescent="0.25">
      <c r="A112" s="54" t="s">
        <v>227</v>
      </c>
      <c r="B112" s="54" t="s">
        <v>228</v>
      </c>
      <c r="C112" s="32">
        <v>4301051546</v>
      </c>
      <c r="D112" s="794">
        <v>4607091386967</v>
      </c>
      <c r="E112" s="795"/>
      <c r="F112" s="786">
        <v>1.4</v>
      </c>
      <c r="G112" s="33">
        <v>6</v>
      </c>
      <c r="H112" s="786">
        <v>8.4</v>
      </c>
      <c r="I112" s="786">
        <v>8.9640000000000004</v>
      </c>
      <c r="J112" s="33">
        <v>56</v>
      </c>
      <c r="K112" s="33" t="s">
        <v>116</v>
      </c>
      <c r="L112" s="33"/>
      <c r="M112" s="34" t="s">
        <v>77</v>
      </c>
      <c r="N112" s="34"/>
      <c r="O112" s="33">
        <v>45</v>
      </c>
      <c r="P112" s="1126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2" s="792"/>
      <c r="R112" s="792"/>
      <c r="S112" s="792"/>
      <c r="T112" s="793"/>
      <c r="U112" s="35"/>
      <c r="V112" s="35"/>
      <c r="W112" s="36" t="s">
        <v>69</v>
      </c>
      <c r="X112" s="787">
        <v>0</v>
      </c>
      <c r="Y112" s="788">
        <f t="shared" ref="Y112:Y117" si="26">IFERROR(IF(X112="",0,CEILING((X112/$H112),1)*$H112),"")</f>
        <v>0</v>
      </c>
      <c r="Z112" s="37" t="str">
        <f>IFERROR(IF(Y112=0,"",ROUNDUP(Y112/H112,0)*0.02175),"")</f>
        <v/>
      </c>
      <c r="AA112" s="56"/>
      <c r="AB112" s="57"/>
      <c r="AC112" s="169" t="s">
        <v>229</v>
      </c>
      <c r="AG112" s="64"/>
      <c r="AJ112" s="68"/>
      <c r="AK112" s="68">
        <v>0</v>
      </c>
      <c r="BB112" s="170" t="s">
        <v>1</v>
      </c>
      <c r="BM112" s="64">
        <f t="shared" ref="BM112:BM117" si="27">IFERROR(X112*I112/H112,"0")</f>
        <v>0</v>
      </c>
      <c r="BN112" s="64">
        <f t="shared" ref="BN112:BN117" si="28">IFERROR(Y112*I112/H112,"0")</f>
        <v>0</v>
      </c>
      <c r="BO112" s="64">
        <f t="shared" ref="BO112:BO117" si="29">IFERROR(1/J112*(X112/H112),"0")</f>
        <v>0</v>
      </c>
      <c r="BP112" s="64">
        <f t="shared" ref="BP112:BP117" si="30">IFERROR(1/J112*(Y112/H112),"0")</f>
        <v>0</v>
      </c>
    </row>
    <row r="113" spans="1:68" ht="27" customHeight="1" x14ac:dyDescent="0.25">
      <c r="A113" s="54" t="s">
        <v>227</v>
      </c>
      <c r="B113" s="54" t="s">
        <v>230</v>
      </c>
      <c r="C113" s="32">
        <v>4301051437</v>
      </c>
      <c r="D113" s="794">
        <v>4607091386967</v>
      </c>
      <c r="E113" s="795"/>
      <c r="F113" s="786">
        <v>1.35</v>
      </c>
      <c r="G113" s="33">
        <v>6</v>
      </c>
      <c r="H113" s="786">
        <v>8.1</v>
      </c>
      <c r="I113" s="786">
        <v>8.6639999999999997</v>
      </c>
      <c r="J113" s="33">
        <v>56</v>
      </c>
      <c r="K113" s="33" t="s">
        <v>116</v>
      </c>
      <c r="L113" s="33"/>
      <c r="M113" s="34" t="s">
        <v>77</v>
      </c>
      <c r="N113" s="34"/>
      <c r="O113" s="33">
        <v>45</v>
      </c>
      <c r="P113" s="906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3" s="792"/>
      <c r="R113" s="792"/>
      <c r="S113" s="792"/>
      <c r="T113" s="793"/>
      <c r="U113" s="35"/>
      <c r="V113" s="35"/>
      <c r="W113" s="36" t="s">
        <v>69</v>
      </c>
      <c r="X113" s="787">
        <v>0</v>
      </c>
      <c r="Y113" s="788">
        <f t="shared" si="26"/>
        <v>0</v>
      </c>
      <c r="Z113" s="37" t="str">
        <f>IFERROR(IF(Y113=0,"",ROUNDUP(Y113/H113,0)*0.02175),"")</f>
        <v/>
      </c>
      <c r="AA113" s="56"/>
      <c r="AB113" s="57"/>
      <c r="AC113" s="171" t="s">
        <v>229</v>
      </c>
      <c r="AG113" s="64"/>
      <c r="AJ113" s="68"/>
      <c r="AK113" s="68">
        <v>0</v>
      </c>
      <c r="BB113" s="172" t="s">
        <v>1</v>
      </c>
      <c r="BM113" s="64">
        <f t="shared" si="27"/>
        <v>0</v>
      </c>
      <c r="BN113" s="64">
        <f t="shared" si="28"/>
        <v>0</v>
      </c>
      <c r="BO113" s="64">
        <f t="shared" si="29"/>
        <v>0</v>
      </c>
      <c r="BP113" s="64">
        <f t="shared" si="30"/>
        <v>0</v>
      </c>
    </row>
    <row r="114" spans="1:68" ht="27" customHeight="1" x14ac:dyDescent="0.25">
      <c r="A114" s="54" t="s">
        <v>231</v>
      </c>
      <c r="B114" s="54" t="s">
        <v>232</v>
      </c>
      <c r="C114" s="32">
        <v>4301051436</v>
      </c>
      <c r="D114" s="794">
        <v>4607091385731</v>
      </c>
      <c r="E114" s="795"/>
      <c r="F114" s="786">
        <v>0.45</v>
      </c>
      <c r="G114" s="33">
        <v>6</v>
      </c>
      <c r="H114" s="786">
        <v>2.7</v>
      </c>
      <c r="I114" s="786">
        <v>2.952</v>
      </c>
      <c r="J114" s="33">
        <v>182</v>
      </c>
      <c r="K114" s="33" t="s">
        <v>76</v>
      </c>
      <c r="L114" s="33" t="s">
        <v>145</v>
      </c>
      <c r="M114" s="34" t="s">
        <v>77</v>
      </c>
      <c r="N114" s="34"/>
      <c r="O114" s="33">
        <v>45</v>
      </c>
      <c r="P114" s="1134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4" s="792"/>
      <c r="R114" s="792"/>
      <c r="S114" s="792"/>
      <c r="T114" s="793"/>
      <c r="U114" s="35"/>
      <c r="V114" s="35"/>
      <c r="W114" s="36" t="s">
        <v>69</v>
      </c>
      <c r="X114" s="787">
        <v>0</v>
      </c>
      <c r="Y114" s="788">
        <f t="shared" si="26"/>
        <v>0</v>
      </c>
      <c r="Z114" s="37" t="str">
        <f>IFERROR(IF(Y114=0,"",ROUNDUP(Y114/H114,0)*0.00651),"")</f>
        <v/>
      </c>
      <c r="AA114" s="56"/>
      <c r="AB114" s="57"/>
      <c r="AC114" s="173" t="s">
        <v>229</v>
      </c>
      <c r="AG114" s="64"/>
      <c r="AJ114" s="68" t="s">
        <v>147</v>
      </c>
      <c r="AK114" s="68">
        <v>491.4</v>
      </c>
      <c r="BB114" s="174" t="s">
        <v>1</v>
      </c>
      <c r="BM114" s="64">
        <f t="shared" si="27"/>
        <v>0</v>
      </c>
      <c r="BN114" s="64">
        <f t="shared" si="28"/>
        <v>0</v>
      </c>
      <c r="BO114" s="64">
        <f t="shared" si="29"/>
        <v>0</v>
      </c>
      <c r="BP114" s="64">
        <f t="shared" si="30"/>
        <v>0</v>
      </c>
    </row>
    <row r="115" spans="1:68" ht="16.5" customHeight="1" x14ac:dyDescent="0.25">
      <c r="A115" s="54" t="s">
        <v>233</v>
      </c>
      <c r="B115" s="54" t="s">
        <v>234</v>
      </c>
      <c r="C115" s="32">
        <v>4301051438</v>
      </c>
      <c r="D115" s="794">
        <v>4680115880894</v>
      </c>
      <c r="E115" s="795"/>
      <c r="F115" s="786">
        <v>0.33</v>
      </c>
      <c r="G115" s="33">
        <v>6</v>
      </c>
      <c r="H115" s="786">
        <v>1.98</v>
      </c>
      <c r="I115" s="786">
        <v>2.238</v>
      </c>
      <c r="J115" s="33">
        <v>182</v>
      </c>
      <c r="K115" s="33" t="s">
        <v>76</v>
      </c>
      <c r="L115" s="33"/>
      <c r="M115" s="34" t="s">
        <v>77</v>
      </c>
      <c r="N115" s="34"/>
      <c r="O115" s="33">
        <v>45</v>
      </c>
      <c r="P115" s="1021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5" s="792"/>
      <c r="R115" s="792"/>
      <c r="S115" s="792"/>
      <c r="T115" s="793"/>
      <c r="U115" s="35"/>
      <c r="V115" s="35"/>
      <c r="W115" s="36" t="s">
        <v>69</v>
      </c>
      <c r="X115" s="787">
        <v>0</v>
      </c>
      <c r="Y115" s="788">
        <f t="shared" si="26"/>
        <v>0</v>
      </c>
      <c r="Z115" s="37" t="str">
        <f>IFERROR(IF(Y115=0,"",ROUNDUP(Y115/H115,0)*0.00651),"")</f>
        <v/>
      </c>
      <c r="AA115" s="56"/>
      <c r="AB115" s="57"/>
      <c r="AC115" s="175" t="s">
        <v>235</v>
      </c>
      <c r="AG115" s="64"/>
      <c r="AJ115" s="68"/>
      <c r="AK115" s="68">
        <v>0</v>
      </c>
      <c r="BB115" s="176" t="s">
        <v>1</v>
      </c>
      <c r="BM115" s="64">
        <f t="shared" si="27"/>
        <v>0</v>
      </c>
      <c r="BN115" s="64">
        <f t="shared" si="28"/>
        <v>0</v>
      </c>
      <c r="BO115" s="64">
        <f t="shared" si="29"/>
        <v>0</v>
      </c>
      <c r="BP115" s="64">
        <f t="shared" si="30"/>
        <v>0</v>
      </c>
    </row>
    <row r="116" spans="1:68" ht="27" customHeight="1" x14ac:dyDescent="0.25">
      <c r="A116" s="54" t="s">
        <v>236</v>
      </c>
      <c r="B116" s="54" t="s">
        <v>237</v>
      </c>
      <c r="C116" s="32">
        <v>4301051687</v>
      </c>
      <c r="D116" s="794">
        <v>4680115880214</v>
      </c>
      <c r="E116" s="795"/>
      <c r="F116" s="786">
        <v>0.45</v>
      </c>
      <c r="G116" s="33">
        <v>4</v>
      </c>
      <c r="H116" s="786">
        <v>1.8</v>
      </c>
      <c r="I116" s="786">
        <v>2.032</v>
      </c>
      <c r="J116" s="33">
        <v>182</v>
      </c>
      <c r="K116" s="33" t="s">
        <v>76</v>
      </c>
      <c r="L116" s="33"/>
      <c r="M116" s="34" t="s">
        <v>77</v>
      </c>
      <c r="N116" s="34"/>
      <c r="O116" s="33">
        <v>45</v>
      </c>
      <c r="P116" s="890" t="s">
        <v>238</v>
      </c>
      <c r="Q116" s="792"/>
      <c r="R116" s="792"/>
      <c r="S116" s="792"/>
      <c r="T116" s="793"/>
      <c r="U116" s="35"/>
      <c r="V116" s="35"/>
      <c r="W116" s="36" t="s">
        <v>69</v>
      </c>
      <c r="X116" s="787">
        <v>0</v>
      </c>
      <c r="Y116" s="788">
        <f t="shared" si="26"/>
        <v>0</v>
      </c>
      <c r="Z116" s="37" t="str">
        <f>IFERROR(IF(Y116=0,"",ROUNDUP(Y116/H116,0)*0.00651),"")</f>
        <v/>
      </c>
      <c r="AA116" s="56"/>
      <c r="AB116" s="57"/>
      <c r="AC116" s="177" t="s">
        <v>235</v>
      </c>
      <c r="AG116" s="64"/>
      <c r="AJ116" s="68"/>
      <c r="AK116" s="68">
        <v>0</v>
      </c>
      <c r="BB116" s="178" t="s">
        <v>1</v>
      </c>
      <c r="BM116" s="64">
        <f t="shared" si="27"/>
        <v>0</v>
      </c>
      <c r="BN116" s="64">
        <f t="shared" si="28"/>
        <v>0</v>
      </c>
      <c r="BO116" s="64">
        <f t="shared" si="29"/>
        <v>0</v>
      </c>
      <c r="BP116" s="64">
        <f t="shared" si="30"/>
        <v>0</v>
      </c>
    </row>
    <row r="117" spans="1:68" ht="27" customHeight="1" x14ac:dyDescent="0.25">
      <c r="A117" s="54" t="s">
        <v>236</v>
      </c>
      <c r="B117" s="54" t="s">
        <v>239</v>
      </c>
      <c r="C117" s="32">
        <v>4301051439</v>
      </c>
      <c r="D117" s="794">
        <v>4680115880214</v>
      </c>
      <c r="E117" s="795"/>
      <c r="F117" s="786">
        <v>0.45</v>
      </c>
      <c r="G117" s="33">
        <v>6</v>
      </c>
      <c r="H117" s="786">
        <v>2.7</v>
      </c>
      <c r="I117" s="786">
        <v>2.988</v>
      </c>
      <c r="J117" s="33">
        <v>132</v>
      </c>
      <c r="K117" s="33" t="s">
        <v>126</v>
      </c>
      <c r="L117" s="33"/>
      <c r="M117" s="34" t="s">
        <v>77</v>
      </c>
      <c r="N117" s="34"/>
      <c r="O117" s="33">
        <v>45</v>
      </c>
      <c r="P117" s="940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7" s="792"/>
      <c r="R117" s="792"/>
      <c r="S117" s="792"/>
      <c r="T117" s="793"/>
      <c r="U117" s="35"/>
      <c r="V117" s="35"/>
      <c r="W117" s="36" t="s">
        <v>69</v>
      </c>
      <c r="X117" s="787">
        <v>35</v>
      </c>
      <c r="Y117" s="788">
        <f t="shared" si="26"/>
        <v>35.1</v>
      </c>
      <c r="Z117" s="37">
        <f>IFERROR(IF(Y117=0,"",ROUNDUP(Y117/H117,0)*0.00902),"")</f>
        <v>0.11726</v>
      </c>
      <c r="AA117" s="56"/>
      <c r="AB117" s="57"/>
      <c r="AC117" s="179" t="s">
        <v>235</v>
      </c>
      <c r="AG117" s="64"/>
      <c r="AJ117" s="68"/>
      <c r="AK117" s="68">
        <v>0</v>
      </c>
      <c r="BB117" s="180" t="s">
        <v>1</v>
      </c>
      <c r="BM117" s="64">
        <f t="shared" si="27"/>
        <v>38.733333333333327</v>
      </c>
      <c r="BN117" s="64">
        <f t="shared" si="28"/>
        <v>38.843999999999994</v>
      </c>
      <c r="BO117" s="64">
        <f t="shared" si="29"/>
        <v>9.8204264870931535E-2</v>
      </c>
      <c r="BP117" s="64">
        <f t="shared" si="30"/>
        <v>9.8484848484848481E-2</v>
      </c>
    </row>
    <row r="118" spans="1:68" x14ac:dyDescent="0.2">
      <c r="A118" s="802"/>
      <c r="B118" s="803"/>
      <c r="C118" s="803"/>
      <c r="D118" s="803"/>
      <c r="E118" s="803"/>
      <c r="F118" s="803"/>
      <c r="G118" s="803"/>
      <c r="H118" s="803"/>
      <c r="I118" s="803"/>
      <c r="J118" s="803"/>
      <c r="K118" s="803"/>
      <c r="L118" s="803"/>
      <c r="M118" s="803"/>
      <c r="N118" s="803"/>
      <c r="O118" s="804"/>
      <c r="P118" s="796" t="s">
        <v>71</v>
      </c>
      <c r="Q118" s="797"/>
      <c r="R118" s="797"/>
      <c r="S118" s="797"/>
      <c r="T118" s="797"/>
      <c r="U118" s="797"/>
      <c r="V118" s="798"/>
      <c r="W118" s="38" t="s">
        <v>72</v>
      </c>
      <c r="X118" s="789">
        <f>IFERROR(X112/H112,"0")+IFERROR(X113/H113,"0")+IFERROR(X114/H114,"0")+IFERROR(X115/H115,"0")+IFERROR(X116/H116,"0")+IFERROR(X117/H117,"0")</f>
        <v>12.962962962962962</v>
      </c>
      <c r="Y118" s="789">
        <f>IFERROR(Y112/H112,"0")+IFERROR(Y113/H113,"0")+IFERROR(Y114/H114,"0")+IFERROR(Y115/H115,"0")+IFERROR(Y116/H116,"0")+IFERROR(Y117/H117,"0")</f>
        <v>13</v>
      </c>
      <c r="Z118" s="789">
        <f>IFERROR(IF(Z112="",0,Z112),"0")+IFERROR(IF(Z113="",0,Z113),"0")+IFERROR(IF(Z114="",0,Z114),"0")+IFERROR(IF(Z115="",0,Z115),"0")+IFERROR(IF(Z116="",0,Z116),"0")+IFERROR(IF(Z117="",0,Z117),"0")</f>
        <v>0.11726</v>
      </c>
      <c r="AA118" s="790"/>
      <c r="AB118" s="790"/>
      <c r="AC118" s="790"/>
    </row>
    <row r="119" spans="1:68" x14ac:dyDescent="0.2">
      <c r="A119" s="803"/>
      <c r="B119" s="803"/>
      <c r="C119" s="803"/>
      <c r="D119" s="803"/>
      <c r="E119" s="803"/>
      <c r="F119" s="803"/>
      <c r="G119" s="803"/>
      <c r="H119" s="803"/>
      <c r="I119" s="803"/>
      <c r="J119" s="803"/>
      <c r="K119" s="803"/>
      <c r="L119" s="803"/>
      <c r="M119" s="803"/>
      <c r="N119" s="803"/>
      <c r="O119" s="804"/>
      <c r="P119" s="796" t="s">
        <v>71</v>
      </c>
      <c r="Q119" s="797"/>
      <c r="R119" s="797"/>
      <c r="S119" s="797"/>
      <c r="T119" s="797"/>
      <c r="U119" s="797"/>
      <c r="V119" s="798"/>
      <c r="W119" s="38" t="s">
        <v>69</v>
      </c>
      <c r="X119" s="789">
        <f>IFERROR(SUM(X112:X117),"0")</f>
        <v>35</v>
      </c>
      <c r="Y119" s="789">
        <f>IFERROR(SUM(Y112:Y117),"0")</f>
        <v>35.1</v>
      </c>
      <c r="Z119" s="38"/>
      <c r="AA119" s="790"/>
      <c r="AB119" s="790"/>
      <c r="AC119" s="790"/>
    </row>
    <row r="120" spans="1:68" ht="16.5" customHeight="1" x14ac:dyDescent="0.25">
      <c r="A120" s="841" t="s">
        <v>240</v>
      </c>
      <c r="B120" s="803"/>
      <c r="C120" s="803"/>
      <c r="D120" s="803"/>
      <c r="E120" s="803"/>
      <c r="F120" s="803"/>
      <c r="G120" s="803"/>
      <c r="H120" s="803"/>
      <c r="I120" s="803"/>
      <c r="J120" s="803"/>
      <c r="K120" s="803"/>
      <c r="L120" s="803"/>
      <c r="M120" s="803"/>
      <c r="N120" s="803"/>
      <c r="O120" s="803"/>
      <c r="P120" s="803"/>
      <c r="Q120" s="803"/>
      <c r="R120" s="803"/>
      <c r="S120" s="803"/>
      <c r="T120" s="803"/>
      <c r="U120" s="803"/>
      <c r="V120" s="803"/>
      <c r="W120" s="803"/>
      <c r="X120" s="803"/>
      <c r="Y120" s="803"/>
      <c r="Z120" s="803"/>
      <c r="AA120" s="782"/>
      <c r="AB120" s="782"/>
      <c r="AC120" s="782"/>
    </row>
    <row r="121" spans="1:68" ht="14.25" customHeight="1" x14ac:dyDescent="0.25">
      <c r="A121" s="808" t="s">
        <v>113</v>
      </c>
      <c r="B121" s="803"/>
      <c r="C121" s="803"/>
      <c r="D121" s="803"/>
      <c r="E121" s="803"/>
      <c r="F121" s="803"/>
      <c r="G121" s="803"/>
      <c r="H121" s="803"/>
      <c r="I121" s="803"/>
      <c r="J121" s="803"/>
      <c r="K121" s="803"/>
      <c r="L121" s="803"/>
      <c r="M121" s="803"/>
      <c r="N121" s="803"/>
      <c r="O121" s="803"/>
      <c r="P121" s="803"/>
      <c r="Q121" s="803"/>
      <c r="R121" s="803"/>
      <c r="S121" s="803"/>
      <c r="T121" s="803"/>
      <c r="U121" s="803"/>
      <c r="V121" s="803"/>
      <c r="W121" s="803"/>
      <c r="X121" s="803"/>
      <c r="Y121" s="803"/>
      <c r="Z121" s="803"/>
      <c r="AA121" s="783"/>
      <c r="AB121" s="783"/>
      <c r="AC121" s="783"/>
    </row>
    <row r="122" spans="1:68" ht="16.5" customHeight="1" x14ac:dyDescent="0.25">
      <c r="A122" s="54" t="s">
        <v>241</v>
      </c>
      <c r="B122" s="54" t="s">
        <v>242</v>
      </c>
      <c r="C122" s="32">
        <v>4301011703</v>
      </c>
      <c r="D122" s="794">
        <v>4680115882133</v>
      </c>
      <c r="E122" s="795"/>
      <c r="F122" s="786">
        <v>1.4</v>
      </c>
      <c r="G122" s="33">
        <v>8</v>
      </c>
      <c r="H122" s="786">
        <v>11.2</v>
      </c>
      <c r="I122" s="786">
        <v>11.68</v>
      </c>
      <c r="J122" s="33">
        <v>56</v>
      </c>
      <c r="K122" s="33" t="s">
        <v>116</v>
      </c>
      <c r="L122" s="33"/>
      <c r="M122" s="34" t="s">
        <v>119</v>
      </c>
      <c r="N122" s="34"/>
      <c r="O122" s="33">
        <v>50</v>
      </c>
      <c r="P122" s="978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2" s="792"/>
      <c r="R122" s="792"/>
      <c r="S122" s="792"/>
      <c r="T122" s="793"/>
      <c r="U122" s="35"/>
      <c r="V122" s="35"/>
      <c r="W122" s="36" t="s">
        <v>69</v>
      </c>
      <c r="X122" s="787">
        <v>0</v>
      </c>
      <c r="Y122" s="788">
        <f>IFERROR(IF(X122="",0,CEILING((X122/$H122),1)*$H122),"")</f>
        <v>0</v>
      </c>
      <c r="Z122" s="37" t="str">
        <f>IFERROR(IF(Y122=0,"",ROUNDUP(Y122/H122,0)*0.02175),"")</f>
        <v/>
      </c>
      <c r="AA122" s="56"/>
      <c r="AB122" s="57"/>
      <c r="AC122" s="181" t="s">
        <v>243</v>
      </c>
      <c r="AG122" s="64"/>
      <c r="AJ122" s="68"/>
      <c r="AK122" s="68">
        <v>0</v>
      </c>
      <c r="BB122" s="182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16.5" customHeight="1" x14ac:dyDescent="0.25">
      <c r="A123" s="54" t="s">
        <v>241</v>
      </c>
      <c r="B123" s="54" t="s">
        <v>244</v>
      </c>
      <c r="C123" s="32">
        <v>4301011514</v>
      </c>
      <c r="D123" s="794">
        <v>4680115882133</v>
      </c>
      <c r="E123" s="795"/>
      <c r="F123" s="786">
        <v>1.35</v>
      </c>
      <c r="G123" s="33">
        <v>8</v>
      </c>
      <c r="H123" s="786">
        <v>10.8</v>
      </c>
      <c r="I123" s="786">
        <v>11.28</v>
      </c>
      <c r="J123" s="33">
        <v>56</v>
      </c>
      <c r="K123" s="33" t="s">
        <v>116</v>
      </c>
      <c r="L123" s="33"/>
      <c r="M123" s="34" t="s">
        <v>119</v>
      </c>
      <c r="N123" s="34"/>
      <c r="O123" s="33">
        <v>50</v>
      </c>
      <c r="P123" s="1190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3" s="792"/>
      <c r="R123" s="792"/>
      <c r="S123" s="792"/>
      <c r="T123" s="793"/>
      <c r="U123" s="35"/>
      <c r="V123" s="35"/>
      <c r="W123" s="36" t="s">
        <v>69</v>
      </c>
      <c r="X123" s="787">
        <v>0</v>
      </c>
      <c r="Y123" s="788">
        <f>IFERROR(IF(X123="",0,CEILING((X123/$H123),1)*$H123),"")</f>
        <v>0</v>
      </c>
      <c r="Z123" s="37" t="str">
        <f>IFERROR(IF(Y123=0,"",ROUNDUP(Y123/H123,0)*0.02175),"")</f>
        <v/>
      </c>
      <c r="AA123" s="56"/>
      <c r="AB123" s="57"/>
      <c r="AC123" s="183" t="s">
        <v>243</v>
      </c>
      <c r="AG123" s="64"/>
      <c r="AJ123" s="68"/>
      <c r="AK123" s="68">
        <v>0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27" customHeight="1" x14ac:dyDescent="0.25">
      <c r="A124" s="54" t="s">
        <v>245</v>
      </c>
      <c r="B124" s="54" t="s">
        <v>246</v>
      </c>
      <c r="C124" s="32">
        <v>4301011417</v>
      </c>
      <c r="D124" s="794">
        <v>4680115880269</v>
      </c>
      <c r="E124" s="795"/>
      <c r="F124" s="786">
        <v>0.375</v>
      </c>
      <c r="G124" s="33">
        <v>10</v>
      </c>
      <c r="H124" s="786">
        <v>3.75</v>
      </c>
      <c r="I124" s="786">
        <v>3.96</v>
      </c>
      <c r="J124" s="33">
        <v>132</v>
      </c>
      <c r="K124" s="33" t="s">
        <v>126</v>
      </c>
      <c r="L124" s="33" t="s">
        <v>129</v>
      </c>
      <c r="M124" s="34" t="s">
        <v>77</v>
      </c>
      <c r="N124" s="34"/>
      <c r="O124" s="33">
        <v>50</v>
      </c>
      <c r="P124" s="122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4" s="792"/>
      <c r="R124" s="792"/>
      <c r="S124" s="792"/>
      <c r="T124" s="793"/>
      <c r="U124" s="35"/>
      <c r="V124" s="35"/>
      <c r="W124" s="36" t="s">
        <v>69</v>
      </c>
      <c r="X124" s="787">
        <v>0</v>
      </c>
      <c r="Y124" s="788">
        <f>IFERROR(IF(X124="",0,CEILING((X124/$H124),1)*$H124),"")</f>
        <v>0</v>
      </c>
      <c r="Z124" s="37" t="str">
        <f>IFERROR(IF(Y124=0,"",ROUNDUP(Y124/H124,0)*0.00902),"")</f>
        <v/>
      </c>
      <c r="AA124" s="56"/>
      <c r="AB124" s="57"/>
      <c r="AC124" s="185" t="s">
        <v>247</v>
      </c>
      <c r="AG124" s="64"/>
      <c r="AJ124" s="68" t="s">
        <v>130</v>
      </c>
      <c r="AK124" s="68">
        <v>45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27" customHeight="1" x14ac:dyDescent="0.25">
      <c r="A125" s="54" t="s">
        <v>248</v>
      </c>
      <c r="B125" s="54" t="s">
        <v>249</v>
      </c>
      <c r="C125" s="32">
        <v>4301011415</v>
      </c>
      <c r="D125" s="794">
        <v>4680115880429</v>
      </c>
      <c r="E125" s="795"/>
      <c r="F125" s="786">
        <v>0.45</v>
      </c>
      <c r="G125" s="33">
        <v>10</v>
      </c>
      <c r="H125" s="786">
        <v>4.5</v>
      </c>
      <c r="I125" s="786">
        <v>4.71</v>
      </c>
      <c r="J125" s="33">
        <v>132</v>
      </c>
      <c r="K125" s="33" t="s">
        <v>126</v>
      </c>
      <c r="L125" s="33"/>
      <c r="M125" s="34" t="s">
        <v>77</v>
      </c>
      <c r="N125" s="34"/>
      <c r="O125" s="33">
        <v>50</v>
      </c>
      <c r="P125" s="1124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5" s="792"/>
      <c r="R125" s="792"/>
      <c r="S125" s="792"/>
      <c r="T125" s="793"/>
      <c r="U125" s="35"/>
      <c r="V125" s="35"/>
      <c r="W125" s="36" t="s">
        <v>69</v>
      </c>
      <c r="X125" s="787">
        <v>0</v>
      </c>
      <c r="Y125" s="788">
        <f>IFERROR(IF(X125="",0,CEILING((X125/$H125),1)*$H125),"")</f>
        <v>0</v>
      </c>
      <c r="Z125" s="37" t="str">
        <f>IFERROR(IF(Y125=0,"",ROUNDUP(Y125/H125,0)*0.00902),"")</f>
        <v/>
      </c>
      <c r="AA125" s="56"/>
      <c r="AB125" s="57"/>
      <c r="AC125" s="187" t="s">
        <v>247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customHeight="1" x14ac:dyDescent="0.25">
      <c r="A126" s="54" t="s">
        <v>250</v>
      </c>
      <c r="B126" s="54" t="s">
        <v>251</v>
      </c>
      <c r="C126" s="32">
        <v>4301011462</v>
      </c>
      <c r="D126" s="794">
        <v>4680115881457</v>
      </c>
      <c r="E126" s="795"/>
      <c r="F126" s="786">
        <v>0.75</v>
      </c>
      <c r="G126" s="33">
        <v>6</v>
      </c>
      <c r="H126" s="786">
        <v>4.5</v>
      </c>
      <c r="I126" s="786">
        <v>4.71</v>
      </c>
      <c r="J126" s="33">
        <v>132</v>
      </c>
      <c r="K126" s="33" t="s">
        <v>126</v>
      </c>
      <c r="L126" s="33"/>
      <c r="M126" s="34" t="s">
        <v>77</v>
      </c>
      <c r="N126" s="34"/>
      <c r="O126" s="33">
        <v>50</v>
      </c>
      <c r="P126" s="1231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6" s="792"/>
      <c r="R126" s="792"/>
      <c r="S126" s="792"/>
      <c r="T126" s="793"/>
      <c r="U126" s="35"/>
      <c r="V126" s="35"/>
      <c r="W126" s="36" t="s">
        <v>69</v>
      </c>
      <c r="X126" s="787">
        <v>0</v>
      </c>
      <c r="Y126" s="788">
        <f>IFERROR(IF(X126="",0,CEILING((X126/$H126),1)*$H126),"")</f>
        <v>0</v>
      </c>
      <c r="Z126" s="37" t="str">
        <f>IFERROR(IF(Y126=0,"",ROUNDUP(Y126/H126,0)*0.00902),"")</f>
        <v/>
      </c>
      <c r="AA126" s="56"/>
      <c r="AB126" s="57"/>
      <c r="AC126" s="189" t="s">
        <v>243</v>
      </c>
      <c r="AG126" s="64"/>
      <c r="AJ126" s="68"/>
      <c r="AK126" s="68">
        <v>0</v>
      </c>
      <c r="BB126" s="19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x14ac:dyDescent="0.2">
      <c r="A127" s="802"/>
      <c r="B127" s="803"/>
      <c r="C127" s="803"/>
      <c r="D127" s="803"/>
      <c r="E127" s="803"/>
      <c r="F127" s="803"/>
      <c r="G127" s="803"/>
      <c r="H127" s="803"/>
      <c r="I127" s="803"/>
      <c r="J127" s="803"/>
      <c r="K127" s="803"/>
      <c r="L127" s="803"/>
      <c r="M127" s="803"/>
      <c r="N127" s="803"/>
      <c r="O127" s="804"/>
      <c r="P127" s="796" t="s">
        <v>71</v>
      </c>
      <c r="Q127" s="797"/>
      <c r="R127" s="797"/>
      <c r="S127" s="797"/>
      <c r="T127" s="797"/>
      <c r="U127" s="797"/>
      <c r="V127" s="798"/>
      <c r="W127" s="38" t="s">
        <v>72</v>
      </c>
      <c r="X127" s="789">
        <f>IFERROR(X122/H122,"0")+IFERROR(X123/H123,"0")+IFERROR(X124/H124,"0")+IFERROR(X125/H125,"0")+IFERROR(X126/H126,"0")</f>
        <v>0</v>
      </c>
      <c r="Y127" s="789">
        <f>IFERROR(Y122/H122,"0")+IFERROR(Y123/H123,"0")+IFERROR(Y124/H124,"0")+IFERROR(Y125/H125,"0")+IFERROR(Y126/H126,"0")</f>
        <v>0</v>
      </c>
      <c r="Z127" s="789">
        <f>IFERROR(IF(Z122="",0,Z122),"0")+IFERROR(IF(Z123="",0,Z123),"0")+IFERROR(IF(Z124="",0,Z124),"0")+IFERROR(IF(Z125="",0,Z125),"0")+IFERROR(IF(Z126="",0,Z126),"0")</f>
        <v>0</v>
      </c>
      <c r="AA127" s="790"/>
      <c r="AB127" s="790"/>
      <c r="AC127" s="790"/>
    </row>
    <row r="128" spans="1:68" x14ac:dyDescent="0.2">
      <c r="A128" s="803"/>
      <c r="B128" s="803"/>
      <c r="C128" s="803"/>
      <c r="D128" s="803"/>
      <c r="E128" s="803"/>
      <c r="F128" s="803"/>
      <c r="G128" s="803"/>
      <c r="H128" s="803"/>
      <c r="I128" s="803"/>
      <c r="J128" s="803"/>
      <c r="K128" s="803"/>
      <c r="L128" s="803"/>
      <c r="M128" s="803"/>
      <c r="N128" s="803"/>
      <c r="O128" s="804"/>
      <c r="P128" s="796" t="s">
        <v>71</v>
      </c>
      <c r="Q128" s="797"/>
      <c r="R128" s="797"/>
      <c r="S128" s="797"/>
      <c r="T128" s="797"/>
      <c r="U128" s="797"/>
      <c r="V128" s="798"/>
      <c r="W128" s="38" t="s">
        <v>69</v>
      </c>
      <c r="X128" s="789">
        <f>IFERROR(SUM(X122:X126),"0")</f>
        <v>0</v>
      </c>
      <c r="Y128" s="789">
        <f>IFERROR(SUM(Y122:Y126),"0")</f>
        <v>0</v>
      </c>
      <c r="Z128" s="38"/>
      <c r="AA128" s="790"/>
      <c r="AB128" s="790"/>
      <c r="AC128" s="790"/>
    </row>
    <row r="129" spans="1:68" ht="14.25" customHeight="1" x14ac:dyDescent="0.25">
      <c r="A129" s="808" t="s">
        <v>168</v>
      </c>
      <c r="B129" s="803"/>
      <c r="C129" s="803"/>
      <c r="D129" s="803"/>
      <c r="E129" s="803"/>
      <c r="F129" s="803"/>
      <c r="G129" s="803"/>
      <c r="H129" s="803"/>
      <c r="I129" s="803"/>
      <c r="J129" s="803"/>
      <c r="K129" s="803"/>
      <c r="L129" s="803"/>
      <c r="M129" s="803"/>
      <c r="N129" s="803"/>
      <c r="O129" s="803"/>
      <c r="P129" s="803"/>
      <c r="Q129" s="803"/>
      <c r="R129" s="803"/>
      <c r="S129" s="803"/>
      <c r="T129" s="803"/>
      <c r="U129" s="803"/>
      <c r="V129" s="803"/>
      <c r="W129" s="803"/>
      <c r="X129" s="803"/>
      <c r="Y129" s="803"/>
      <c r="Z129" s="803"/>
      <c r="AA129" s="783"/>
      <c r="AB129" s="783"/>
      <c r="AC129" s="783"/>
    </row>
    <row r="130" spans="1:68" ht="16.5" customHeight="1" x14ac:dyDescent="0.25">
      <c r="A130" s="54" t="s">
        <v>252</v>
      </c>
      <c r="B130" s="54" t="s">
        <v>253</v>
      </c>
      <c r="C130" s="32">
        <v>4301020345</v>
      </c>
      <c r="D130" s="794">
        <v>4680115881488</v>
      </c>
      <c r="E130" s="795"/>
      <c r="F130" s="786">
        <v>1.35</v>
      </c>
      <c r="G130" s="33">
        <v>8</v>
      </c>
      <c r="H130" s="786">
        <v>10.8</v>
      </c>
      <c r="I130" s="786">
        <v>11.28</v>
      </c>
      <c r="J130" s="33">
        <v>56</v>
      </c>
      <c r="K130" s="33" t="s">
        <v>116</v>
      </c>
      <c r="L130" s="33"/>
      <c r="M130" s="34" t="s">
        <v>119</v>
      </c>
      <c r="N130" s="34"/>
      <c r="O130" s="33">
        <v>55</v>
      </c>
      <c r="P130" s="1113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30" s="792"/>
      <c r="R130" s="792"/>
      <c r="S130" s="792"/>
      <c r="T130" s="793"/>
      <c r="U130" s="35"/>
      <c r="V130" s="35"/>
      <c r="W130" s="36" t="s">
        <v>69</v>
      </c>
      <c r="X130" s="787">
        <v>0</v>
      </c>
      <c r="Y130" s="788">
        <f>IFERROR(IF(X130="",0,CEILING((X130/$H130),1)*$H130),"")</f>
        <v>0</v>
      </c>
      <c r="Z130" s="37" t="str">
        <f>IFERROR(IF(Y130=0,"",ROUNDUP(Y130/H130,0)*0.02175),"")</f>
        <v/>
      </c>
      <c r="AA130" s="56"/>
      <c r="AB130" s="57"/>
      <c r="AC130" s="191" t="s">
        <v>254</v>
      </c>
      <c r="AG130" s="64"/>
      <c r="AJ130" s="68"/>
      <c r="AK130" s="68">
        <v>0</v>
      </c>
      <c r="BB130" s="19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16.5" customHeight="1" x14ac:dyDescent="0.25">
      <c r="A131" s="54" t="s">
        <v>255</v>
      </c>
      <c r="B131" s="54" t="s">
        <v>256</v>
      </c>
      <c r="C131" s="32">
        <v>4301020258</v>
      </c>
      <c r="D131" s="794">
        <v>4680115882775</v>
      </c>
      <c r="E131" s="795"/>
      <c r="F131" s="786">
        <v>0.3</v>
      </c>
      <c r="G131" s="33">
        <v>8</v>
      </c>
      <c r="H131" s="786">
        <v>2.4</v>
      </c>
      <c r="I131" s="786">
        <v>2.5</v>
      </c>
      <c r="J131" s="33">
        <v>234</v>
      </c>
      <c r="K131" s="33" t="s">
        <v>67</v>
      </c>
      <c r="L131" s="33"/>
      <c r="M131" s="34" t="s">
        <v>77</v>
      </c>
      <c r="N131" s="34"/>
      <c r="O131" s="33">
        <v>50</v>
      </c>
      <c r="P131" s="915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1" s="792"/>
      <c r="R131" s="792"/>
      <c r="S131" s="792"/>
      <c r="T131" s="793"/>
      <c r="U131" s="35"/>
      <c r="V131" s="35"/>
      <c r="W131" s="36" t="s">
        <v>69</v>
      </c>
      <c r="X131" s="787">
        <v>0</v>
      </c>
      <c r="Y131" s="788">
        <f>IFERROR(IF(X131="",0,CEILING((X131/$H131),1)*$H131),"")</f>
        <v>0</v>
      </c>
      <c r="Z131" s="37" t="str">
        <f>IFERROR(IF(Y131=0,"",ROUNDUP(Y131/H131,0)*0.00502),"")</f>
        <v/>
      </c>
      <c r="AA131" s="56"/>
      <c r="AB131" s="57"/>
      <c r="AC131" s="193" t="s">
        <v>257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customHeight="1" x14ac:dyDescent="0.25">
      <c r="A132" s="54" t="s">
        <v>255</v>
      </c>
      <c r="B132" s="54" t="s">
        <v>258</v>
      </c>
      <c r="C132" s="32">
        <v>4301020346</v>
      </c>
      <c r="D132" s="794">
        <v>4680115882775</v>
      </c>
      <c r="E132" s="795"/>
      <c r="F132" s="786">
        <v>0.3</v>
      </c>
      <c r="G132" s="33">
        <v>8</v>
      </c>
      <c r="H132" s="786">
        <v>2.4</v>
      </c>
      <c r="I132" s="786">
        <v>2.5</v>
      </c>
      <c r="J132" s="33">
        <v>234</v>
      </c>
      <c r="K132" s="33" t="s">
        <v>67</v>
      </c>
      <c r="L132" s="33"/>
      <c r="M132" s="34" t="s">
        <v>119</v>
      </c>
      <c r="N132" s="34"/>
      <c r="O132" s="33">
        <v>55</v>
      </c>
      <c r="P132" s="964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2" s="792"/>
      <c r="R132" s="792"/>
      <c r="S132" s="792"/>
      <c r="T132" s="793"/>
      <c r="U132" s="35"/>
      <c r="V132" s="35"/>
      <c r="W132" s="36" t="s">
        <v>69</v>
      </c>
      <c r="X132" s="787">
        <v>0</v>
      </c>
      <c r="Y132" s="788">
        <f>IFERROR(IF(X132="",0,CEILING((X132/$H132),1)*$H132),"")</f>
        <v>0</v>
      </c>
      <c r="Z132" s="37" t="str">
        <f>IFERROR(IF(Y132=0,"",ROUNDUP(Y132/H132,0)*0.00502),"")</f>
        <v/>
      </c>
      <c r="AA132" s="56"/>
      <c r="AB132" s="57"/>
      <c r="AC132" s="195" t="s">
        <v>254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customHeight="1" x14ac:dyDescent="0.25">
      <c r="A133" s="54" t="s">
        <v>259</v>
      </c>
      <c r="B133" s="54" t="s">
        <v>260</v>
      </c>
      <c r="C133" s="32">
        <v>4301020344</v>
      </c>
      <c r="D133" s="794">
        <v>4680115880658</v>
      </c>
      <c r="E133" s="795"/>
      <c r="F133" s="786">
        <v>0.4</v>
      </c>
      <c r="G133" s="33">
        <v>6</v>
      </c>
      <c r="H133" s="786">
        <v>2.4</v>
      </c>
      <c r="I133" s="786">
        <v>2.58</v>
      </c>
      <c r="J133" s="33">
        <v>182</v>
      </c>
      <c r="K133" s="33" t="s">
        <v>76</v>
      </c>
      <c r="L133" s="33"/>
      <c r="M133" s="34" t="s">
        <v>119</v>
      </c>
      <c r="N133" s="34"/>
      <c r="O133" s="33">
        <v>55</v>
      </c>
      <c r="P133" s="1158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3" s="792"/>
      <c r="R133" s="792"/>
      <c r="S133" s="792"/>
      <c r="T133" s="793"/>
      <c r="U133" s="35"/>
      <c r="V133" s="35"/>
      <c r="W133" s="36" t="s">
        <v>69</v>
      </c>
      <c r="X133" s="787">
        <v>0</v>
      </c>
      <c r="Y133" s="788">
        <f>IFERROR(IF(X133="",0,CEILING((X133/$H133),1)*$H133),"")</f>
        <v>0</v>
      </c>
      <c r="Z133" s="37" t="str">
        <f>IFERROR(IF(Y133=0,"",ROUNDUP(Y133/H133,0)*0.00651),"")</f>
        <v/>
      </c>
      <c r="AA133" s="56"/>
      <c r="AB133" s="57"/>
      <c r="AC133" s="197" t="s">
        <v>254</v>
      </c>
      <c r="AG133" s="64"/>
      <c r="AJ133" s="68"/>
      <c r="AK133" s="68">
        <v>0</v>
      </c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x14ac:dyDescent="0.2">
      <c r="A134" s="802"/>
      <c r="B134" s="803"/>
      <c r="C134" s="803"/>
      <c r="D134" s="803"/>
      <c r="E134" s="803"/>
      <c r="F134" s="803"/>
      <c r="G134" s="803"/>
      <c r="H134" s="803"/>
      <c r="I134" s="803"/>
      <c r="J134" s="803"/>
      <c r="K134" s="803"/>
      <c r="L134" s="803"/>
      <c r="M134" s="803"/>
      <c r="N134" s="803"/>
      <c r="O134" s="804"/>
      <c r="P134" s="796" t="s">
        <v>71</v>
      </c>
      <c r="Q134" s="797"/>
      <c r="R134" s="797"/>
      <c r="S134" s="797"/>
      <c r="T134" s="797"/>
      <c r="U134" s="797"/>
      <c r="V134" s="798"/>
      <c r="W134" s="38" t="s">
        <v>72</v>
      </c>
      <c r="X134" s="789">
        <f>IFERROR(X130/H130,"0")+IFERROR(X131/H131,"0")+IFERROR(X132/H132,"0")+IFERROR(X133/H133,"0")</f>
        <v>0</v>
      </c>
      <c r="Y134" s="789">
        <f>IFERROR(Y130/H130,"0")+IFERROR(Y131/H131,"0")+IFERROR(Y132/H132,"0")+IFERROR(Y133/H133,"0")</f>
        <v>0</v>
      </c>
      <c r="Z134" s="789">
        <f>IFERROR(IF(Z130="",0,Z130),"0")+IFERROR(IF(Z131="",0,Z131),"0")+IFERROR(IF(Z132="",0,Z132),"0")+IFERROR(IF(Z133="",0,Z133),"0")</f>
        <v>0</v>
      </c>
      <c r="AA134" s="790"/>
      <c r="AB134" s="790"/>
      <c r="AC134" s="790"/>
    </row>
    <row r="135" spans="1:68" x14ac:dyDescent="0.2">
      <c r="A135" s="803"/>
      <c r="B135" s="803"/>
      <c r="C135" s="803"/>
      <c r="D135" s="803"/>
      <c r="E135" s="803"/>
      <c r="F135" s="803"/>
      <c r="G135" s="803"/>
      <c r="H135" s="803"/>
      <c r="I135" s="803"/>
      <c r="J135" s="803"/>
      <c r="K135" s="803"/>
      <c r="L135" s="803"/>
      <c r="M135" s="803"/>
      <c r="N135" s="803"/>
      <c r="O135" s="804"/>
      <c r="P135" s="796" t="s">
        <v>71</v>
      </c>
      <c r="Q135" s="797"/>
      <c r="R135" s="797"/>
      <c r="S135" s="797"/>
      <c r="T135" s="797"/>
      <c r="U135" s="797"/>
      <c r="V135" s="798"/>
      <c r="W135" s="38" t="s">
        <v>69</v>
      </c>
      <c r="X135" s="789">
        <f>IFERROR(SUM(X130:X133),"0")</f>
        <v>0</v>
      </c>
      <c r="Y135" s="789">
        <f>IFERROR(SUM(Y130:Y133),"0")</f>
        <v>0</v>
      </c>
      <c r="Z135" s="38"/>
      <c r="AA135" s="790"/>
      <c r="AB135" s="790"/>
      <c r="AC135" s="790"/>
    </row>
    <row r="136" spans="1:68" ht="14.25" customHeight="1" x14ac:dyDescent="0.25">
      <c r="A136" s="808" t="s">
        <v>73</v>
      </c>
      <c r="B136" s="803"/>
      <c r="C136" s="803"/>
      <c r="D136" s="803"/>
      <c r="E136" s="803"/>
      <c r="F136" s="803"/>
      <c r="G136" s="803"/>
      <c r="H136" s="803"/>
      <c r="I136" s="803"/>
      <c r="J136" s="803"/>
      <c r="K136" s="803"/>
      <c r="L136" s="803"/>
      <c r="M136" s="803"/>
      <c r="N136" s="803"/>
      <c r="O136" s="803"/>
      <c r="P136" s="803"/>
      <c r="Q136" s="803"/>
      <c r="R136" s="803"/>
      <c r="S136" s="803"/>
      <c r="T136" s="803"/>
      <c r="U136" s="803"/>
      <c r="V136" s="803"/>
      <c r="W136" s="803"/>
      <c r="X136" s="803"/>
      <c r="Y136" s="803"/>
      <c r="Z136" s="803"/>
      <c r="AA136" s="783"/>
      <c r="AB136" s="783"/>
      <c r="AC136" s="783"/>
    </row>
    <row r="137" spans="1:68" ht="27" customHeight="1" x14ac:dyDescent="0.25">
      <c r="A137" s="54" t="s">
        <v>261</v>
      </c>
      <c r="B137" s="54" t="s">
        <v>262</v>
      </c>
      <c r="C137" s="32">
        <v>4301051625</v>
      </c>
      <c r="D137" s="794">
        <v>4607091385168</v>
      </c>
      <c r="E137" s="795"/>
      <c r="F137" s="786">
        <v>1.4</v>
      </c>
      <c r="G137" s="33">
        <v>6</v>
      </c>
      <c r="H137" s="786">
        <v>8.4</v>
      </c>
      <c r="I137" s="786">
        <v>8.9580000000000002</v>
      </c>
      <c r="J137" s="33">
        <v>56</v>
      </c>
      <c r="K137" s="33" t="s">
        <v>116</v>
      </c>
      <c r="L137" s="33"/>
      <c r="M137" s="34" t="s">
        <v>77</v>
      </c>
      <c r="N137" s="34"/>
      <c r="O137" s="33">
        <v>45</v>
      </c>
      <c r="P137" s="955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7" s="792"/>
      <c r="R137" s="792"/>
      <c r="S137" s="792"/>
      <c r="T137" s="793"/>
      <c r="U137" s="35"/>
      <c r="V137" s="35"/>
      <c r="W137" s="36" t="s">
        <v>69</v>
      </c>
      <c r="X137" s="787">
        <v>50</v>
      </c>
      <c r="Y137" s="788">
        <f t="shared" ref="Y137:Y143" si="31">IFERROR(IF(X137="",0,CEILING((X137/$H137),1)*$H137),"")</f>
        <v>50.400000000000006</v>
      </c>
      <c r="Z137" s="37">
        <f>IFERROR(IF(Y137=0,"",ROUNDUP(Y137/H137,0)*0.02175),"")</f>
        <v>0.1305</v>
      </c>
      <c r="AA137" s="56"/>
      <c r="AB137" s="57"/>
      <c r="AC137" s="199" t="s">
        <v>263</v>
      </c>
      <c r="AG137" s="64"/>
      <c r="AJ137" s="68"/>
      <c r="AK137" s="68">
        <v>0</v>
      </c>
      <c r="BB137" s="200" t="s">
        <v>1</v>
      </c>
      <c r="BM137" s="64">
        <f t="shared" ref="BM137:BM143" si="32">IFERROR(X137*I137/H137,"0")</f>
        <v>53.321428571428577</v>
      </c>
      <c r="BN137" s="64">
        <f t="shared" ref="BN137:BN143" si="33">IFERROR(Y137*I137/H137,"0")</f>
        <v>53.748000000000005</v>
      </c>
      <c r="BO137" s="64">
        <f t="shared" ref="BO137:BO143" si="34">IFERROR(1/J137*(X137/H137),"0")</f>
        <v>0.10629251700680271</v>
      </c>
      <c r="BP137" s="64">
        <f t="shared" ref="BP137:BP143" si="35">IFERROR(1/J137*(Y137/H137),"0")</f>
        <v>0.10714285714285714</v>
      </c>
    </row>
    <row r="138" spans="1:68" ht="37.5" customHeight="1" x14ac:dyDescent="0.25">
      <c r="A138" s="54" t="s">
        <v>261</v>
      </c>
      <c r="B138" s="54" t="s">
        <v>264</v>
      </c>
      <c r="C138" s="32">
        <v>4301051360</v>
      </c>
      <c r="D138" s="794">
        <v>4607091385168</v>
      </c>
      <c r="E138" s="795"/>
      <c r="F138" s="786">
        <v>1.35</v>
      </c>
      <c r="G138" s="33">
        <v>6</v>
      </c>
      <c r="H138" s="786">
        <v>8.1</v>
      </c>
      <c r="I138" s="786">
        <v>8.6579999999999995</v>
      </c>
      <c r="J138" s="33">
        <v>56</v>
      </c>
      <c r="K138" s="33" t="s">
        <v>116</v>
      </c>
      <c r="L138" s="33"/>
      <c r="M138" s="34" t="s">
        <v>77</v>
      </c>
      <c r="N138" s="34"/>
      <c r="O138" s="33">
        <v>45</v>
      </c>
      <c r="P138" s="987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8" s="792"/>
      <c r="R138" s="792"/>
      <c r="S138" s="792"/>
      <c r="T138" s="793"/>
      <c r="U138" s="35"/>
      <c r="V138" s="35"/>
      <c r="W138" s="36" t="s">
        <v>69</v>
      </c>
      <c r="X138" s="787">
        <v>0</v>
      </c>
      <c r="Y138" s="788">
        <f t="shared" si="31"/>
        <v>0</v>
      </c>
      <c r="Z138" s="37" t="str">
        <f>IFERROR(IF(Y138=0,"",ROUNDUP(Y138/H138,0)*0.02175),"")</f>
        <v/>
      </c>
      <c r="AA138" s="56"/>
      <c r="AB138" s="57"/>
      <c r="AC138" s="201" t="s">
        <v>265</v>
      </c>
      <c r="AG138" s="64"/>
      <c r="AJ138" s="68"/>
      <c r="AK138" s="68">
        <v>0</v>
      </c>
      <c r="BB138" s="202" t="s">
        <v>1</v>
      </c>
      <c r="BM138" s="64">
        <f t="shared" si="32"/>
        <v>0</v>
      </c>
      <c r="BN138" s="64">
        <f t="shared" si="33"/>
        <v>0</v>
      </c>
      <c r="BO138" s="64">
        <f t="shared" si="34"/>
        <v>0</v>
      </c>
      <c r="BP138" s="64">
        <f t="shared" si="35"/>
        <v>0</v>
      </c>
    </row>
    <row r="139" spans="1:68" ht="27" customHeight="1" x14ac:dyDescent="0.25">
      <c r="A139" s="54" t="s">
        <v>266</v>
      </c>
      <c r="B139" s="54" t="s">
        <v>267</v>
      </c>
      <c r="C139" s="32">
        <v>4301051742</v>
      </c>
      <c r="D139" s="794">
        <v>4680115884540</v>
      </c>
      <c r="E139" s="795"/>
      <c r="F139" s="786">
        <v>1.4</v>
      </c>
      <c r="G139" s="33">
        <v>6</v>
      </c>
      <c r="H139" s="786">
        <v>8.4</v>
      </c>
      <c r="I139" s="786">
        <v>8.8800000000000008</v>
      </c>
      <c r="J139" s="33">
        <v>56</v>
      </c>
      <c r="K139" s="33" t="s">
        <v>116</v>
      </c>
      <c r="L139" s="33"/>
      <c r="M139" s="34" t="s">
        <v>77</v>
      </c>
      <c r="N139" s="34"/>
      <c r="O139" s="33">
        <v>45</v>
      </c>
      <c r="P139" s="1131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9" s="792"/>
      <c r="R139" s="792"/>
      <c r="S139" s="792"/>
      <c r="T139" s="793"/>
      <c r="U139" s="35"/>
      <c r="V139" s="35"/>
      <c r="W139" s="36" t="s">
        <v>69</v>
      </c>
      <c r="X139" s="787">
        <v>0</v>
      </c>
      <c r="Y139" s="788">
        <f t="shared" si="31"/>
        <v>0</v>
      </c>
      <c r="Z139" s="37" t="str">
        <f>IFERROR(IF(Y139=0,"",ROUNDUP(Y139/H139,0)*0.02175),"")</f>
        <v/>
      </c>
      <c r="AA139" s="56"/>
      <c r="AB139" s="57"/>
      <c r="AC139" s="203" t="s">
        <v>268</v>
      </c>
      <c r="AG139" s="64"/>
      <c r="AJ139" s="68"/>
      <c r="AK139" s="68">
        <v>0</v>
      </c>
      <c r="BB139" s="204" t="s">
        <v>1</v>
      </c>
      <c r="BM139" s="64">
        <f t="shared" si="32"/>
        <v>0</v>
      </c>
      <c r="BN139" s="64">
        <f t="shared" si="33"/>
        <v>0</v>
      </c>
      <c r="BO139" s="64">
        <f t="shared" si="34"/>
        <v>0</v>
      </c>
      <c r="BP139" s="64">
        <f t="shared" si="35"/>
        <v>0</v>
      </c>
    </row>
    <row r="140" spans="1:68" ht="37.5" customHeight="1" x14ac:dyDescent="0.25">
      <c r="A140" s="54" t="s">
        <v>269</v>
      </c>
      <c r="B140" s="54" t="s">
        <v>270</v>
      </c>
      <c r="C140" s="32">
        <v>4301051362</v>
      </c>
      <c r="D140" s="794">
        <v>4607091383256</v>
      </c>
      <c r="E140" s="795"/>
      <c r="F140" s="786">
        <v>0.33</v>
      </c>
      <c r="G140" s="33">
        <v>6</v>
      </c>
      <c r="H140" s="786">
        <v>1.98</v>
      </c>
      <c r="I140" s="786">
        <v>2.226</v>
      </c>
      <c r="J140" s="33">
        <v>182</v>
      </c>
      <c r="K140" s="33" t="s">
        <v>76</v>
      </c>
      <c r="L140" s="33"/>
      <c r="M140" s="34" t="s">
        <v>77</v>
      </c>
      <c r="N140" s="34"/>
      <c r="O140" s="33">
        <v>45</v>
      </c>
      <c r="P140" s="997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0" s="792"/>
      <c r="R140" s="792"/>
      <c r="S140" s="792"/>
      <c r="T140" s="793"/>
      <c r="U140" s="35"/>
      <c r="V140" s="35"/>
      <c r="W140" s="36" t="s">
        <v>69</v>
      </c>
      <c r="X140" s="787">
        <v>0</v>
      </c>
      <c r="Y140" s="788">
        <f t="shared" si="31"/>
        <v>0</v>
      </c>
      <c r="Z140" s="37" t="str">
        <f>IFERROR(IF(Y140=0,"",ROUNDUP(Y140/H140,0)*0.00651),"")</f>
        <v/>
      </c>
      <c r="AA140" s="56"/>
      <c r="AB140" s="57"/>
      <c r="AC140" s="205" t="s">
        <v>265</v>
      </c>
      <c r="AG140" s="64"/>
      <c r="AJ140" s="68"/>
      <c r="AK140" s="68">
        <v>0</v>
      </c>
      <c r="BB140" s="206" t="s">
        <v>1</v>
      </c>
      <c r="BM140" s="64">
        <f t="shared" si="32"/>
        <v>0</v>
      </c>
      <c r="BN140" s="64">
        <f t="shared" si="33"/>
        <v>0</v>
      </c>
      <c r="BO140" s="64">
        <f t="shared" si="34"/>
        <v>0</v>
      </c>
      <c r="BP140" s="64">
        <f t="shared" si="35"/>
        <v>0</v>
      </c>
    </row>
    <row r="141" spans="1:68" ht="37.5" customHeight="1" x14ac:dyDescent="0.25">
      <c r="A141" s="54" t="s">
        <v>271</v>
      </c>
      <c r="B141" s="54" t="s">
        <v>272</v>
      </c>
      <c r="C141" s="32">
        <v>4301051358</v>
      </c>
      <c r="D141" s="794">
        <v>4607091385748</v>
      </c>
      <c r="E141" s="795"/>
      <c r="F141" s="786">
        <v>0.45</v>
      </c>
      <c r="G141" s="33">
        <v>6</v>
      </c>
      <c r="H141" s="786">
        <v>2.7</v>
      </c>
      <c r="I141" s="786">
        <v>2.952</v>
      </c>
      <c r="J141" s="33">
        <v>182</v>
      </c>
      <c r="K141" s="33" t="s">
        <v>76</v>
      </c>
      <c r="L141" s="33" t="s">
        <v>145</v>
      </c>
      <c r="M141" s="34" t="s">
        <v>77</v>
      </c>
      <c r="N141" s="34"/>
      <c r="O141" s="33">
        <v>45</v>
      </c>
      <c r="P141" s="1028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1" s="792"/>
      <c r="R141" s="792"/>
      <c r="S141" s="792"/>
      <c r="T141" s="793"/>
      <c r="U141" s="35"/>
      <c r="V141" s="35"/>
      <c r="W141" s="36" t="s">
        <v>69</v>
      </c>
      <c r="X141" s="787">
        <v>0</v>
      </c>
      <c r="Y141" s="788">
        <f t="shared" si="31"/>
        <v>0</v>
      </c>
      <c r="Z141" s="37" t="str">
        <f>IFERROR(IF(Y141=0,"",ROUNDUP(Y141/H141,0)*0.00651),"")</f>
        <v/>
      </c>
      <c r="AA141" s="56"/>
      <c r="AB141" s="57"/>
      <c r="AC141" s="207" t="s">
        <v>265</v>
      </c>
      <c r="AG141" s="64"/>
      <c r="AJ141" s="68" t="s">
        <v>147</v>
      </c>
      <c r="AK141" s="68">
        <v>491.4</v>
      </c>
      <c r="BB141" s="208" t="s">
        <v>1</v>
      </c>
      <c r="BM141" s="64">
        <f t="shared" si="32"/>
        <v>0</v>
      </c>
      <c r="BN141" s="64">
        <f t="shared" si="33"/>
        <v>0</v>
      </c>
      <c r="BO141" s="64">
        <f t="shared" si="34"/>
        <v>0</v>
      </c>
      <c r="BP141" s="64">
        <f t="shared" si="35"/>
        <v>0</v>
      </c>
    </row>
    <row r="142" spans="1:68" ht="27" customHeight="1" x14ac:dyDescent="0.25">
      <c r="A142" s="54" t="s">
        <v>273</v>
      </c>
      <c r="B142" s="54" t="s">
        <v>274</v>
      </c>
      <c r="C142" s="32">
        <v>4301051740</v>
      </c>
      <c r="D142" s="794">
        <v>4680115884533</v>
      </c>
      <c r="E142" s="795"/>
      <c r="F142" s="786">
        <v>0.3</v>
      </c>
      <c r="G142" s="33">
        <v>6</v>
      </c>
      <c r="H142" s="786">
        <v>1.8</v>
      </c>
      <c r="I142" s="786">
        <v>1.98</v>
      </c>
      <c r="J142" s="33">
        <v>182</v>
      </c>
      <c r="K142" s="33" t="s">
        <v>76</v>
      </c>
      <c r="L142" s="33"/>
      <c r="M142" s="34" t="s">
        <v>77</v>
      </c>
      <c r="N142" s="34"/>
      <c r="O142" s="33">
        <v>45</v>
      </c>
      <c r="P142" s="937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2" s="792"/>
      <c r="R142" s="792"/>
      <c r="S142" s="792"/>
      <c r="T142" s="793"/>
      <c r="U142" s="35"/>
      <c r="V142" s="35"/>
      <c r="W142" s="36" t="s">
        <v>69</v>
      </c>
      <c r="X142" s="787">
        <v>0</v>
      </c>
      <c r="Y142" s="788">
        <f t="shared" si="31"/>
        <v>0</v>
      </c>
      <c r="Z142" s="37" t="str">
        <f>IFERROR(IF(Y142=0,"",ROUNDUP(Y142/H142,0)*0.00651),"")</f>
        <v/>
      </c>
      <c r="AA142" s="56"/>
      <c r="AB142" s="57"/>
      <c r="AC142" s="209" t="s">
        <v>268</v>
      </c>
      <c r="AG142" s="64"/>
      <c r="AJ142" s="68"/>
      <c r="AK142" s="68">
        <v>0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ht="37.5" customHeight="1" x14ac:dyDescent="0.25">
      <c r="A143" s="54" t="s">
        <v>275</v>
      </c>
      <c r="B143" s="54" t="s">
        <v>276</v>
      </c>
      <c r="C143" s="32">
        <v>4301051480</v>
      </c>
      <c r="D143" s="794">
        <v>4680115882645</v>
      </c>
      <c r="E143" s="795"/>
      <c r="F143" s="786">
        <v>0.3</v>
      </c>
      <c r="G143" s="33">
        <v>6</v>
      </c>
      <c r="H143" s="786">
        <v>1.8</v>
      </c>
      <c r="I143" s="786">
        <v>2.64</v>
      </c>
      <c r="J143" s="33">
        <v>182</v>
      </c>
      <c r="K143" s="33" t="s">
        <v>76</v>
      </c>
      <c r="L143" s="33"/>
      <c r="M143" s="34" t="s">
        <v>68</v>
      </c>
      <c r="N143" s="34"/>
      <c r="O143" s="33">
        <v>40</v>
      </c>
      <c r="P143" s="1036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3" s="792"/>
      <c r="R143" s="792"/>
      <c r="S143" s="792"/>
      <c r="T143" s="793"/>
      <c r="U143" s="35"/>
      <c r="V143" s="35"/>
      <c r="W143" s="36" t="s">
        <v>69</v>
      </c>
      <c r="X143" s="787">
        <v>0</v>
      </c>
      <c r="Y143" s="788">
        <f t="shared" si="31"/>
        <v>0</v>
      </c>
      <c r="Z143" s="37" t="str">
        <f>IFERROR(IF(Y143=0,"",ROUNDUP(Y143/H143,0)*0.00651),"")</f>
        <v/>
      </c>
      <c r="AA143" s="56"/>
      <c r="AB143" s="57"/>
      <c r="AC143" s="211" t="s">
        <v>277</v>
      </c>
      <c r="AG143" s="64"/>
      <c r="AJ143" s="68"/>
      <c r="AK143" s="68">
        <v>0</v>
      </c>
      <c r="BB143" s="212" t="s">
        <v>1</v>
      </c>
      <c r="BM143" s="64">
        <f t="shared" si="32"/>
        <v>0</v>
      </c>
      <c r="BN143" s="64">
        <f t="shared" si="33"/>
        <v>0</v>
      </c>
      <c r="BO143" s="64">
        <f t="shared" si="34"/>
        <v>0</v>
      </c>
      <c r="BP143" s="64">
        <f t="shared" si="35"/>
        <v>0</v>
      </c>
    </row>
    <row r="144" spans="1:68" x14ac:dyDescent="0.2">
      <c r="A144" s="802"/>
      <c r="B144" s="803"/>
      <c r="C144" s="803"/>
      <c r="D144" s="803"/>
      <c r="E144" s="803"/>
      <c r="F144" s="803"/>
      <c r="G144" s="803"/>
      <c r="H144" s="803"/>
      <c r="I144" s="803"/>
      <c r="J144" s="803"/>
      <c r="K144" s="803"/>
      <c r="L144" s="803"/>
      <c r="M144" s="803"/>
      <c r="N144" s="803"/>
      <c r="O144" s="804"/>
      <c r="P144" s="796" t="s">
        <v>71</v>
      </c>
      <c r="Q144" s="797"/>
      <c r="R144" s="797"/>
      <c r="S144" s="797"/>
      <c r="T144" s="797"/>
      <c r="U144" s="797"/>
      <c r="V144" s="798"/>
      <c r="W144" s="38" t="s">
        <v>72</v>
      </c>
      <c r="X144" s="789">
        <f>IFERROR(X137/H137,"0")+IFERROR(X138/H138,"0")+IFERROR(X139/H139,"0")+IFERROR(X140/H140,"0")+IFERROR(X141/H141,"0")+IFERROR(X142/H142,"0")+IFERROR(X143/H143,"0")</f>
        <v>5.9523809523809526</v>
      </c>
      <c r="Y144" s="789">
        <f>IFERROR(Y137/H137,"0")+IFERROR(Y138/H138,"0")+IFERROR(Y139/H139,"0")+IFERROR(Y140/H140,"0")+IFERROR(Y141/H141,"0")+IFERROR(Y142/H142,"0")+IFERROR(Y143/H143,"0")</f>
        <v>6</v>
      </c>
      <c r="Z144" s="789">
        <f>IFERROR(IF(Z137="",0,Z137),"0")+IFERROR(IF(Z138="",0,Z138),"0")+IFERROR(IF(Z139="",0,Z139),"0")+IFERROR(IF(Z140="",0,Z140),"0")+IFERROR(IF(Z141="",0,Z141),"0")+IFERROR(IF(Z142="",0,Z142),"0")+IFERROR(IF(Z143="",0,Z143),"0")</f>
        <v>0.1305</v>
      </c>
      <c r="AA144" s="790"/>
      <c r="AB144" s="790"/>
      <c r="AC144" s="790"/>
    </row>
    <row r="145" spans="1:68" x14ac:dyDescent="0.2">
      <c r="A145" s="803"/>
      <c r="B145" s="803"/>
      <c r="C145" s="803"/>
      <c r="D145" s="803"/>
      <c r="E145" s="803"/>
      <c r="F145" s="803"/>
      <c r="G145" s="803"/>
      <c r="H145" s="803"/>
      <c r="I145" s="803"/>
      <c r="J145" s="803"/>
      <c r="K145" s="803"/>
      <c r="L145" s="803"/>
      <c r="M145" s="803"/>
      <c r="N145" s="803"/>
      <c r="O145" s="804"/>
      <c r="P145" s="796" t="s">
        <v>71</v>
      </c>
      <c r="Q145" s="797"/>
      <c r="R145" s="797"/>
      <c r="S145" s="797"/>
      <c r="T145" s="797"/>
      <c r="U145" s="797"/>
      <c r="V145" s="798"/>
      <c r="W145" s="38" t="s">
        <v>69</v>
      </c>
      <c r="X145" s="789">
        <f>IFERROR(SUM(X137:X143),"0")</f>
        <v>50</v>
      </c>
      <c r="Y145" s="789">
        <f>IFERROR(SUM(Y137:Y143),"0")</f>
        <v>50.400000000000006</v>
      </c>
      <c r="Z145" s="38"/>
      <c r="AA145" s="790"/>
      <c r="AB145" s="790"/>
      <c r="AC145" s="790"/>
    </row>
    <row r="146" spans="1:68" ht="14.25" customHeight="1" x14ac:dyDescent="0.25">
      <c r="A146" s="808" t="s">
        <v>210</v>
      </c>
      <c r="B146" s="803"/>
      <c r="C146" s="803"/>
      <c r="D146" s="803"/>
      <c r="E146" s="803"/>
      <c r="F146" s="803"/>
      <c r="G146" s="803"/>
      <c r="H146" s="803"/>
      <c r="I146" s="803"/>
      <c r="J146" s="803"/>
      <c r="K146" s="803"/>
      <c r="L146" s="803"/>
      <c r="M146" s="803"/>
      <c r="N146" s="803"/>
      <c r="O146" s="803"/>
      <c r="P146" s="803"/>
      <c r="Q146" s="803"/>
      <c r="R146" s="803"/>
      <c r="S146" s="803"/>
      <c r="T146" s="803"/>
      <c r="U146" s="803"/>
      <c r="V146" s="803"/>
      <c r="W146" s="803"/>
      <c r="X146" s="803"/>
      <c r="Y146" s="803"/>
      <c r="Z146" s="803"/>
      <c r="AA146" s="783"/>
      <c r="AB146" s="783"/>
      <c r="AC146" s="783"/>
    </row>
    <row r="147" spans="1:68" ht="37.5" customHeight="1" x14ac:dyDescent="0.25">
      <c r="A147" s="54" t="s">
        <v>278</v>
      </c>
      <c r="B147" s="54" t="s">
        <v>279</v>
      </c>
      <c r="C147" s="32">
        <v>4301060356</v>
      </c>
      <c r="D147" s="794">
        <v>4680115882652</v>
      </c>
      <c r="E147" s="795"/>
      <c r="F147" s="786">
        <v>0.33</v>
      </c>
      <c r="G147" s="33">
        <v>6</v>
      </c>
      <c r="H147" s="786">
        <v>1.98</v>
      </c>
      <c r="I147" s="786">
        <v>2.82</v>
      </c>
      <c r="J147" s="33">
        <v>182</v>
      </c>
      <c r="K147" s="33" t="s">
        <v>76</v>
      </c>
      <c r="L147" s="33"/>
      <c r="M147" s="34" t="s">
        <v>68</v>
      </c>
      <c r="N147" s="34"/>
      <c r="O147" s="33">
        <v>40</v>
      </c>
      <c r="P147" s="850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7" s="792"/>
      <c r="R147" s="792"/>
      <c r="S147" s="792"/>
      <c r="T147" s="793"/>
      <c r="U147" s="35"/>
      <c r="V147" s="35"/>
      <c r="W147" s="36" t="s">
        <v>69</v>
      </c>
      <c r="X147" s="787">
        <v>0</v>
      </c>
      <c r="Y147" s="788">
        <f>IFERROR(IF(X147="",0,CEILING((X147/$H147),1)*$H147),"")</f>
        <v>0</v>
      </c>
      <c r="Z147" s="37" t="str">
        <f>IFERROR(IF(Y147=0,"",ROUNDUP(Y147/H147,0)*0.00651),"")</f>
        <v/>
      </c>
      <c r="AA147" s="56"/>
      <c r="AB147" s="57"/>
      <c r="AC147" s="213" t="s">
        <v>280</v>
      </c>
      <c r="AG147" s="64"/>
      <c r="AJ147" s="68"/>
      <c r="AK147" s="68">
        <v>0</v>
      </c>
      <c r="BB147" s="214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customHeight="1" x14ac:dyDescent="0.25">
      <c r="A148" s="54" t="s">
        <v>281</v>
      </c>
      <c r="B148" s="54" t="s">
        <v>282</v>
      </c>
      <c r="C148" s="32">
        <v>4301060309</v>
      </c>
      <c r="D148" s="794">
        <v>4680115880238</v>
      </c>
      <c r="E148" s="795"/>
      <c r="F148" s="786">
        <v>0.33</v>
      </c>
      <c r="G148" s="33">
        <v>6</v>
      </c>
      <c r="H148" s="786">
        <v>1.98</v>
      </c>
      <c r="I148" s="786">
        <v>2.238</v>
      </c>
      <c r="J148" s="33">
        <v>182</v>
      </c>
      <c r="K148" s="33" t="s">
        <v>76</v>
      </c>
      <c r="L148" s="33"/>
      <c r="M148" s="34" t="s">
        <v>68</v>
      </c>
      <c r="N148" s="34"/>
      <c r="O148" s="33">
        <v>40</v>
      </c>
      <c r="P148" s="880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8" s="792"/>
      <c r="R148" s="792"/>
      <c r="S148" s="792"/>
      <c r="T148" s="793"/>
      <c r="U148" s="35"/>
      <c r="V148" s="35"/>
      <c r="W148" s="36" t="s">
        <v>69</v>
      </c>
      <c r="X148" s="787">
        <v>0</v>
      </c>
      <c r="Y148" s="788">
        <f>IFERROR(IF(X148="",0,CEILING((X148/$H148),1)*$H148),"")</f>
        <v>0</v>
      </c>
      <c r="Z148" s="37" t="str">
        <f>IFERROR(IF(Y148=0,"",ROUNDUP(Y148/H148,0)*0.00651),"")</f>
        <v/>
      </c>
      <c r="AA148" s="56"/>
      <c r="AB148" s="57"/>
      <c r="AC148" s="215" t="s">
        <v>283</v>
      </c>
      <c r="AG148" s="64"/>
      <c r="AJ148" s="68"/>
      <c r="AK148" s="68">
        <v>0</v>
      </c>
      <c r="BB148" s="216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802"/>
      <c r="B149" s="803"/>
      <c r="C149" s="803"/>
      <c r="D149" s="803"/>
      <c r="E149" s="803"/>
      <c r="F149" s="803"/>
      <c r="G149" s="803"/>
      <c r="H149" s="803"/>
      <c r="I149" s="803"/>
      <c r="J149" s="803"/>
      <c r="K149" s="803"/>
      <c r="L149" s="803"/>
      <c r="M149" s="803"/>
      <c r="N149" s="803"/>
      <c r="O149" s="804"/>
      <c r="P149" s="796" t="s">
        <v>71</v>
      </c>
      <c r="Q149" s="797"/>
      <c r="R149" s="797"/>
      <c r="S149" s="797"/>
      <c r="T149" s="797"/>
      <c r="U149" s="797"/>
      <c r="V149" s="798"/>
      <c r="W149" s="38" t="s">
        <v>72</v>
      </c>
      <c r="X149" s="789">
        <f>IFERROR(X147/H147,"0")+IFERROR(X148/H148,"0")</f>
        <v>0</v>
      </c>
      <c r="Y149" s="789">
        <f>IFERROR(Y147/H147,"0")+IFERROR(Y148/H148,"0")</f>
        <v>0</v>
      </c>
      <c r="Z149" s="789">
        <f>IFERROR(IF(Z147="",0,Z147),"0")+IFERROR(IF(Z148="",0,Z148),"0")</f>
        <v>0</v>
      </c>
      <c r="AA149" s="790"/>
      <c r="AB149" s="790"/>
      <c r="AC149" s="790"/>
    </row>
    <row r="150" spans="1:68" x14ac:dyDescent="0.2">
      <c r="A150" s="803"/>
      <c r="B150" s="803"/>
      <c r="C150" s="803"/>
      <c r="D150" s="803"/>
      <c r="E150" s="803"/>
      <c r="F150" s="803"/>
      <c r="G150" s="803"/>
      <c r="H150" s="803"/>
      <c r="I150" s="803"/>
      <c r="J150" s="803"/>
      <c r="K150" s="803"/>
      <c r="L150" s="803"/>
      <c r="M150" s="803"/>
      <c r="N150" s="803"/>
      <c r="O150" s="804"/>
      <c r="P150" s="796" t="s">
        <v>71</v>
      </c>
      <c r="Q150" s="797"/>
      <c r="R150" s="797"/>
      <c r="S150" s="797"/>
      <c r="T150" s="797"/>
      <c r="U150" s="797"/>
      <c r="V150" s="798"/>
      <c r="W150" s="38" t="s">
        <v>69</v>
      </c>
      <c r="X150" s="789">
        <f>IFERROR(SUM(X147:X148),"0")</f>
        <v>0</v>
      </c>
      <c r="Y150" s="789">
        <f>IFERROR(SUM(Y147:Y148),"0")</f>
        <v>0</v>
      </c>
      <c r="Z150" s="38"/>
      <c r="AA150" s="790"/>
      <c r="AB150" s="790"/>
      <c r="AC150" s="790"/>
    </row>
    <row r="151" spans="1:68" ht="16.5" customHeight="1" x14ac:dyDescent="0.25">
      <c r="A151" s="841" t="s">
        <v>284</v>
      </c>
      <c r="B151" s="803"/>
      <c r="C151" s="803"/>
      <c r="D151" s="803"/>
      <c r="E151" s="803"/>
      <c r="F151" s="803"/>
      <c r="G151" s="803"/>
      <c r="H151" s="803"/>
      <c r="I151" s="803"/>
      <c r="J151" s="803"/>
      <c r="K151" s="803"/>
      <c r="L151" s="803"/>
      <c r="M151" s="803"/>
      <c r="N151" s="803"/>
      <c r="O151" s="803"/>
      <c r="P151" s="803"/>
      <c r="Q151" s="803"/>
      <c r="R151" s="803"/>
      <c r="S151" s="803"/>
      <c r="T151" s="803"/>
      <c r="U151" s="803"/>
      <c r="V151" s="803"/>
      <c r="W151" s="803"/>
      <c r="X151" s="803"/>
      <c r="Y151" s="803"/>
      <c r="Z151" s="803"/>
      <c r="AA151" s="782"/>
      <c r="AB151" s="782"/>
      <c r="AC151" s="782"/>
    </row>
    <row r="152" spans="1:68" ht="14.25" customHeight="1" x14ac:dyDescent="0.25">
      <c r="A152" s="808" t="s">
        <v>113</v>
      </c>
      <c r="B152" s="803"/>
      <c r="C152" s="803"/>
      <c r="D152" s="803"/>
      <c r="E152" s="803"/>
      <c r="F152" s="803"/>
      <c r="G152" s="803"/>
      <c r="H152" s="803"/>
      <c r="I152" s="803"/>
      <c r="J152" s="803"/>
      <c r="K152" s="803"/>
      <c r="L152" s="803"/>
      <c r="M152" s="803"/>
      <c r="N152" s="803"/>
      <c r="O152" s="803"/>
      <c r="P152" s="803"/>
      <c r="Q152" s="803"/>
      <c r="R152" s="803"/>
      <c r="S152" s="803"/>
      <c r="T152" s="803"/>
      <c r="U152" s="803"/>
      <c r="V152" s="803"/>
      <c r="W152" s="803"/>
      <c r="X152" s="803"/>
      <c r="Y152" s="803"/>
      <c r="Z152" s="803"/>
      <c r="AA152" s="783"/>
      <c r="AB152" s="783"/>
      <c r="AC152" s="783"/>
    </row>
    <row r="153" spans="1:68" ht="16.5" customHeight="1" x14ac:dyDescent="0.25">
      <c r="A153" s="54" t="s">
        <v>285</v>
      </c>
      <c r="B153" s="54" t="s">
        <v>286</v>
      </c>
      <c r="C153" s="32">
        <v>4301011988</v>
      </c>
      <c r="D153" s="794">
        <v>4680115885561</v>
      </c>
      <c r="E153" s="795"/>
      <c r="F153" s="786">
        <v>1.35</v>
      </c>
      <c r="G153" s="33">
        <v>4</v>
      </c>
      <c r="H153" s="786">
        <v>5.4</v>
      </c>
      <c r="I153" s="786">
        <v>7.24</v>
      </c>
      <c r="J153" s="33">
        <v>104</v>
      </c>
      <c r="K153" s="33" t="s">
        <v>116</v>
      </c>
      <c r="L153" s="33"/>
      <c r="M153" s="34" t="s">
        <v>287</v>
      </c>
      <c r="N153" s="34"/>
      <c r="O153" s="33">
        <v>90</v>
      </c>
      <c r="P153" s="1017" t="s">
        <v>288</v>
      </c>
      <c r="Q153" s="792"/>
      <c r="R153" s="792"/>
      <c r="S153" s="792"/>
      <c r="T153" s="793"/>
      <c r="U153" s="35"/>
      <c r="V153" s="35"/>
      <c r="W153" s="36" t="s">
        <v>69</v>
      </c>
      <c r="X153" s="787">
        <v>0</v>
      </c>
      <c r="Y153" s="788">
        <f>IFERROR(IF(X153="",0,CEILING((X153/$H153),1)*$H153),"")</f>
        <v>0</v>
      </c>
      <c r="Z153" s="37" t="str">
        <f>IFERROR(IF(Y153=0,"",ROUNDUP(Y153/H153,0)*0.01196),"")</f>
        <v/>
      </c>
      <c r="AA153" s="56"/>
      <c r="AB153" s="57"/>
      <c r="AC153" s="217" t="s">
        <v>289</v>
      </c>
      <c r="AG153" s="64"/>
      <c r="AJ153" s="68"/>
      <c r="AK153" s="68">
        <v>0</v>
      </c>
      <c r="BB153" s="21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customHeight="1" x14ac:dyDescent="0.25">
      <c r="A154" s="54" t="s">
        <v>290</v>
      </c>
      <c r="B154" s="54" t="s">
        <v>291</v>
      </c>
      <c r="C154" s="32">
        <v>4301011564</v>
      </c>
      <c r="D154" s="794">
        <v>4680115882577</v>
      </c>
      <c r="E154" s="795"/>
      <c r="F154" s="786">
        <v>0.4</v>
      </c>
      <c r="G154" s="33">
        <v>8</v>
      </c>
      <c r="H154" s="786">
        <v>3.2</v>
      </c>
      <c r="I154" s="786">
        <v>3.38</v>
      </c>
      <c r="J154" s="33">
        <v>182</v>
      </c>
      <c r="K154" s="33" t="s">
        <v>76</v>
      </c>
      <c r="L154" s="33"/>
      <c r="M154" s="34" t="s">
        <v>105</v>
      </c>
      <c r="N154" s="34"/>
      <c r="O154" s="33">
        <v>90</v>
      </c>
      <c r="P154" s="1055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792"/>
      <c r="R154" s="792"/>
      <c r="S154" s="792"/>
      <c r="T154" s="793"/>
      <c r="U154" s="35"/>
      <c r="V154" s="35"/>
      <c r="W154" s="36" t="s">
        <v>69</v>
      </c>
      <c r="X154" s="787">
        <v>112</v>
      </c>
      <c r="Y154" s="788">
        <f>IFERROR(IF(X154="",0,CEILING((X154/$H154),1)*$H154),"")</f>
        <v>112</v>
      </c>
      <c r="Z154" s="37">
        <f>IFERROR(IF(Y154=0,"",ROUNDUP(Y154/H154,0)*0.00651),"")</f>
        <v>0.22785</v>
      </c>
      <c r="AA154" s="56"/>
      <c r="AB154" s="57"/>
      <c r="AC154" s="219" t="s">
        <v>292</v>
      </c>
      <c r="AG154" s="64"/>
      <c r="AJ154" s="68"/>
      <c r="AK154" s="68">
        <v>0</v>
      </c>
      <c r="BB154" s="220" t="s">
        <v>1</v>
      </c>
      <c r="BM154" s="64">
        <f>IFERROR(X154*I154/H154,"0")</f>
        <v>118.3</v>
      </c>
      <c r="BN154" s="64">
        <f>IFERROR(Y154*I154/H154,"0")</f>
        <v>118.3</v>
      </c>
      <c r="BO154" s="64">
        <f>IFERROR(1/J154*(X154/H154),"0")</f>
        <v>0.19230769230769232</v>
      </c>
      <c r="BP154" s="64">
        <f>IFERROR(1/J154*(Y154/H154),"0")</f>
        <v>0.19230769230769232</v>
      </c>
    </row>
    <row r="155" spans="1:68" ht="27" customHeight="1" x14ac:dyDescent="0.25">
      <c r="A155" s="54" t="s">
        <v>290</v>
      </c>
      <c r="B155" s="54" t="s">
        <v>293</v>
      </c>
      <c r="C155" s="32">
        <v>4301011562</v>
      </c>
      <c r="D155" s="794">
        <v>4680115882577</v>
      </c>
      <c r="E155" s="795"/>
      <c r="F155" s="786">
        <v>0.4</v>
      </c>
      <c r="G155" s="33">
        <v>8</v>
      </c>
      <c r="H155" s="786">
        <v>3.2</v>
      </c>
      <c r="I155" s="786">
        <v>3.38</v>
      </c>
      <c r="J155" s="33">
        <v>182</v>
      </c>
      <c r="K155" s="33" t="s">
        <v>76</v>
      </c>
      <c r="L155" s="33"/>
      <c r="M155" s="34" t="s">
        <v>105</v>
      </c>
      <c r="N155" s="34"/>
      <c r="O155" s="33">
        <v>90</v>
      </c>
      <c r="P155" s="809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5" s="792"/>
      <c r="R155" s="792"/>
      <c r="S155" s="792"/>
      <c r="T155" s="793"/>
      <c r="U155" s="35"/>
      <c r="V155" s="35"/>
      <c r="W155" s="36" t="s">
        <v>69</v>
      </c>
      <c r="X155" s="787">
        <v>0</v>
      </c>
      <c r="Y155" s="788">
        <f>IFERROR(IF(X155="",0,CEILING((X155/$H155),1)*$H155),"")</f>
        <v>0</v>
      </c>
      <c r="Z155" s="37" t="str">
        <f>IFERROR(IF(Y155=0,"",ROUNDUP(Y155/H155,0)*0.00651),"")</f>
        <v/>
      </c>
      <c r="AA155" s="56"/>
      <c r="AB155" s="57"/>
      <c r="AC155" s="221" t="s">
        <v>292</v>
      </c>
      <c r="AG155" s="64"/>
      <c r="AJ155" s="68"/>
      <c r="AK155" s="68">
        <v>0</v>
      </c>
      <c r="BB155" s="22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x14ac:dyDescent="0.2">
      <c r="A156" s="802"/>
      <c r="B156" s="803"/>
      <c r="C156" s="803"/>
      <c r="D156" s="803"/>
      <c r="E156" s="803"/>
      <c r="F156" s="803"/>
      <c r="G156" s="803"/>
      <c r="H156" s="803"/>
      <c r="I156" s="803"/>
      <c r="J156" s="803"/>
      <c r="K156" s="803"/>
      <c r="L156" s="803"/>
      <c r="M156" s="803"/>
      <c r="N156" s="803"/>
      <c r="O156" s="804"/>
      <c r="P156" s="796" t="s">
        <v>71</v>
      </c>
      <c r="Q156" s="797"/>
      <c r="R156" s="797"/>
      <c r="S156" s="797"/>
      <c r="T156" s="797"/>
      <c r="U156" s="797"/>
      <c r="V156" s="798"/>
      <c r="W156" s="38" t="s">
        <v>72</v>
      </c>
      <c r="X156" s="789">
        <f>IFERROR(X153/H153,"0")+IFERROR(X154/H154,"0")+IFERROR(X155/H155,"0")</f>
        <v>35</v>
      </c>
      <c r="Y156" s="789">
        <f>IFERROR(Y153/H153,"0")+IFERROR(Y154/H154,"0")+IFERROR(Y155/H155,"0")</f>
        <v>35</v>
      </c>
      <c r="Z156" s="789">
        <f>IFERROR(IF(Z153="",0,Z153),"0")+IFERROR(IF(Z154="",0,Z154),"0")+IFERROR(IF(Z155="",0,Z155),"0")</f>
        <v>0.22785</v>
      </c>
      <c r="AA156" s="790"/>
      <c r="AB156" s="790"/>
      <c r="AC156" s="790"/>
    </row>
    <row r="157" spans="1:68" x14ac:dyDescent="0.2">
      <c r="A157" s="803"/>
      <c r="B157" s="803"/>
      <c r="C157" s="803"/>
      <c r="D157" s="803"/>
      <c r="E157" s="803"/>
      <c r="F157" s="803"/>
      <c r="G157" s="803"/>
      <c r="H157" s="803"/>
      <c r="I157" s="803"/>
      <c r="J157" s="803"/>
      <c r="K157" s="803"/>
      <c r="L157" s="803"/>
      <c r="M157" s="803"/>
      <c r="N157" s="803"/>
      <c r="O157" s="804"/>
      <c r="P157" s="796" t="s">
        <v>71</v>
      </c>
      <c r="Q157" s="797"/>
      <c r="R157" s="797"/>
      <c r="S157" s="797"/>
      <c r="T157" s="797"/>
      <c r="U157" s="797"/>
      <c r="V157" s="798"/>
      <c r="W157" s="38" t="s">
        <v>69</v>
      </c>
      <c r="X157" s="789">
        <f>IFERROR(SUM(X153:X155),"0")</f>
        <v>112</v>
      </c>
      <c r="Y157" s="789">
        <f>IFERROR(SUM(Y153:Y155),"0")</f>
        <v>112</v>
      </c>
      <c r="Z157" s="38"/>
      <c r="AA157" s="790"/>
      <c r="AB157" s="790"/>
      <c r="AC157" s="790"/>
    </row>
    <row r="158" spans="1:68" ht="14.25" customHeight="1" x14ac:dyDescent="0.25">
      <c r="A158" s="808" t="s">
        <v>64</v>
      </c>
      <c r="B158" s="803"/>
      <c r="C158" s="803"/>
      <c r="D158" s="803"/>
      <c r="E158" s="803"/>
      <c r="F158" s="803"/>
      <c r="G158" s="803"/>
      <c r="H158" s="803"/>
      <c r="I158" s="803"/>
      <c r="J158" s="803"/>
      <c r="K158" s="803"/>
      <c r="L158" s="803"/>
      <c r="M158" s="803"/>
      <c r="N158" s="803"/>
      <c r="O158" s="803"/>
      <c r="P158" s="803"/>
      <c r="Q158" s="803"/>
      <c r="R158" s="803"/>
      <c r="S158" s="803"/>
      <c r="T158" s="803"/>
      <c r="U158" s="803"/>
      <c r="V158" s="803"/>
      <c r="W158" s="803"/>
      <c r="X158" s="803"/>
      <c r="Y158" s="803"/>
      <c r="Z158" s="803"/>
      <c r="AA158" s="783"/>
      <c r="AB158" s="783"/>
      <c r="AC158" s="783"/>
    </row>
    <row r="159" spans="1:68" ht="27" customHeight="1" x14ac:dyDescent="0.25">
      <c r="A159" s="54" t="s">
        <v>294</v>
      </c>
      <c r="B159" s="54" t="s">
        <v>295</v>
      </c>
      <c r="C159" s="32">
        <v>4301031234</v>
      </c>
      <c r="D159" s="794">
        <v>4680115883444</v>
      </c>
      <c r="E159" s="795"/>
      <c r="F159" s="786">
        <v>0.35</v>
      </c>
      <c r="G159" s="33">
        <v>8</v>
      </c>
      <c r="H159" s="786">
        <v>2.8</v>
      </c>
      <c r="I159" s="786">
        <v>3.0680000000000001</v>
      </c>
      <c r="J159" s="33">
        <v>182</v>
      </c>
      <c r="K159" s="33" t="s">
        <v>76</v>
      </c>
      <c r="L159" s="33"/>
      <c r="M159" s="34" t="s">
        <v>105</v>
      </c>
      <c r="N159" s="34"/>
      <c r="O159" s="33">
        <v>90</v>
      </c>
      <c r="P159" s="1046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9" s="792"/>
      <c r="R159" s="792"/>
      <c r="S159" s="792"/>
      <c r="T159" s="793"/>
      <c r="U159" s="35"/>
      <c r="V159" s="35"/>
      <c r="W159" s="36" t="s">
        <v>69</v>
      </c>
      <c r="X159" s="787">
        <v>56</v>
      </c>
      <c r="Y159" s="788">
        <f>IFERROR(IF(X159="",0,CEILING((X159/$H159),1)*$H159),"")</f>
        <v>56</v>
      </c>
      <c r="Z159" s="37">
        <f>IFERROR(IF(Y159=0,"",ROUNDUP(Y159/H159,0)*0.00651),"")</f>
        <v>0.13020000000000001</v>
      </c>
      <c r="AA159" s="56"/>
      <c r="AB159" s="57"/>
      <c r="AC159" s="223" t="s">
        <v>296</v>
      </c>
      <c r="AG159" s="64"/>
      <c r="AJ159" s="68"/>
      <c r="AK159" s="68">
        <v>0</v>
      </c>
      <c r="BB159" s="224" t="s">
        <v>1</v>
      </c>
      <c r="BM159" s="64">
        <f>IFERROR(X159*I159/H159,"0")</f>
        <v>61.36</v>
      </c>
      <c r="BN159" s="64">
        <f>IFERROR(Y159*I159/H159,"0")</f>
        <v>61.36</v>
      </c>
      <c r="BO159" s="64">
        <f>IFERROR(1/J159*(X159/H159),"0")</f>
        <v>0.1098901098901099</v>
      </c>
      <c r="BP159" s="64">
        <f>IFERROR(1/J159*(Y159/H159),"0")</f>
        <v>0.1098901098901099</v>
      </c>
    </row>
    <row r="160" spans="1:68" ht="27" customHeight="1" x14ac:dyDescent="0.25">
      <c r="A160" s="54" t="s">
        <v>294</v>
      </c>
      <c r="B160" s="54" t="s">
        <v>297</v>
      </c>
      <c r="C160" s="32">
        <v>4301031235</v>
      </c>
      <c r="D160" s="794">
        <v>4680115883444</v>
      </c>
      <c r="E160" s="795"/>
      <c r="F160" s="786">
        <v>0.35</v>
      </c>
      <c r="G160" s="33">
        <v>8</v>
      </c>
      <c r="H160" s="786">
        <v>2.8</v>
      </c>
      <c r="I160" s="786">
        <v>3.0680000000000001</v>
      </c>
      <c r="J160" s="33">
        <v>182</v>
      </c>
      <c r="K160" s="33" t="s">
        <v>76</v>
      </c>
      <c r="L160" s="33"/>
      <c r="M160" s="34" t="s">
        <v>105</v>
      </c>
      <c r="N160" s="34"/>
      <c r="O160" s="33">
        <v>90</v>
      </c>
      <c r="P160" s="849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0" s="792"/>
      <c r="R160" s="792"/>
      <c r="S160" s="792"/>
      <c r="T160" s="793"/>
      <c r="U160" s="35"/>
      <c r="V160" s="35"/>
      <c r="W160" s="36" t="s">
        <v>69</v>
      </c>
      <c r="X160" s="787">
        <v>0</v>
      </c>
      <c r="Y160" s="788">
        <f>IFERROR(IF(X160="",0,CEILING((X160/$H160),1)*$H160),"")</f>
        <v>0</v>
      </c>
      <c r="Z160" s="37" t="str">
        <f>IFERROR(IF(Y160=0,"",ROUNDUP(Y160/H160,0)*0.00651),"")</f>
        <v/>
      </c>
      <c r="AA160" s="56"/>
      <c r="AB160" s="57"/>
      <c r="AC160" s="225" t="s">
        <v>296</v>
      </c>
      <c r="AG160" s="64"/>
      <c r="AJ160" s="68"/>
      <c r="AK160" s="68">
        <v>0</v>
      </c>
      <c r="BB160" s="226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x14ac:dyDescent="0.2">
      <c r="A161" s="802"/>
      <c r="B161" s="803"/>
      <c r="C161" s="803"/>
      <c r="D161" s="803"/>
      <c r="E161" s="803"/>
      <c r="F161" s="803"/>
      <c r="G161" s="803"/>
      <c r="H161" s="803"/>
      <c r="I161" s="803"/>
      <c r="J161" s="803"/>
      <c r="K161" s="803"/>
      <c r="L161" s="803"/>
      <c r="M161" s="803"/>
      <c r="N161" s="803"/>
      <c r="O161" s="804"/>
      <c r="P161" s="796" t="s">
        <v>71</v>
      </c>
      <c r="Q161" s="797"/>
      <c r="R161" s="797"/>
      <c r="S161" s="797"/>
      <c r="T161" s="797"/>
      <c r="U161" s="797"/>
      <c r="V161" s="798"/>
      <c r="W161" s="38" t="s">
        <v>72</v>
      </c>
      <c r="X161" s="789">
        <f>IFERROR(X159/H159,"0")+IFERROR(X160/H160,"0")</f>
        <v>20</v>
      </c>
      <c r="Y161" s="789">
        <f>IFERROR(Y159/H159,"0")+IFERROR(Y160/H160,"0")</f>
        <v>20</v>
      </c>
      <c r="Z161" s="789">
        <f>IFERROR(IF(Z159="",0,Z159),"0")+IFERROR(IF(Z160="",0,Z160),"0")</f>
        <v>0.13020000000000001</v>
      </c>
      <c r="AA161" s="790"/>
      <c r="AB161" s="790"/>
      <c r="AC161" s="790"/>
    </row>
    <row r="162" spans="1:68" x14ac:dyDescent="0.2">
      <c r="A162" s="803"/>
      <c r="B162" s="803"/>
      <c r="C162" s="803"/>
      <c r="D162" s="803"/>
      <c r="E162" s="803"/>
      <c r="F162" s="803"/>
      <c r="G162" s="803"/>
      <c r="H162" s="803"/>
      <c r="I162" s="803"/>
      <c r="J162" s="803"/>
      <c r="K162" s="803"/>
      <c r="L162" s="803"/>
      <c r="M162" s="803"/>
      <c r="N162" s="803"/>
      <c r="O162" s="804"/>
      <c r="P162" s="796" t="s">
        <v>71</v>
      </c>
      <c r="Q162" s="797"/>
      <c r="R162" s="797"/>
      <c r="S162" s="797"/>
      <c r="T162" s="797"/>
      <c r="U162" s="797"/>
      <c r="V162" s="798"/>
      <c r="W162" s="38" t="s">
        <v>69</v>
      </c>
      <c r="X162" s="789">
        <f>IFERROR(SUM(X159:X160),"0")</f>
        <v>56</v>
      </c>
      <c r="Y162" s="789">
        <f>IFERROR(SUM(Y159:Y160),"0")</f>
        <v>56</v>
      </c>
      <c r="Z162" s="38"/>
      <c r="AA162" s="790"/>
      <c r="AB162" s="790"/>
      <c r="AC162" s="790"/>
    </row>
    <row r="163" spans="1:68" ht="14.25" customHeight="1" x14ac:dyDescent="0.25">
      <c r="A163" s="808" t="s">
        <v>73</v>
      </c>
      <c r="B163" s="803"/>
      <c r="C163" s="803"/>
      <c r="D163" s="803"/>
      <c r="E163" s="803"/>
      <c r="F163" s="803"/>
      <c r="G163" s="803"/>
      <c r="H163" s="803"/>
      <c r="I163" s="803"/>
      <c r="J163" s="803"/>
      <c r="K163" s="803"/>
      <c r="L163" s="803"/>
      <c r="M163" s="803"/>
      <c r="N163" s="803"/>
      <c r="O163" s="803"/>
      <c r="P163" s="803"/>
      <c r="Q163" s="803"/>
      <c r="R163" s="803"/>
      <c r="S163" s="803"/>
      <c r="T163" s="803"/>
      <c r="U163" s="803"/>
      <c r="V163" s="803"/>
      <c r="W163" s="803"/>
      <c r="X163" s="803"/>
      <c r="Y163" s="803"/>
      <c r="Z163" s="803"/>
      <c r="AA163" s="783"/>
      <c r="AB163" s="783"/>
      <c r="AC163" s="783"/>
    </row>
    <row r="164" spans="1:68" ht="16.5" customHeight="1" x14ac:dyDescent="0.25">
      <c r="A164" s="54" t="s">
        <v>298</v>
      </c>
      <c r="B164" s="54" t="s">
        <v>299</v>
      </c>
      <c r="C164" s="32">
        <v>4301051477</v>
      </c>
      <c r="D164" s="794">
        <v>4680115882584</v>
      </c>
      <c r="E164" s="795"/>
      <c r="F164" s="786">
        <v>0.33</v>
      </c>
      <c r="G164" s="33">
        <v>8</v>
      </c>
      <c r="H164" s="786">
        <v>2.64</v>
      </c>
      <c r="I164" s="786">
        <v>2.9079999999999999</v>
      </c>
      <c r="J164" s="33">
        <v>182</v>
      </c>
      <c r="K164" s="33" t="s">
        <v>76</v>
      </c>
      <c r="L164" s="33"/>
      <c r="M164" s="34" t="s">
        <v>105</v>
      </c>
      <c r="N164" s="34"/>
      <c r="O164" s="33">
        <v>60</v>
      </c>
      <c r="P164" s="1109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4" s="792"/>
      <c r="R164" s="792"/>
      <c r="S164" s="792"/>
      <c r="T164" s="793"/>
      <c r="U164" s="35"/>
      <c r="V164" s="35"/>
      <c r="W164" s="36" t="s">
        <v>69</v>
      </c>
      <c r="X164" s="787">
        <v>0</v>
      </c>
      <c r="Y164" s="788">
        <f>IFERROR(IF(X164="",0,CEILING((X164/$H164),1)*$H164),"")</f>
        <v>0</v>
      </c>
      <c r="Z164" s="37" t="str">
        <f>IFERROR(IF(Y164=0,"",ROUNDUP(Y164/H164,0)*0.00651),"")</f>
        <v/>
      </c>
      <c r="AA164" s="56"/>
      <c r="AB164" s="57"/>
      <c r="AC164" s="227" t="s">
        <v>292</v>
      </c>
      <c r="AG164" s="64"/>
      <c r="AJ164" s="68"/>
      <c r="AK164" s="68">
        <v>0</v>
      </c>
      <c r="BB164" s="228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16.5" customHeight="1" x14ac:dyDescent="0.25">
      <c r="A165" s="54" t="s">
        <v>298</v>
      </c>
      <c r="B165" s="54" t="s">
        <v>300</v>
      </c>
      <c r="C165" s="32">
        <v>4301051476</v>
      </c>
      <c r="D165" s="794">
        <v>4680115882584</v>
      </c>
      <c r="E165" s="795"/>
      <c r="F165" s="786">
        <v>0.33</v>
      </c>
      <c r="G165" s="33">
        <v>8</v>
      </c>
      <c r="H165" s="786">
        <v>2.64</v>
      </c>
      <c r="I165" s="786">
        <v>2.9079999999999999</v>
      </c>
      <c r="J165" s="33">
        <v>182</v>
      </c>
      <c r="K165" s="33" t="s">
        <v>76</v>
      </c>
      <c r="L165" s="33"/>
      <c r="M165" s="34" t="s">
        <v>105</v>
      </c>
      <c r="N165" s="34"/>
      <c r="O165" s="33">
        <v>60</v>
      </c>
      <c r="P165" s="828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5" s="792"/>
      <c r="R165" s="792"/>
      <c r="S165" s="792"/>
      <c r="T165" s="793"/>
      <c r="U165" s="35"/>
      <c r="V165" s="35"/>
      <c r="W165" s="36" t="s">
        <v>69</v>
      </c>
      <c r="X165" s="787">
        <v>0</v>
      </c>
      <c r="Y165" s="788">
        <f>IFERROR(IF(X165="",0,CEILING((X165/$H165),1)*$H165),"")</f>
        <v>0</v>
      </c>
      <c r="Z165" s="37" t="str">
        <f>IFERROR(IF(Y165=0,"",ROUNDUP(Y165/H165,0)*0.00651),"")</f>
        <v/>
      </c>
      <c r="AA165" s="56"/>
      <c r="AB165" s="57"/>
      <c r="AC165" s="229" t="s">
        <v>292</v>
      </c>
      <c r="AG165" s="64"/>
      <c r="AJ165" s="68"/>
      <c r="AK165" s="68">
        <v>0</v>
      </c>
      <c r="BB165" s="23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x14ac:dyDescent="0.2">
      <c r="A166" s="802"/>
      <c r="B166" s="803"/>
      <c r="C166" s="803"/>
      <c r="D166" s="803"/>
      <c r="E166" s="803"/>
      <c r="F166" s="803"/>
      <c r="G166" s="803"/>
      <c r="H166" s="803"/>
      <c r="I166" s="803"/>
      <c r="J166" s="803"/>
      <c r="K166" s="803"/>
      <c r="L166" s="803"/>
      <c r="M166" s="803"/>
      <c r="N166" s="803"/>
      <c r="O166" s="804"/>
      <c r="P166" s="796" t="s">
        <v>71</v>
      </c>
      <c r="Q166" s="797"/>
      <c r="R166" s="797"/>
      <c r="S166" s="797"/>
      <c r="T166" s="797"/>
      <c r="U166" s="797"/>
      <c r="V166" s="798"/>
      <c r="W166" s="38" t="s">
        <v>72</v>
      </c>
      <c r="X166" s="789">
        <f>IFERROR(X164/H164,"0")+IFERROR(X165/H165,"0")</f>
        <v>0</v>
      </c>
      <c r="Y166" s="789">
        <f>IFERROR(Y164/H164,"0")+IFERROR(Y165/H165,"0")</f>
        <v>0</v>
      </c>
      <c r="Z166" s="789">
        <f>IFERROR(IF(Z164="",0,Z164),"0")+IFERROR(IF(Z165="",0,Z165),"0")</f>
        <v>0</v>
      </c>
      <c r="AA166" s="790"/>
      <c r="AB166" s="790"/>
      <c r="AC166" s="790"/>
    </row>
    <row r="167" spans="1:68" x14ac:dyDescent="0.2">
      <c r="A167" s="803"/>
      <c r="B167" s="803"/>
      <c r="C167" s="803"/>
      <c r="D167" s="803"/>
      <c r="E167" s="803"/>
      <c r="F167" s="803"/>
      <c r="G167" s="803"/>
      <c r="H167" s="803"/>
      <c r="I167" s="803"/>
      <c r="J167" s="803"/>
      <c r="K167" s="803"/>
      <c r="L167" s="803"/>
      <c r="M167" s="803"/>
      <c r="N167" s="803"/>
      <c r="O167" s="804"/>
      <c r="P167" s="796" t="s">
        <v>71</v>
      </c>
      <c r="Q167" s="797"/>
      <c r="R167" s="797"/>
      <c r="S167" s="797"/>
      <c r="T167" s="797"/>
      <c r="U167" s="797"/>
      <c r="V167" s="798"/>
      <c r="W167" s="38" t="s">
        <v>69</v>
      </c>
      <c r="X167" s="789">
        <f>IFERROR(SUM(X164:X165),"0")</f>
        <v>0</v>
      </c>
      <c r="Y167" s="789">
        <f>IFERROR(SUM(Y164:Y165),"0")</f>
        <v>0</v>
      </c>
      <c r="Z167" s="38"/>
      <c r="AA167" s="790"/>
      <c r="AB167" s="790"/>
      <c r="AC167" s="790"/>
    </row>
    <row r="168" spans="1:68" ht="16.5" customHeight="1" x14ac:dyDescent="0.25">
      <c r="A168" s="841" t="s">
        <v>111</v>
      </c>
      <c r="B168" s="803"/>
      <c r="C168" s="803"/>
      <c r="D168" s="803"/>
      <c r="E168" s="803"/>
      <c r="F168" s="803"/>
      <c r="G168" s="803"/>
      <c r="H168" s="803"/>
      <c r="I168" s="803"/>
      <c r="J168" s="803"/>
      <c r="K168" s="803"/>
      <c r="L168" s="803"/>
      <c r="M168" s="803"/>
      <c r="N168" s="803"/>
      <c r="O168" s="803"/>
      <c r="P168" s="803"/>
      <c r="Q168" s="803"/>
      <c r="R168" s="803"/>
      <c r="S168" s="803"/>
      <c r="T168" s="803"/>
      <c r="U168" s="803"/>
      <c r="V168" s="803"/>
      <c r="W168" s="803"/>
      <c r="X168" s="803"/>
      <c r="Y168" s="803"/>
      <c r="Z168" s="803"/>
      <c r="AA168" s="782"/>
      <c r="AB168" s="782"/>
      <c r="AC168" s="782"/>
    </row>
    <row r="169" spans="1:68" ht="14.25" customHeight="1" x14ac:dyDescent="0.25">
      <c r="A169" s="808" t="s">
        <v>113</v>
      </c>
      <c r="B169" s="803"/>
      <c r="C169" s="803"/>
      <c r="D169" s="803"/>
      <c r="E169" s="803"/>
      <c r="F169" s="803"/>
      <c r="G169" s="803"/>
      <c r="H169" s="803"/>
      <c r="I169" s="803"/>
      <c r="J169" s="803"/>
      <c r="K169" s="803"/>
      <c r="L169" s="803"/>
      <c r="M169" s="803"/>
      <c r="N169" s="803"/>
      <c r="O169" s="803"/>
      <c r="P169" s="803"/>
      <c r="Q169" s="803"/>
      <c r="R169" s="803"/>
      <c r="S169" s="803"/>
      <c r="T169" s="803"/>
      <c r="U169" s="803"/>
      <c r="V169" s="803"/>
      <c r="W169" s="803"/>
      <c r="X169" s="803"/>
      <c r="Y169" s="803"/>
      <c r="Z169" s="803"/>
      <c r="AA169" s="783"/>
      <c r="AB169" s="783"/>
      <c r="AC169" s="783"/>
    </row>
    <row r="170" spans="1:68" ht="27" customHeight="1" x14ac:dyDescent="0.25">
      <c r="A170" s="54" t="s">
        <v>301</v>
      </c>
      <c r="B170" s="54" t="s">
        <v>302</v>
      </c>
      <c r="C170" s="32">
        <v>4301011705</v>
      </c>
      <c r="D170" s="794">
        <v>4607091384604</v>
      </c>
      <c r="E170" s="795"/>
      <c r="F170" s="786">
        <v>0.4</v>
      </c>
      <c r="G170" s="33">
        <v>10</v>
      </c>
      <c r="H170" s="786">
        <v>4</v>
      </c>
      <c r="I170" s="786">
        <v>4.21</v>
      </c>
      <c r="J170" s="33">
        <v>132</v>
      </c>
      <c r="K170" s="33" t="s">
        <v>126</v>
      </c>
      <c r="L170" s="33"/>
      <c r="M170" s="34" t="s">
        <v>119</v>
      </c>
      <c r="N170" s="34"/>
      <c r="O170" s="33">
        <v>50</v>
      </c>
      <c r="P170" s="84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792"/>
      <c r="R170" s="792"/>
      <c r="S170" s="792"/>
      <c r="T170" s="793"/>
      <c r="U170" s="35"/>
      <c r="V170" s="35"/>
      <c r="W170" s="36" t="s">
        <v>69</v>
      </c>
      <c r="X170" s="787">
        <v>0</v>
      </c>
      <c r="Y170" s="788">
        <f>IFERROR(IF(X170="",0,CEILING((X170/$H170),1)*$H170),"")</f>
        <v>0</v>
      </c>
      <c r="Z170" s="37" t="str">
        <f>IFERROR(IF(Y170=0,"",ROUNDUP(Y170/H170,0)*0.00902),"")</f>
        <v/>
      </c>
      <c r="AA170" s="56"/>
      <c r="AB170" s="57"/>
      <c r="AC170" s="231" t="s">
        <v>303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x14ac:dyDescent="0.2">
      <c r="A171" s="802"/>
      <c r="B171" s="803"/>
      <c r="C171" s="803"/>
      <c r="D171" s="803"/>
      <c r="E171" s="803"/>
      <c r="F171" s="803"/>
      <c r="G171" s="803"/>
      <c r="H171" s="803"/>
      <c r="I171" s="803"/>
      <c r="J171" s="803"/>
      <c r="K171" s="803"/>
      <c r="L171" s="803"/>
      <c r="M171" s="803"/>
      <c r="N171" s="803"/>
      <c r="O171" s="804"/>
      <c r="P171" s="796" t="s">
        <v>71</v>
      </c>
      <c r="Q171" s="797"/>
      <c r="R171" s="797"/>
      <c r="S171" s="797"/>
      <c r="T171" s="797"/>
      <c r="U171" s="797"/>
      <c r="V171" s="798"/>
      <c r="W171" s="38" t="s">
        <v>72</v>
      </c>
      <c r="X171" s="789">
        <f>IFERROR(X170/H170,"0")</f>
        <v>0</v>
      </c>
      <c r="Y171" s="789">
        <f>IFERROR(Y170/H170,"0")</f>
        <v>0</v>
      </c>
      <c r="Z171" s="789">
        <f>IFERROR(IF(Z170="",0,Z170),"0")</f>
        <v>0</v>
      </c>
      <c r="AA171" s="790"/>
      <c r="AB171" s="790"/>
      <c r="AC171" s="790"/>
    </row>
    <row r="172" spans="1:68" x14ac:dyDescent="0.2">
      <c r="A172" s="803"/>
      <c r="B172" s="803"/>
      <c r="C172" s="803"/>
      <c r="D172" s="803"/>
      <c r="E172" s="803"/>
      <c r="F172" s="803"/>
      <c r="G172" s="803"/>
      <c r="H172" s="803"/>
      <c r="I172" s="803"/>
      <c r="J172" s="803"/>
      <c r="K172" s="803"/>
      <c r="L172" s="803"/>
      <c r="M172" s="803"/>
      <c r="N172" s="803"/>
      <c r="O172" s="804"/>
      <c r="P172" s="796" t="s">
        <v>71</v>
      </c>
      <c r="Q172" s="797"/>
      <c r="R172" s="797"/>
      <c r="S172" s="797"/>
      <c r="T172" s="797"/>
      <c r="U172" s="797"/>
      <c r="V172" s="798"/>
      <c r="W172" s="38" t="s">
        <v>69</v>
      </c>
      <c r="X172" s="789">
        <f>IFERROR(SUM(X170:X170),"0")</f>
        <v>0</v>
      </c>
      <c r="Y172" s="789">
        <f>IFERROR(SUM(Y170:Y170),"0")</f>
        <v>0</v>
      </c>
      <c r="Z172" s="38"/>
      <c r="AA172" s="790"/>
      <c r="AB172" s="790"/>
      <c r="AC172" s="790"/>
    </row>
    <row r="173" spans="1:68" ht="14.25" customHeight="1" x14ac:dyDescent="0.25">
      <c r="A173" s="808" t="s">
        <v>64</v>
      </c>
      <c r="B173" s="803"/>
      <c r="C173" s="803"/>
      <c r="D173" s="803"/>
      <c r="E173" s="803"/>
      <c r="F173" s="803"/>
      <c r="G173" s="803"/>
      <c r="H173" s="803"/>
      <c r="I173" s="803"/>
      <c r="J173" s="803"/>
      <c r="K173" s="803"/>
      <c r="L173" s="803"/>
      <c r="M173" s="803"/>
      <c r="N173" s="803"/>
      <c r="O173" s="803"/>
      <c r="P173" s="803"/>
      <c r="Q173" s="803"/>
      <c r="R173" s="803"/>
      <c r="S173" s="803"/>
      <c r="T173" s="803"/>
      <c r="U173" s="803"/>
      <c r="V173" s="803"/>
      <c r="W173" s="803"/>
      <c r="X173" s="803"/>
      <c r="Y173" s="803"/>
      <c r="Z173" s="803"/>
      <c r="AA173" s="783"/>
      <c r="AB173" s="783"/>
      <c r="AC173" s="783"/>
    </row>
    <row r="174" spans="1:68" ht="16.5" customHeight="1" x14ac:dyDescent="0.25">
      <c r="A174" s="54" t="s">
        <v>304</v>
      </c>
      <c r="B174" s="54" t="s">
        <v>305</v>
      </c>
      <c r="C174" s="32">
        <v>4301030895</v>
      </c>
      <c r="D174" s="794">
        <v>4607091387667</v>
      </c>
      <c r="E174" s="795"/>
      <c r="F174" s="786">
        <v>0.9</v>
      </c>
      <c r="G174" s="33">
        <v>10</v>
      </c>
      <c r="H174" s="786">
        <v>9</v>
      </c>
      <c r="I174" s="786">
        <v>9.6300000000000008</v>
      </c>
      <c r="J174" s="33">
        <v>56</v>
      </c>
      <c r="K174" s="33" t="s">
        <v>116</v>
      </c>
      <c r="L174" s="33"/>
      <c r="M174" s="34" t="s">
        <v>119</v>
      </c>
      <c r="N174" s="34"/>
      <c r="O174" s="33">
        <v>40</v>
      </c>
      <c r="P174" s="122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792"/>
      <c r="R174" s="792"/>
      <c r="S174" s="792"/>
      <c r="T174" s="793"/>
      <c r="U174" s="35"/>
      <c r="V174" s="35"/>
      <c r="W174" s="36" t="s">
        <v>69</v>
      </c>
      <c r="X174" s="787">
        <v>0</v>
      </c>
      <c r="Y174" s="788">
        <f>IFERROR(IF(X174="",0,CEILING((X174/$H174),1)*$H174),"")</f>
        <v>0</v>
      </c>
      <c r="Z174" s="37" t="str">
        <f>IFERROR(IF(Y174=0,"",ROUNDUP(Y174/H174,0)*0.02175),"")</f>
        <v/>
      </c>
      <c r="AA174" s="56"/>
      <c r="AB174" s="57"/>
      <c r="AC174" s="233" t="s">
        <v>306</v>
      </c>
      <c r="AG174" s="64"/>
      <c r="AJ174" s="68"/>
      <c r="AK174" s="68">
        <v>0</v>
      </c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customHeight="1" x14ac:dyDescent="0.25">
      <c r="A175" s="54" t="s">
        <v>307</v>
      </c>
      <c r="B175" s="54" t="s">
        <v>308</v>
      </c>
      <c r="C175" s="32">
        <v>4301030961</v>
      </c>
      <c r="D175" s="794">
        <v>4607091387636</v>
      </c>
      <c r="E175" s="795"/>
      <c r="F175" s="786">
        <v>0.7</v>
      </c>
      <c r="G175" s="33">
        <v>6</v>
      </c>
      <c r="H175" s="786">
        <v>4.2</v>
      </c>
      <c r="I175" s="786">
        <v>4.5</v>
      </c>
      <c r="J175" s="33">
        <v>132</v>
      </c>
      <c r="K175" s="33" t="s">
        <v>126</v>
      </c>
      <c r="L175" s="33"/>
      <c r="M175" s="34" t="s">
        <v>68</v>
      </c>
      <c r="N175" s="34"/>
      <c r="O175" s="33">
        <v>40</v>
      </c>
      <c r="P175" s="109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792"/>
      <c r="R175" s="792"/>
      <c r="S175" s="792"/>
      <c r="T175" s="793"/>
      <c r="U175" s="35"/>
      <c r="V175" s="35"/>
      <c r="W175" s="36" t="s">
        <v>69</v>
      </c>
      <c r="X175" s="787">
        <v>0</v>
      </c>
      <c r="Y175" s="788">
        <f>IFERROR(IF(X175="",0,CEILING((X175/$H175),1)*$H175),"")</f>
        <v>0</v>
      </c>
      <c r="Z175" s="37" t="str">
        <f>IFERROR(IF(Y175=0,"",ROUNDUP(Y175/H175,0)*0.00902),"")</f>
        <v/>
      </c>
      <c r="AA175" s="56"/>
      <c r="AB175" s="57"/>
      <c r="AC175" s="235" t="s">
        <v>309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16.5" customHeight="1" x14ac:dyDescent="0.25">
      <c r="A176" s="54" t="s">
        <v>310</v>
      </c>
      <c r="B176" s="54" t="s">
        <v>311</v>
      </c>
      <c r="C176" s="32">
        <v>4301030963</v>
      </c>
      <c r="D176" s="794">
        <v>4607091382426</v>
      </c>
      <c r="E176" s="795"/>
      <c r="F176" s="786">
        <v>0.9</v>
      </c>
      <c r="G176" s="33">
        <v>10</v>
      </c>
      <c r="H176" s="786">
        <v>9</v>
      </c>
      <c r="I176" s="786">
        <v>9.6300000000000008</v>
      </c>
      <c r="J176" s="33">
        <v>56</v>
      </c>
      <c r="K176" s="33" t="s">
        <v>116</v>
      </c>
      <c r="L176" s="33"/>
      <c r="M176" s="34" t="s">
        <v>68</v>
      </c>
      <c r="N176" s="34"/>
      <c r="O176" s="33">
        <v>40</v>
      </c>
      <c r="P176" s="113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792"/>
      <c r="R176" s="792"/>
      <c r="S176" s="792"/>
      <c r="T176" s="793"/>
      <c r="U176" s="35"/>
      <c r="V176" s="35"/>
      <c r="W176" s="36" t="s">
        <v>69</v>
      </c>
      <c r="X176" s="787">
        <v>0</v>
      </c>
      <c r="Y176" s="788">
        <f>IFERROR(IF(X176="",0,CEILING((X176/$H176),1)*$H176),"")</f>
        <v>0</v>
      </c>
      <c r="Z176" s="37" t="str">
        <f>IFERROR(IF(Y176=0,"",ROUNDUP(Y176/H176,0)*0.02175),"")</f>
        <v/>
      </c>
      <c r="AA176" s="56"/>
      <c r="AB176" s="57"/>
      <c r="AC176" s="237" t="s">
        <v>312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customHeight="1" x14ac:dyDescent="0.25">
      <c r="A177" s="54" t="s">
        <v>313</v>
      </c>
      <c r="B177" s="54" t="s">
        <v>314</v>
      </c>
      <c r="C177" s="32">
        <v>4301030962</v>
      </c>
      <c r="D177" s="794">
        <v>4607091386547</v>
      </c>
      <c r="E177" s="795"/>
      <c r="F177" s="786">
        <v>0.35</v>
      </c>
      <c r="G177" s="33">
        <v>8</v>
      </c>
      <c r="H177" s="786">
        <v>2.8</v>
      </c>
      <c r="I177" s="786">
        <v>2.94</v>
      </c>
      <c r="J177" s="33">
        <v>234</v>
      </c>
      <c r="K177" s="33" t="s">
        <v>67</v>
      </c>
      <c r="L177" s="33"/>
      <c r="M177" s="34" t="s">
        <v>68</v>
      </c>
      <c r="N177" s="34"/>
      <c r="O177" s="33">
        <v>40</v>
      </c>
      <c r="P177" s="1103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792"/>
      <c r="R177" s="792"/>
      <c r="S177" s="792"/>
      <c r="T177" s="793"/>
      <c r="U177" s="35"/>
      <c r="V177" s="35"/>
      <c r="W177" s="36" t="s">
        <v>69</v>
      </c>
      <c r="X177" s="787">
        <v>0</v>
      </c>
      <c r="Y177" s="788">
        <f>IFERROR(IF(X177="",0,CEILING((X177/$H177),1)*$H177),"")</f>
        <v>0</v>
      </c>
      <c r="Z177" s="37" t="str">
        <f>IFERROR(IF(Y177=0,"",ROUNDUP(Y177/H177,0)*0.00502),"")</f>
        <v/>
      </c>
      <c r="AA177" s="56"/>
      <c r="AB177" s="57"/>
      <c r="AC177" s="239" t="s">
        <v>309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315</v>
      </c>
      <c r="B178" s="54" t="s">
        <v>316</v>
      </c>
      <c r="C178" s="32">
        <v>4301030964</v>
      </c>
      <c r="D178" s="794">
        <v>4607091382464</v>
      </c>
      <c r="E178" s="795"/>
      <c r="F178" s="786">
        <v>0.35</v>
      </c>
      <c r="G178" s="33">
        <v>8</v>
      </c>
      <c r="H178" s="786">
        <v>2.8</v>
      </c>
      <c r="I178" s="786">
        <v>2.964</v>
      </c>
      <c r="J178" s="33">
        <v>234</v>
      </c>
      <c r="K178" s="33" t="s">
        <v>67</v>
      </c>
      <c r="L178" s="33"/>
      <c r="M178" s="34" t="s">
        <v>68</v>
      </c>
      <c r="N178" s="34"/>
      <c r="O178" s="33">
        <v>40</v>
      </c>
      <c r="P178" s="113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792"/>
      <c r="R178" s="792"/>
      <c r="S178" s="792"/>
      <c r="T178" s="793"/>
      <c r="U178" s="35"/>
      <c r="V178" s="35"/>
      <c r="W178" s="36" t="s">
        <v>69</v>
      </c>
      <c r="X178" s="787">
        <v>0</v>
      </c>
      <c r="Y178" s="788">
        <f>IFERROR(IF(X178="",0,CEILING((X178/$H178),1)*$H178),"")</f>
        <v>0</v>
      </c>
      <c r="Z178" s="37" t="str">
        <f>IFERROR(IF(Y178=0,"",ROUNDUP(Y178/H178,0)*0.00502),"")</f>
        <v/>
      </c>
      <c r="AA178" s="56"/>
      <c r="AB178" s="57"/>
      <c r="AC178" s="241" t="s">
        <v>312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x14ac:dyDescent="0.2">
      <c r="A179" s="802"/>
      <c r="B179" s="803"/>
      <c r="C179" s="803"/>
      <c r="D179" s="803"/>
      <c r="E179" s="803"/>
      <c r="F179" s="803"/>
      <c r="G179" s="803"/>
      <c r="H179" s="803"/>
      <c r="I179" s="803"/>
      <c r="J179" s="803"/>
      <c r="K179" s="803"/>
      <c r="L179" s="803"/>
      <c r="M179" s="803"/>
      <c r="N179" s="803"/>
      <c r="O179" s="804"/>
      <c r="P179" s="796" t="s">
        <v>71</v>
      </c>
      <c r="Q179" s="797"/>
      <c r="R179" s="797"/>
      <c r="S179" s="797"/>
      <c r="T179" s="797"/>
      <c r="U179" s="797"/>
      <c r="V179" s="798"/>
      <c r="W179" s="38" t="s">
        <v>72</v>
      </c>
      <c r="X179" s="789">
        <f>IFERROR(X174/H174,"0")+IFERROR(X175/H175,"0")+IFERROR(X176/H176,"0")+IFERROR(X177/H177,"0")+IFERROR(X178/H178,"0")</f>
        <v>0</v>
      </c>
      <c r="Y179" s="789">
        <f>IFERROR(Y174/H174,"0")+IFERROR(Y175/H175,"0")+IFERROR(Y176/H176,"0")+IFERROR(Y177/H177,"0")+IFERROR(Y178/H178,"0")</f>
        <v>0</v>
      </c>
      <c r="Z179" s="789">
        <f>IFERROR(IF(Z174="",0,Z174),"0")+IFERROR(IF(Z175="",0,Z175),"0")+IFERROR(IF(Z176="",0,Z176),"0")+IFERROR(IF(Z177="",0,Z177),"0")+IFERROR(IF(Z178="",0,Z178),"0")</f>
        <v>0</v>
      </c>
      <c r="AA179" s="790"/>
      <c r="AB179" s="790"/>
      <c r="AC179" s="790"/>
    </row>
    <row r="180" spans="1:68" x14ac:dyDescent="0.2">
      <c r="A180" s="803"/>
      <c r="B180" s="803"/>
      <c r="C180" s="803"/>
      <c r="D180" s="803"/>
      <c r="E180" s="803"/>
      <c r="F180" s="803"/>
      <c r="G180" s="803"/>
      <c r="H180" s="803"/>
      <c r="I180" s="803"/>
      <c r="J180" s="803"/>
      <c r="K180" s="803"/>
      <c r="L180" s="803"/>
      <c r="M180" s="803"/>
      <c r="N180" s="803"/>
      <c r="O180" s="804"/>
      <c r="P180" s="796" t="s">
        <v>71</v>
      </c>
      <c r="Q180" s="797"/>
      <c r="R180" s="797"/>
      <c r="S180" s="797"/>
      <c r="T180" s="797"/>
      <c r="U180" s="797"/>
      <c r="V180" s="798"/>
      <c r="W180" s="38" t="s">
        <v>69</v>
      </c>
      <c r="X180" s="789">
        <f>IFERROR(SUM(X174:X178),"0")</f>
        <v>0</v>
      </c>
      <c r="Y180" s="789">
        <f>IFERROR(SUM(Y174:Y178),"0")</f>
        <v>0</v>
      </c>
      <c r="Z180" s="38"/>
      <c r="AA180" s="790"/>
      <c r="AB180" s="790"/>
      <c r="AC180" s="790"/>
    </row>
    <row r="181" spans="1:68" ht="14.25" customHeight="1" x14ac:dyDescent="0.25">
      <c r="A181" s="808" t="s">
        <v>73</v>
      </c>
      <c r="B181" s="803"/>
      <c r="C181" s="803"/>
      <c r="D181" s="803"/>
      <c r="E181" s="803"/>
      <c r="F181" s="803"/>
      <c r="G181" s="803"/>
      <c r="H181" s="803"/>
      <c r="I181" s="803"/>
      <c r="J181" s="803"/>
      <c r="K181" s="803"/>
      <c r="L181" s="803"/>
      <c r="M181" s="803"/>
      <c r="N181" s="803"/>
      <c r="O181" s="803"/>
      <c r="P181" s="803"/>
      <c r="Q181" s="803"/>
      <c r="R181" s="803"/>
      <c r="S181" s="803"/>
      <c r="T181" s="803"/>
      <c r="U181" s="803"/>
      <c r="V181" s="803"/>
      <c r="W181" s="803"/>
      <c r="X181" s="803"/>
      <c r="Y181" s="803"/>
      <c r="Z181" s="803"/>
      <c r="AA181" s="783"/>
      <c r="AB181" s="783"/>
      <c r="AC181" s="783"/>
    </row>
    <row r="182" spans="1:68" ht="16.5" customHeight="1" x14ac:dyDescent="0.25">
      <c r="A182" s="54" t="s">
        <v>317</v>
      </c>
      <c r="B182" s="54" t="s">
        <v>318</v>
      </c>
      <c r="C182" s="32">
        <v>4301051653</v>
      </c>
      <c r="D182" s="794">
        <v>4607091386264</v>
      </c>
      <c r="E182" s="795"/>
      <c r="F182" s="786">
        <v>0.5</v>
      </c>
      <c r="G182" s="33">
        <v>6</v>
      </c>
      <c r="H182" s="786">
        <v>3</v>
      </c>
      <c r="I182" s="786">
        <v>3.258</v>
      </c>
      <c r="J182" s="33">
        <v>182</v>
      </c>
      <c r="K182" s="33" t="s">
        <v>76</v>
      </c>
      <c r="L182" s="33"/>
      <c r="M182" s="34" t="s">
        <v>77</v>
      </c>
      <c r="N182" s="34"/>
      <c r="O182" s="33">
        <v>31</v>
      </c>
      <c r="P182" s="941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2" s="792"/>
      <c r="R182" s="792"/>
      <c r="S182" s="792"/>
      <c r="T182" s="793"/>
      <c r="U182" s="35"/>
      <c r="V182" s="35"/>
      <c r="W182" s="36" t="s">
        <v>69</v>
      </c>
      <c r="X182" s="787">
        <v>0</v>
      </c>
      <c r="Y182" s="788">
        <f>IFERROR(IF(X182="",0,CEILING((X182/$H182),1)*$H182),"")</f>
        <v>0</v>
      </c>
      <c r="Z182" s="37" t="str">
        <f>IFERROR(IF(Y182=0,"",ROUNDUP(Y182/H182,0)*0.00651),"")</f>
        <v/>
      </c>
      <c r="AA182" s="56"/>
      <c r="AB182" s="57"/>
      <c r="AC182" s="243" t="s">
        <v>319</v>
      </c>
      <c r="AG182" s="64"/>
      <c r="AJ182" s="68"/>
      <c r="AK182" s="68">
        <v>0</v>
      </c>
      <c r="BB182" s="24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customHeight="1" x14ac:dyDescent="0.25">
      <c r="A183" s="54" t="s">
        <v>320</v>
      </c>
      <c r="B183" s="54" t="s">
        <v>321</v>
      </c>
      <c r="C183" s="32">
        <v>4301051313</v>
      </c>
      <c r="D183" s="794">
        <v>4607091385427</v>
      </c>
      <c r="E183" s="795"/>
      <c r="F183" s="786">
        <v>0.5</v>
      </c>
      <c r="G183" s="33">
        <v>6</v>
      </c>
      <c r="H183" s="786">
        <v>3</v>
      </c>
      <c r="I183" s="786">
        <v>3.2519999999999998</v>
      </c>
      <c r="J183" s="33">
        <v>182</v>
      </c>
      <c r="K183" s="33" t="s">
        <v>76</v>
      </c>
      <c r="L183" s="33"/>
      <c r="M183" s="34" t="s">
        <v>68</v>
      </c>
      <c r="N183" s="34"/>
      <c r="O183" s="33">
        <v>40</v>
      </c>
      <c r="P183" s="115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3" s="792"/>
      <c r="R183" s="792"/>
      <c r="S183" s="792"/>
      <c r="T183" s="793"/>
      <c r="U183" s="35"/>
      <c r="V183" s="35"/>
      <c r="W183" s="36" t="s">
        <v>69</v>
      </c>
      <c r="X183" s="787">
        <v>0</v>
      </c>
      <c r="Y183" s="788">
        <f>IFERROR(IF(X183="",0,CEILING((X183/$H183),1)*$H183),"")</f>
        <v>0</v>
      </c>
      <c r="Z183" s="37" t="str">
        <f>IFERROR(IF(Y183=0,"",ROUNDUP(Y183/H183,0)*0.00651),"")</f>
        <v/>
      </c>
      <c r="AA183" s="56"/>
      <c r="AB183" s="57"/>
      <c r="AC183" s="245" t="s">
        <v>322</v>
      </c>
      <c r="AG183" s="64"/>
      <c r="AJ183" s="68"/>
      <c r="AK183" s="68">
        <v>0</v>
      </c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x14ac:dyDescent="0.2">
      <c r="A184" s="802"/>
      <c r="B184" s="803"/>
      <c r="C184" s="803"/>
      <c r="D184" s="803"/>
      <c r="E184" s="803"/>
      <c r="F184" s="803"/>
      <c r="G184" s="803"/>
      <c r="H184" s="803"/>
      <c r="I184" s="803"/>
      <c r="J184" s="803"/>
      <c r="K184" s="803"/>
      <c r="L184" s="803"/>
      <c r="M184" s="803"/>
      <c r="N184" s="803"/>
      <c r="O184" s="804"/>
      <c r="P184" s="796" t="s">
        <v>71</v>
      </c>
      <c r="Q184" s="797"/>
      <c r="R184" s="797"/>
      <c r="S184" s="797"/>
      <c r="T184" s="797"/>
      <c r="U184" s="797"/>
      <c r="V184" s="798"/>
      <c r="W184" s="38" t="s">
        <v>72</v>
      </c>
      <c r="X184" s="789">
        <f>IFERROR(X182/H182,"0")+IFERROR(X183/H183,"0")</f>
        <v>0</v>
      </c>
      <c r="Y184" s="789">
        <f>IFERROR(Y182/H182,"0")+IFERROR(Y183/H183,"0")</f>
        <v>0</v>
      </c>
      <c r="Z184" s="789">
        <f>IFERROR(IF(Z182="",0,Z182),"0")+IFERROR(IF(Z183="",0,Z183),"0")</f>
        <v>0</v>
      </c>
      <c r="AA184" s="790"/>
      <c r="AB184" s="790"/>
      <c r="AC184" s="790"/>
    </row>
    <row r="185" spans="1:68" x14ac:dyDescent="0.2">
      <c r="A185" s="803"/>
      <c r="B185" s="803"/>
      <c r="C185" s="803"/>
      <c r="D185" s="803"/>
      <c r="E185" s="803"/>
      <c r="F185" s="803"/>
      <c r="G185" s="803"/>
      <c r="H185" s="803"/>
      <c r="I185" s="803"/>
      <c r="J185" s="803"/>
      <c r="K185" s="803"/>
      <c r="L185" s="803"/>
      <c r="M185" s="803"/>
      <c r="N185" s="803"/>
      <c r="O185" s="804"/>
      <c r="P185" s="796" t="s">
        <v>71</v>
      </c>
      <c r="Q185" s="797"/>
      <c r="R185" s="797"/>
      <c r="S185" s="797"/>
      <c r="T185" s="797"/>
      <c r="U185" s="797"/>
      <c r="V185" s="798"/>
      <c r="W185" s="38" t="s">
        <v>69</v>
      </c>
      <c r="X185" s="789">
        <f>IFERROR(SUM(X182:X183),"0")</f>
        <v>0</v>
      </c>
      <c r="Y185" s="789">
        <f>IFERROR(SUM(Y182:Y183),"0")</f>
        <v>0</v>
      </c>
      <c r="Z185" s="38"/>
      <c r="AA185" s="790"/>
      <c r="AB185" s="790"/>
      <c r="AC185" s="790"/>
    </row>
    <row r="186" spans="1:68" ht="27.75" customHeight="1" x14ac:dyDescent="0.2">
      <c r="A186" s="898" t="s">
        <v>323</v>
      </c>
      <c r="B186" s="899"/>
      <c r="C186" s="899"/>
      <c r="D186" s="899"/>
      <c r="E186" s="899"/>
      <c r="F186" s="899"/>
      <c r="G186" s="899"/>
      <c r="H186" s="899"/>
      <c r="I186" s="899"/>
      <c r="J186" s="899"/>
      <c r="K186" s="899"/>
      <c r="L186" s="899"/>
      <c r="M186" s="899"/>
      <c r="N186" s="899"/>
      <c r="O186" s="899"/>
      <c r="P186" s="899"/>
      <c r="Q186" s="899"/>
      <c r="R186" s="899"/>
      <c r="S186" s="899"/>
      <c r="T186" s="899"/>
      <c r="U186" s="899"/>
      <c r="V186" s="899"/>
      <c r="W186" s="899"/>
      <c r="X186" s="899"/>
      <c r="Y186" s="899"/>
      <c r="Z186" s="899"/>
      <c r="AA186" s="49"/>
      <c r="AB186" s="49"/>
      <c r="AC186" s="49"/>
    </row>
    <row r="187" spans="1:68" ht="16.5" customHeight="1" x14ac:dyDescent="0.25">
      <c r="A187" s="841" t="s">
        <v>324</v>
      </c>
      <c r="B187" s="803"/>
      <c r="C187" s="803"/>
      <c r="D187" s="803"/>
      <c r="E187" s="803"/>
      <c r="F187" s="803"/>
      <c r="G187" s="803"/>
      <c r="H187" s="803"/>
      <c r="I187" s="803"/>
      <c r="J187" s="803"/>
      <c r="K187" s="803"/>
      <c r="L187" s="803"/>
      <c r="M187" s="803"/>
      <c r="N187" s="803"/>
      <c r="O187" s="803"/>
      <c r="P187" s="803"/>
      <c r="Q187" s="803"/>
      <c r="R187" s="803"/>
      <c r="S187" s="803"/>
      <c r="T187" s="803"/>
      <c r="U187" s="803"/>
      <c r="V187" s="803"/>
      <c r="W187" s="803"/>
      <c r="X187" s="803"/>
      <c r="Y187" s="803"/>
      <c r="Z187" s="803"/>
      <c r="AA187" s="782"/>
      <c r="AB187" s="782"/>
      <c r="AC187" s="782"/>
    </row>
    <row r="188" spans="1:68" ht="14.25" customHeight="1" x14ac:dyDescent="0.25">
      <c r="A188" s="808" t="s">
        <v>168</v>
      </c>
      <c r="B188" s="803"/>
      <c r="C188" s="803"/>
      <c r="D188" s="803"/>
      <c r="E188" s="803"/>
      <c r="F188" s="803"/>
      <c r="G188" s="803"/>
      <c r="H188" s="803"/>
      <c r="I188" s="803"/>
      <c r="J188" s="803"/>
      <c r="K188" s="803"/>
      <c r="L188" s="803"/>
      <c r="M188" s="803"/>
      <c r="N188" s="803"/>
      <c r="O188" s="803"/>
      <c r="P188" s="803"/>
      <c r="Q188" s="803"/>
      <c r="R188" s="803"/>
      <c r="S188" s="803"/>
      <c r="T188" s="803"/>
      <c r="U188" s="803"/>
      <c r="V188" s="803"/>
      <c r="W188" s="803"/>
      <c r="X188" s="803"/>
      <c r="Y188" s="803"/>
      <c r="Z188" s="803"/>
      <c r="AA188" s="783"/>
      <c r="AB188" s="783"/>
      <c r="AC188" s="783"/>
    </row>
    <row r="189" spans="1:68" ht="27" customHeight="1" x14ac:dyDescent="0.25">
      <c r="A189" s="54" t="s">
        <v>325</v>
      </c>
      <c r="B189" s="54" t="s">
        <v>326</v>
      </c>
      <c r="C189" s="32">
        <v>4301020323</v>
      </c>
      <c r="D189" s="794">
        <v>4680115886223</v>
      </c>
      <c r="E189" s="795"/>
      <c r="F189" s="786">
        <v>0.33</v>
      </c>
      <c r="G189" s="33">
        <v>6</v>
      </c>
      <c r="H189" s="786">
        <v>1.98</v>
      </c>
      <c r="I189" s="786">
        <v>2.08</v>
      </c>
      <c r="J189" s="33">
        <v>234</v>
      </c>
      <c r="K189" s="33" t="s">
        <v>67</v>
      </c>
      <c r="L189" s="33"/>
      <c r="M189" s="34" t="s">
        <v>68</v>
      </c>
      <c r="N189" s="34"/>
      <c r="O189" s="33">
        <v>40</v>
      </c>
      <c r="P189" s="921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9" s="792"/>
      <c r="R189" s="792"/>
      <c r="S189" s="792"/>
      <c r="T189" s="793"/>
      <c r="U189" s="35"/>
      <c r="V189" s="35"/>
      <c r="W189" s="36" t="s">
        <v>69</v>
      </c>
      <c r="X189" s="787">
        <v>0</v>
      </c>
      <c r="Y189" s="788">
        <f>IFERROR(IF(X189="",0,CEILING((X189/$H189),1)*$H189),"")</f>
        <v>0</v>
      </c>
      <c r="Z189" s="37" t="str">
        <f>IFERROR(IF(Y189=0,"",ROUNDUP(Y189/H189,0)*0.00502),"")</f>
        <v/>
      </c>
      <c r="AA189" s="56"/>
      <c r="AB189" s="57"/>
      <c r="AC189" s="247" t="s">
        <v>327</v>
      </c>
      <c r="AG189" s="64"/>
      <c r="AJ189" s="68"/>
      <c r="AK189" s="68">
        <v>0</v>
      </c>
      <c r="BB189" s="248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x14ac:dyDescent="0.2">
      <c r="A190" s="802"/>
      <c r="B190" s="803"/>
      <c r="C190" s="803"/>
      <c r="D190" s="803"/>
      <c r="E190" s="803"/>
      <c r="F190" s="803"/>
      <c r="G190" s="803"/>
      <c r="H190" s="803"/>
      <c r="I190" s="803"/>
      <c r="J190" s="803"/>
      <c r="K190" s="803"/>
      <c r="L190" s="803"/>
      <c r="M190" s="803"/>
      <c r="N190" s="803"/>
      <c r="O190" s="804"/>
      <c r="P190" s="796" t="s">
        <v>71</v>
      </c>
      <c r="Q190" s="797"/>
      <c r="R190" s="797"/>
      <c r="S190" s="797"/>
      <c r="T190" s="797"/>
      <c r="U190" s="797"/>
      <c r="V190" s="798"/>
      <c r="W190" s="38" t="s">
        <v>72</v>
      </c>
      <c r="X190" s="789">
        <f>IFERROR(X189/H189,"0")</f>
        <v>0</v>
      </c>
      <c r="Y190" s="789">
        <f>IFERROR(Y189/H189,"0")</f>
        <v>0</v>
      </c>
      <c r="Z190" s="789">
        <f>IFERROR(IF(Z189="",0,Z189),"0")</f>
        <v>0</v>
      </c>
      <c r="AA190" s="790"/>
      <c r="AB190" s="790"/>
      <c r="AC190" s="790"/>
    </row>
    <row r="191" spans="1:68" x14ac:dyDescent="0.2">
      <c r="A191" s="803"/>
      <c r="B191" s="803"/>
      <c r="C191" s="803"/>
      <c r="D191" s="803"/>
      <c r="E191" s="803"/>
      <c r="F191" s="803"/>
      <c r="G191" s="803"/>
      <c r="H191" s="803"/>
      <c r="I191" s="803"/>
      <c r="J191" s="803"/>
      <c r="K191" s="803"/>
      <c r="L191" s="803"/>
      <c r="M191" s="803"/>
      <c r="N191" s="803"/>
      <c r="O191" s="804"/>
      <c r="P191" s="796" t="s">
        <v>71</v>
      </c>
      <c r="Q191" s="797"/>
      <c r="R191" s="797"/>
      <c r="S191" s="797"/>
      <c r="T191" s="797"/>
      <c r="U191" s="797"/>
      <c r="V191" s="798"/>
      <c r="W191" s="38" t="s">
        <v>69</v>
      </c>
      <c r="X191" s="789">
        <f>IFERROR(SUM(X189:X189),"0")</f>
        <v>0</v>
      </c>
      <c r="Y191" s="789">
        <f>IFERROR(SUM(Y189:Y189),"0")</f>
        <v>0</v>
      </c>
      <c r="Z191" s="38"/>
      <c r="AA191" s="790"/>
      <c r="AB191" s="790"/>
      <c r="AC191" s="790"/>
    </row>
    <row r="192" spans="1:68" ht="14.25" customHeight="1" x14ac:dyDescent="0.25">
      <c r="A192" s="808" t="s">
        <v>64</v>
      </c>
      <c r="B192" s="803"/>
      <c r="C192" s="803"/>
      <c r="D192" s="803"/>
      <c r="E192" s="803"/>
      <c r="F192" s="803"/>
      <c r="G192" s="803"/>
      <c r="H192" s="803"/>
      <c r="I192" s="803"/>
      <c r="J192" s="803"/>
      <c r="K192" s="803"/>
      <c r="L192" s="803"/>
      <c r="M192" s="803"/>
      <c r="N192" s="803"/>
      <c r="O192" s="803"/>
      <c r="P192" s="803"/>
      <c r="Q192" s="803"/>
      <c r="R192" s="803"/>
      <c r="S192" s="803"/>
      <c r="T192" s="803"/>
      <c r="U192" s="803"/>
      <c r="V192" s="803"/>
      <c r="W192" s="803"/>
      <c r="X192" s="803"/>
      <c r="Y192" s="803"/>
      <c r="Z192" s="803"/>
      <c r="AA192" s="783"/>
      <c r="AB192" s="783"/>
      <c r="AC192" s="783"/>
    </row>
    <row r="193" spans="1:68" ht="27" customHeight="1" x14ac:dyDescent="0.25">
      <c r="A193" s="54" t="s">
        <v>328</v>
      </c>
      <c r="B193" s="54" t="s">
        <v>329</v>
      </c>
      <c r="C193" s="32">
        <v>4301031191</v>
      </c>
      <c r="D193" s="794">
        <v>4680115880993</v>
      </c>
      <c r="E193" s="795"/>
      <c r="F193" s="786">
        <v>0.7</v>
      </c>
      <c r="G193" s="33">
        <v>6</v>
      </c>
      <c r="H193" s="786">
        <v>4.2</v>
      </c>
      <c r="I193" s="786">
        <v>4.47</v>
      </c>
      <c r="J193" s="33">
        <v>132</v>
      </c>
      <c r="K193" s="33" t="s">
        <v>126</v>
      </c>
      <c r="L193" s="33"/>
      <c r="M193" s="34" t="s">
        <v>68</v>
      </c>
      <c r="N193" s="34"/>
      <c r="O193" s="33">
        <v>40</v>
      </c>
      <c r="P193" s="108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792"/>
      <c r="R193" s="792"/>
      <c r="S193" s="792"/>
      <c r="T193" s="793"/>
      <c r="U193" s="35"/>
      <c r="V193" s="35"/>
      <c r="W193" s="36" t="s">
        <v>69</v>
      </c>
      <c r="X193" s="787">
        <v>100</v>
      </c>
      <c r="Y193" s="788">
        <f t="shared" ref="Y193:Y200" si="36">IFERROR(IF(X193="",0,CEILING((X193/$H193),1)*$H193),"")</f>
        <v>100.80000000000001</v>
      </c>
      <c r="Z193" s="37">
        <f>IFERROR(IF(Y193=0,"",ROUNDUP(Y193/H193,0)*0.00902),"")</f>
        <v>0.21648000000000001</v>
      </c>
      <c r="AA193" s="56"/>
      <c r="AB193" s="57"/>
      <c r="AC193" s="249" t="s">
        <v>330</v>
      </c>
      <c r="AG193" s="64"/>
      <c r="AJ193" s="68"/>
      <c r="AK193" s="68">
        <v>0</v>
      </c>
      <c r="BB193" s="250" t="s">
        <v>1</v>
      </c>
      <c r="BM193" s="64">
        <f t="shared" ref="BM193:BM200" si="37">IFERROR(X193*I193/H193,"0")</f>
        <v>106.42857142857143</v>
      </c>
      <c r="BN193" s="64">
        <f t="shared" ref="BN193:BN200" si="38">IFERROR(Y193*I193/H193,"0")</f>
        <v>107.28</v>
      </c>
      <c r="BO193" s="64">
        <f t="shared" ref="BO193:BO200" si="39">IFERROR(1/J193*(X193/H193),"0")</f>
        <v>0.18037518037518038</v>
      </c>
      <c r="BP193" s="64">
        <f t="shared" ref="BP193:BP200" si="40">IFERROR(1/J193*(Y193/H193),"0")</f>
        <v>0.18181818181818182</v>
      </c>
    </row>
    <row r="194" spans="1:68" ht="27" customHeight="1" x14ac:dyDescent="0.25">
      <c r="A194" s="54" t="s">
        <v>331</v>
      </c>
      <c r="B194" s="54" t="s">
        <v>332</v>
      </c>
      <c r="C194" s="32">
        <v>4301031204</v>
      </c>
      <c r="D194" s="794">
        <v>4680115881761</v>
      </c>
      <c r="E194" s="795"/>
      <c r="F194" s="786">
        <v>0.7</v>
      </c>
      <c r="G194" s="33">
        <v>6</v>
      </c>
      <c r="H194" s="786">
        <v>4.2</v>
      </c>
      <c r="I194" s="786">
        <v>4.47</v>
      </c>
      <c r="J194" s="33">
        <v>132</v>
      </c>
      <c r="K194" s="33" t="s">
        <v>126</v>
      </c>
      <c r="L194" s="33"/>
      <c r="M194" s="34" t="s">
        <v>68</v>
      </c>
      <c r="N194" s="34"/>
      <c r="O194" s="33">
        <v>40</v>
      </c>
      <c r="P194" s="90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792"/>
      <c r="R194" s="792"/>
      <c r="S194" s="792"/>
      <c r="T194" s="793"/>
      <c r="U194" s="35"/>
      <c r="V194" s="35"/>
      <c r="W194" s="36" t="s">
        <v>69</v>
      </c>
      <c r="X194" s="787">
        <v>0</v>
      </c>
      <c r="Y194" s="788">
        <f t="shared" si="36"/>
        <v>0</v>
      </c>
      <c r="Z194" s="37" t="str">
        <f>IFERROR(IF(Y194=0,"",ROUNDUP(Y194/H194,0)*0.00902),"")</f>
        <v/>
      </c>
      <c r="AA194" s="56"/>
      <c r="AB194" s="57"/>
      <c r="AC194" s="251" t="s">
        <v>333</v>
      </c>
      <c r="AG194" s="64"/>
      <c r="AJ194" s="68"/>
      <c r="AK194" s="68">
        <v>0</v>
      </c>
      <c r="BB194" s="252" t="s">
        <v>1</v>
      </c>
      <c r="BM194" s="64">
        <f t="shared" si="37"/>
        <v>0</v>
      </c>
      <c r="BN194" s="64">
        <f t="shared" si="38"/>
        <v>0</v>
      </c>
      <c r="BO194" s="64">
        <f t="shared" si="39"/>
        <v>0</v>
      </c>
      <c r="BP194" s="64">
        <f t="shared" si="40"/>
        <v>0</v>
      </c>
    </row>
    <row r="195" spans="1:68" ht="27" customHeight="1" x14ac:dyDescent="0.25">
      <c r="A195" s="54" t="s">
        <v>334</v>
      </c>
      <c r="B195" s="54" t="s">
        <v>335</v>
      </c>
      <c r="C195" s="32">
        <v>4301031201</v>
      </c>
      <c r="D195" s="794">
        <v>4680115881563</v>
      </c>
      <c r="E195" s="795"/>
      <c r="F195" s="786">
        <v>0.7</v>
      </c>
      <c r="G195" s="33">
        <v>6</v>
      </c>
      <c r="H195" s="786">
        <v>4.2</v>
      </c>
      <c r="I195" s="786">
        <v>4.41</v>
      </c>
      <c r="J195" s="33">
        <v>132</v>
      </c>
      <c r="K195" s="33" t="s">
        <v>126</v>
      </c>
      <c r="L195" s="33"/>
      <c r="M195" s="34" t="s">
        <v>68</v>
      </c>
      <c r="N195" s="34"/>
      <c r="O195" s="33">
        <v>40</v>
      </c>
      <c r="P195" s="94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792"/>
      <c r="R195" s="792"/>
      <c r="S195" s="792"/>
      <c r="T195" s="793"/>
      <c r="U195" s="35"/>
      <c r="V195" s="35"/>
      <c r="W195" s="36" t="s">
        <v>69</v>
      </c>
      <c r="X195" s="787">
        <v>200</v>
      </c>
      <c r="Y195" s="788">
        <f t="shared" si="36"/>
        <v>201.60000000000002</v>
      </c>
      <c r="Z195" s="37">
        <f>IFERROR(IF(Y195=0,"",ROUNDUP(Y195/H195,0)*0.00902),"")</f>
        <v>0.43296000000000001</v>
      </c>
      <c r="AA195" s="56"/>
      <c r="AB195" s="57"/>
      <c r="AC195" s="253" t="s">
        <v>336</v>
      </c>
      <c r="AG195" s="64"/>
      <c r="AJ195" s="68"/>
      <c r="AK195" s="68">
        <v>0</v>
      </c>
      <c r="BB195" s="254" t="s">
        <v>1</v>
      </c>
      <c r="BM195" s="64">
        <f t="shared" si="37"/>
        <v>210</v>
      </c>
      <c r="BN195" s="64">
        <f t="shared" si="38"/>
        <v>211.68000000000004</v>
      </c>
      <c r="BO195" s="64">
        <f t="shared" si="39"/>
        <v>0.36075036075036077</v>
      </c>
      <c r="BP195" s="64">
        <f t="shared" si="40"/>
        <v>0.36363636363636365</v>
      </c>
    </row>
    <row r="196" spans="1:68" ht="27" customHeight="1" x14ac:dyDescent="0.25">
      <c r="A196" s="54" t="s">
        <v>337</v>
      </c>
      <c r="B196" s="54" t="s">
        <v>338</v>
      </c>
      <c r="C196" s="32">
        <v>4301031199</v>
      </c>
      <c r="D196" s="794">
        <v>4680115880986</v>
      </c>
      <c r="E196" s="795"/>
      <c r="F196" s="786">
        <v>0.35</v>
      </c>
      <c r="G196" s="33">
        <v>6</v>
      </c>
      <c r="H196" s="786">
        <v>2.1</v>
      </c>
      <c r="I196" s="786">
        <v>2.23</v>
      </c>
      <c r="J196" s="33">
        <v>234</v>
      </c>
      <c r="K196" s="33" t="s">
        <v>67</v>
      </c>
      <c r="L196" s="33"/>
      <c r="M196" s="34" t="s">
        <v>68</v>
      </c>
      <c r="N196" s="34"/>
      <c r="O196" s="33">
        <v>40</v>
      </c>
      <c r="P196" s="115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792"/>
      <c r="R196" s="792"/>
      <c r="S196" s="792"/>
      <c r="T196" s="793"/>
      <c r="U196" s="35"/>
      <c r="V196" s="35"/>
      <c r="W196" s="36" t="s">
        <v>69</v>
      </c>
      <c r="X196" s="787">
        <v>0</v>
      </c>
      <c r="Y196" s="788">
        <f t="shared" si="36"/>
        <v>0</v>
      </c>
      <c r="Z196" s="37" t="str">
        <f>IFERROR(IF(Y196=0,"",ROUNDUP(Y196/H196,0)*0.00502),"")</f>
        <v/>
      </c>
      <c r="AA196" s="56"/>
      <c r="AB196" s="57"/>
      <c r="AC196" s="255" t="s">
        <v>330</v>
      </c>
      <c r="AG196" s="64"/>
      <c r="AJ196" s="68"/>
      <c r="AK196" s="68">
        <v>0</v>
      </c>
      <c r="BB196" s="256" t="s">
        <v>1</v>
      </c>
      <c r="BM196" s="64">
        <f t="shared" si="37"/>
        <v>0</v>
      </c>
      <c r="BN196" s="64">
        <f t="shared" si="38"/>
        <v>0</v>
      </c>
      <c r="BO196" s="64">
        <f t="shared" si="39"/>
        <v>0</v>
      </c>
      <c r="BP196" s="64">
        <f t="shared" si="40"/>
        <v>0</v>
      </c>
    </row>
    <row r="197" spans="1:68" ht="27" customHeight="1" x14ac:dyDescent="0.25">
      <c r="A197" s="54" t="s">
        <v>339</v>
      </c>
      <c r="B197" s="54" t="s">
        <v>340</v>
      </c>
      <c r="C197" s="32">
        <v>4301031205</v>
      </c>
      <c r="D197" s="794">
        <v>4680115881785</v>
      </c>
      <c r="E197" s="795"/>
      <c r="F197" s="786">
        <v>0.35</v>
      </c>
      <c r="G197" s="33">
        <v>6</v>
      </c>
      <c r="H197" s="786">
        <v>2.1</v>
      </c>
      <c r="I197" s="786">
        <v>2.23</v>
      </c>
      <c r="J197" s="33">
        <v>234</v>
      </c>
      <c r="K197" s="33" t="s">
        <v>67</v>
      </c>
      <c r="L197" s="33"/>
      <c r="M197" s="34" t="s">
        <v>68</v>
      </c>
      <c r="N197" s="34"/>
      <c r="O197" s="33">
        <v>40</v>
      </c>
      <c r="P197" s="95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792"/>
      <c r="R197" s="792"/>
      <c r="S197" s="792"/>
      <c r="T197" s="793"/>
      <c r="U197" s="35"/>
      <c r="V197" s="35"/>
      <c r="W197" s="36" t="s">
        <v>69</v>
      </c>
      <c r="X197" s="787">
        <v>0</v>
      </c>
      <c r="Y197" s="788">
        <f t="shared" si="36"/>
        <v>0</v>
      </c>
      <c r="Z197" s="37" t="str">
        <f>IFERROR(IF(Y197=0,"",ROUNDUP(Y197/H197,0)*0.00502),"")</f>
        <v/>
      </c>
      <c r="AA197" s="56"/>
      <c r="AB197" s="57"/>
      <c r="AC197" s="257" t="s">
        <v>333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ht="27" customHeight="1" x14ac:dyDescent="0.25">
      <c r="A198" s="54" t="s">
        <v>341</v>
      </c>
      <c r="B198" s="54" t="s">
        <v>342</v>
      </c>
      <c r="C198" s="32">
        <v>4301031202</v>
      </c>
      <c r="D198" s="794">
        <v>4680115881679</v>
      </c>
      <c r="E198" s="795"/>
      <c r="F198" s="786">
        <v>0.35</v>
      </c>
      <c r="G198" s="33">
        <v>6</v>
      </c>
      <c r="H198" s="786">
        <v>2.1</v>
      </c>
      <c r="I198" s="786">
        <v>2.2000000000000002</v>
      </c>
      <c r="J198" s="33">
        <v>234</v>
      </c>
      <c r="K198" s="33" t="s">
        <v>67</v>
      </c>
      <c r="L198" s="33"/>
      <c r="M198" s="34" t="s">
        <v>68</v>
      </c>
      <c r="N198" s="34"/>
      <c r="O198" s="33">
        <v>40</v>
      </c>
      <c r="P198" s="116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792"/>
      <c r="R198" s="792"/>
      <c r="S198" s="792"/>
      <c r="T198" s="793"/>
      <c r="U198" s="35"/>
      <c r="V198" s="35"/>
      <c r="W198" s="36" t="s">
        <v>69</v>
      </c>
      <c r="X198" s="787">
        <v>0</v>
      </c>
      <c r="Y198" s="788">
        <f t="shared" si="36"/>
        <v>0</v>
      </c>
      <c r="Z198" s="37" t="str">
        <f>IFERROR(IF(Y198=0,"",ROUNDUP(Y198/H198,0)*0.00502),"")</f>
        <v/>
      </c>
      <c r="AA198" s="56"/>
      <c r="AB198" s="57"/>
      <c r="AC198" s="259" t="s">
        <v>336</v>
      </c>
      <c r="AG198" s="64"/>
      <c r="AJ198" s="68"/>
      <c r="AK198" s="68">
        <v>0</v>
      </c>
      <c r="BB198" s="260" t="s">
        <v>1</v>
      </c>
      <c r="BM198" s="64">
        <f t="shared" si="37"/>
        <v>0</v>
      </c>
      <c r="BN198" s="64">
        <f t="shared" si="38"/>
        <v>0</v>
      </c>
      <c r="BO198" s="64">
        <f t="shared" si="39"/>
        <v>0</v>
      </c>
      <c r="BP198" s="64">
        <f t="shared" si="40"/>
        <v>0</v>
      </c>
    </row>
    <row r="199" spans="1:68" ht="27" customHeight="1" x14ac:dyDescent="0.25">
      <c r="A199" s="54" t="s">
        <v>343</v>
      </c>
      <c r="B199" s="54" t="s">
        <v>344</v>
      </c>
      <c r="C199" s="32">
        <v>4301031158</v>
      </c>
      <c r="D199" s="794">
        <v>4680115880191</v>
      </c>
      <c r="E199" s="795"/>
      <c r="F199" s="786">
        <v>0.4</v>
      </c>
      <c r="G199" s="33">
        <v>6</v>
      </c>
      <c r="H199" s="786">
        <v>2.4</v>
      </c>
      <c r="I199" s="786">
        <v>2.58</v>
      </c>
      <c r="J199" s="33">
        <v>182</v>
      </c>
      <c r="K199" s="33" t="s">
        <v>76</v>
      </c>
      <c r="L199" s="33"/>
      <c r="M199" s="34" t="s">
        <v>68</v>
      </c>
      <c r="N199" s="34"/>
      <c r="O199" s="33">
        <v>40</v>
      </c>
      <c r="P199" s="119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792"/>
      <c r="R199" s="792"/>
      <c r="S199" s="792"/>
      <c r="T199" s="793"/>
      <c r="U199" s="35"/>
      <c r="V199" s="35"/>
      <c r="W199" s="36" t="s">
        <v>69</v>
      </c>
      <c r="X199" s="787">
        <v>0</v>
      </c>
      <c r="Y199" s="788">
        <f t="shared" si="36"/>
        <v>0</v>
      </c>
      <c r="Z199" s="37" t="str">
        <f>IFERROR(IF(Y199=0,"",ROUNDUP(Y199/H199,0)*0.00651),"")</f>
        <v/>
      </c>
      <c r="AA199" s="56"/>
      <c r="AB199" s="57"/>
      <c r="AC199" s="261" t="s">
        <v>336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customHeight="1" x14ac:dyDescent="0.25">
      <c r="A200" s="54" t="s">
        <v>345</v>
      </c>
      <c r="B200" s="54" t="s">
        <v>346</v>
      </c>
      <c r="C200" s="32">
        <v>4301031245</v>
      </c>
      <c r="D200" s="794">
        <v>4680115883963</v>
      </c>
      <c r="E200" s="795"/>
      <c r="F200" s="786">
        <v>0.28000000000000003</v>
      </c>
      <c r="G200" s="33">
        <v>6</v>
      </c>
      <c r="H200" s="786">
        <v>1.68</v>
      </c>
      <c r="I200" s="786">
        <v>1.78</v>
      </c>
      <c r="J200" s="33">
        <v>234</v>
      </c>
      <c r="K200" s="33" t="s">
        <v>67</v>
      </c>
      <c r="L200" s="33"/>
      <c r="M200" s="34" t="s">
        <v>68</v>
      </c>
      <c r="N200" s="34"/>
      <c r="O200" s="33">
        <v>40</v>
      </c>
      <c r="P200" s="121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792"/>
      <c r="R200" s="792"/>
      <c r="S200" s="792"/>
      <c r="T200" s="793"/>
      <c r="U200" s="35"/>
      <c r="V200" s="35"/>
      <c r="W200" s="36" t="s">
        <v>69</v>
      </c>
      <c r="X200" s="787">
        <v>0</v>
      </c>
      <c r="Y200" s="788">
        <f t="shared" si="36"/>
        <v>0</v>
      </c>
      <c r="Z200" s="37" t="str">
        <f>IFERROR(IF(Y200=0,"",ROUNDUP(Y200/H200,0)*0.00502),"")</f>
        <v/>
      </c>
      <c r="AA200" s="56"/>
      <c r="AB200" s="57"/>
      <c r="AC200" s="263" t="s">
        <v>347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x14ac:dyDescent="0.2">
      <c r="A201" s="802"/>
      <c r="B201" s="803"/>
      <c r="C201" s="803"/>
      <c r="D201" s="803"/>
      <c r="E201" s="803"/>
      <c r="F201" s="803"/>
      <c r="G201" s="803"/>
      <c r="H201" s="803"/>
      <c r="I201" s="803"/>
      <c r="J201" s="803"/>
      <c r="K201" s="803"/>
      <c r="L201" s="803"/>
      <c r="M201" s="803"/>
      <c r="N201" s="803"/>
      <c r="O201" s="804"/>
      <c r="P201" s="796" t="s">
        <v>71</v>
      </c>
      <c r="Q201" s="797"/>
      <c r="R201" s="797"/>
      <c r="S201" s="797"/>
      <c r="T201" s="797"/>
      <c r="U201" s="797"/>
      <c r="V201" s="798"/>
      <c r="W201" s="38" t="s">
        <v>72</v>
      </c>
      <c r="X201" s="789">
        <f>IFERROR(X193/H193,"0")+IFERROR(X194/H194,"0")+IFERROR(X195/H195,"0")+IFERROR(X196/H196,"0")+IFERROR(X197/H197,"0")+IFERROR(X198/H198,"0")+IFERROR(X199/H199,"0")+IFERROR(X200/H200,"0")</f>
        <v>71.428571428571431</v>
      </c>
      <c r="Y201" s="789">
        <f>IFERROR(Y193/H193,"0")+IFERROR(Y194/H194,"0")+IFERROR(Y195/H195,"0")+IFERROR(Y196/H196,"0")+IFERROR(Y197/H197,"0")+IFERROR(Y198/H198,"0")+IFERROR(Y199/H199,"0")+IFERROR(Y200/H200,"0")</f>
        <v>72</v>
      </c>
      <c r="Z201" s="789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0.64944000000000002</v>
      </c>
      <c r="AA201" s="790"/>
      <c r="AB201" s="790"/>
      <c r="AC201" s="790"/>
    </row>
    <row r="202" spans="1:68" x14ac:dyDescent="0.2">
      <c r="A202" s="803"/>
      <c r="B202" s="803"/>
      <c r="C202" s="803"/>
      <c r="D202" s="803"/>
      <c r="E202" s="803"/>
      <c r="F202" s="803"/>
      <c r="G202" s="803"/>
      <c r="H202" s="803"/>
      <c r="I202" s="803"/>
      <c r="J202" s="803"/>
      <c r="K202" s="803"/>
      <c r="L202" s="803"/>
      <c r="M202" s="803"/>
      <c r="N202" s="803"/>
      <c r="O202" s="804"/>
      <c r="P202" s="796" t="s">
        <v>71</v>
      </c>
      <c r="Q202" s="797"/>
      <c r="R202" s="797"/>
      <c r="S202" s="797"/>
      <c r="T202" s="797"/>
      <c r="U202" s="797"/>
      <c r="V202" s="798"/>
      <c r="W202" s="38" t="s">
        <v>69</v>
      </c>
      <c r="X202" s="789">
        <f>IFERROR(SUM(X193:X200),"0")</f>
        <v>300</v>
      </c>
      <c r="Y202" s="789">
        <f>IFERROR(SUM(Y193:Y200),"0")</f>
        <v>302.40000000000003</v>
      </c>
      <c r="Z202" s="38"/>
      <c r="AA202" s="790"/>
      <c r="AB202" s="790"/>
      <c r="AC202" s="790"/>
    </row>
    <row r="203" spans="1:68" ht="16.5" customHeight="1" x14ac:dyDescent="0.25">
      <c r="A203" s="841" t="s">
        <v>348</v>
      </c>
      <c r="B203" s="803"/>
      <c r="C203" s="803"/>
      <c r="D203" s="803"/>
      <c r="E203" s="803"/>
      <c r="F203" s="803"/>
      <c r="G203" s="803"/>
      <c r="H203" s="803"/>
      <c r="I203" s="803"/>
      <c r="J203" s="803"/>
      <c r="K203" s="803"/>
      <c r="L203" s="803"/>
      <c r="M203" s="803"/>
      <c r="N203" s="803"/>
      <c r="O203" s="803"/>
      <c r="P203" s="803"/>
      <c r="Q203" s="803"/>
      <c r="R203" s="803"/>
      <c r="S203" s="803"/>
      <c r="T203" s="803"/>
      <c r="U203" s="803"/>
      <c r="V203" s="803"/>
      <c r="W203" s="803"/>
      <c r="X203" s="803"/>
      <c r="Y203" s="803"/>
      <c r="Z203" s="803"/>
      <c r="AA203" s="782"/>
      <c r="AB203" s="782"/>
      <c r="AC203" s="782"/>
    </row>
    <row r="204" spans="1:68" ht="14.25" customHeight="1" x14ac:dyDescent="0.25">
      <c r="A204" s="808" t="s">
        <v>113</v>
      </c>
      <c r="B204" s="803"/>
      <c r="C204" s="803"/>
      <c r="D204" s="803"/>
      <c r="E204" s="803"/>
      <c r="F204" s="803"/>
      <c r="G204" s="803"/>
      <c r="H204" s="803"/>
      <c r="I204" s="803"/>
      <c r="J204" s="803"/>
      <c r="K204" s="803"/>
      <c r="L204" s="803"/>
      <c r="M204" s="803"/>
      <c r="N204" s="803"/>
      <c r="O204" s="803"/>
      <c r="P204" s="803"/>
      <c r="Q204" s="803"/>
      <c r="R204" s="803"/>
      <c r="S204" s="803"/>
      <c r="T204" s="803"/>
      <c r="U204" s="803"/>
      <c r="V204" s="803"/>
      <c r="W204" s="803"/>
      <c r="X204" s="803"/>
      <c r="Y204" s="803"/>
      <c r="Z204" s="803"/>
      <c r="AA204" s="783"/>
      <c r="AB204" s="783"/>
      <c r="AC204" s="783"/>
    </row>
    <row r="205" spans="1:68" ht="16.5" customHeight="1" x14ac:dyDescent="0.25">
      <c r="A205" s="54" t="s">
        <v>349</v>
      </c>
      <c r="B205" s="54" t="s">
        <v>350</v>
      </c>
      <c r="C205" s="32">
        <v>4301011450</v>
      </c>
      <c r="D205" s="794">
        <v>4680115881402</v>
      </c>
      <c r="E205" s="795"/>
      <c r="F205" s="786">
        <v>1.35</v>
      </c>
      <c r="G205" s="33">
        <v>8</v>
      </c>
      <c r="H205" s="786">
        <v>10.8</v>
      </c>
      <c r="I205" s="786">
        <v>11.28</v>
      </c>
      <c r="J205" s="33">
        <v>56</v>
      </c>
      <c r="K205" s="33" t="s">
        <v>116</v>
      </c>
      <c r="L205" s="33"/>
      <c r="M205" s="34" t="s">
        <v>119</v>
      </c>
      <c r="N205" s="34"/>
      <c r="O205" s="33">
        <v>55</v>
      </c>
      <c r="P205" s="93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792"/>
      <c r="R205" s="792"/>
      <c r="S205" s="792"/>
      <c r="T205" s="793"/>
      <c r="U205" s="35"/>
      <c r="V205" s="35"/>
      <c r="W205" s="36" t="s">
        <v>69</v>
      </c>
      <c r="X205" s="787">
        <v>0</v>
      </c>
      <c r="Y205" s="788">
        <f>IFERROR(IF(X205="",0,CEILING((X205/$H205),1)*$H205),"")</f>
        <v>0</v>
      </c>
      <c r="Z205" s="37" t="str">
        <f>IFERROR(IF(Y205=0,"",ROUNDUP(Y205/H205,0)*0.02175),"")</f>
        <v/>
      </c>
      <c r="AA205" s="56"/>
      <c r="AB205" s="57"/>
      <c r="AC205" s="265" t="s">
        <v>351</v>
      </c>
      <c r="AG205" s="64"/>
      <c r="AJ205" s="68"/>
      <c r="AK205" s="68">
        <v>0</v>
      </c>
      <c r="BB205" s="266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27" customHeight="1" x14ac:dyDescent="0.25">
      <c r="A206" s="54" t="s">
        <v>352</v>
      </c>
      <c r="B206" s="54" t="s">
        <v>353</v>
      </c>
      <c r="C206" s="32">
        <v>4301011767</v>
      </c>
      <c r="D206" s="794">
        <v>4680115881396</v>
      </c>
      <c r="E206" s="795"/>
      <c r="F206" s="786">
        <v>0.45</v>
      </c>
      <c r="G206" s="33">
        <v>6</v>
      </c>
      <c r="H206" s="786">
        <v>2.7</v>
      </c>
      <c r="I206" s="786">
        <v>2.88</v>
      </c>
      <c r="J206" s="33">
        <v>182</v>
      </c>
      <c r="K206" s="33" t="s">
        <v>76</v>
      </c>
      <c r="L206" s="33"/>
      <c r="M206" s="34" t="s">
        <v>68</v>
      </c>
      <c r="N206" s="34"/>
      <c r="O206" s="33">
        <v>55</v>
      </c>
      <c r="P206" s="103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792"/>
      <c r="R206" s="792"/>
      <c r="S206" s="792"/>
      <c r="T206" s="793"/>
      <c r="U206" s="35"/>
      <c r="V206" s="35"/>
      <c r="W206" s="36" t="s">
        <v>69</v>
      </c>
      <c r="X206" s="787">
        <v>45</v>
      </c>
      <c r="Y206" s="788">
        <f>IFERROR(IF(X206="",0,CEILING((X206/$H206),1)*$H206),"")</f>
        <v>45.900000000000006</v>
      </c>
      <c r="Z206" s="37">
        <f>IFERROR(IF(Y206=0,"",ROUNDUP(Y206/H206,0)*0.00651),"")</f>
        <v>0.11067</v>
      </c>
      <c r="AA206" s="56"/>
      <c r="AB206" s="57"/>
      <c r="AC206" s="267" t="s">
        <v>354</v>
      </c>
      <c r="AG206" s="64"/>
      <c r="AJ206" s="68"/>
      <c r="AK206" s="68">
        <v>0</v>
      </c>
      <c r="BB206" s="268" t="s">
        <v>1</v>
      </c>
      <c r="BM206" s="64">
        <f>IFERROR(X206*I206/H206,"0")</f>
        <v>47.999999999999993</v>
      </c>
      <c r="BN206" s="64">
        <f>IFERROR(Y206*I206/H206,"0")</f>
        <v>48.96</v>
      </c>
      <c r="BO206" s="64">
        <f>IFERROR(1/J206*(X206/H206),"0")</f>
        <v>9.1575091575091569E-2</v>
      </c>
      <c r="BP206" s="64">
        <f>IFERROR(1/J206*(Y206/H206),"0")</f>
        <v>9.3406593406593408E-2</v>
      </c>
    </row>
    <row r="207" spans="1:68" x14ac:dyDescent="0.2">
      <c r="A207" s="802"/>
      <c r="B207" s="803"/>
      <c r="C207" s="803"/>
      <c r="D207" s="803"/>
      <c r="E207" s="803"/>
      <c r="F207" s="803"/>
      <c r="G207" s="803"/>
      <c r="H207" s="803"/>
      <c r="I207" s="803"/>
      <c r="J207" s="803"/>
      <c r="K207" s="803"/>
      <c r="L207" s="803"/>
      <c r="M207" s="803"/>
      <c r="N207" s="803"/>
      <c r="O207" s="804"/>
      <c r="P207" s="796" t="s">
        <v>71</v>
      </c>
      <c r="Q207" s="797"/>
      <c r="R207" s="797"/>
      <c r="S207" s="797"/>
      <c r="T207" s="797"/>
      <c r="U207" s="797"/>
      <c r="V207" s="798"/>
      <c r="W207" s="38" t="s">
        <v>72</v>
      </c>
      <c r="X207" s="789">
        <f>IFERROR(X205/H205,"0")+IFERROR(X206/H206,"0")</f>
        <v>16.666666666666664</v>
      </c>
      <c r="Y207" s="789">
        <f>IFERROR(Y205/H205,"0")+IFERROR(Y206/H206,"0")</f>
        <v>17</v>
      </c>
      <c r="Z207" s="789">
        <f>IFERROR(IF(Z205="",0,Z205),"0")+IFERROR(IF(Z206="",0,Z206),"0")</f>
        <v>0.11067</v>
      </c>
      <c r="AA207" s="790"/>
      <c r="AB207" s="790"/>
      <c r="AC207" s="790"/>
    </row>
    <row r="208" spans="1:68" x14ac:dyDescent="0.2">
      <c r="A208" s="803"/>
      <c r="B208" s="803"/>
      <c r="C208" s="803"/>
      <c r="D208" s="803"/>
      <c r="E208" s="803"/>
      <c r="F208" s="803"/>
      <c r="G208" s="803"/>
      <c r="H208" s="803"/>
      <c r="I208" s="803"/>
      <c r="J208" s="803"/>
      <c r="K208" s="803"/>
      <c r="L208" s="803"/>
      <c r="M208" s="803"/>
      <c r="N208" s="803"/>
      <c r="O208" s="804"/>
      <c r="P208" s="796" t="s">
        <v>71</v>
      </c>
      <c r="Q208" s="797"/>
      <c r="R208" s="797"/>
      <c r="S208" s="797"/>
      <c r="T208" s="797"/>
      <c r="U208" s="797"/>
      <c r="V208" s="798"/>
      <c r="W208" s="38" t="s">
        <v>69</v>
      </c>
      <c r="X208" s="789">
        <f>IFERROR(SUM(X205:X206),"0")</f>
        <v>45</v>
      </c>
      <c r="Y208" s="789">
        <f>IFERROR(SUM(Y205:Y206),"0")</f>
        <v>45.900000000000006</v>
      </c>
      <c r="Z208" s="38"/>
      <c r="AA208" s="790"/>
      <c r="AB208" s="790"/>
      <c r="AC208" s="790"/>
    </row>
    <row r="209" spans="1:68" ht="14.25" customHeight="1" x14ac:dyDescent="0.25">
      <c r="A209" s="808" t="s">
        <v>168</v>
      </c>
      <c r="B209" s="803"/>
      <c r="C209" s="803"/>
      <c r="D209" s="803"/>
      <c r="E209" s="803"/>
      <c r="F209" s="803"/>
      <c r="G209" s="803"/>
      <c r="H209" s="803"/>
      <c r="I209" s="803"/>
      <c r="J209" s="803"/>
      <c r="K209" s="803"/>
      <c r="L209" s="803"/>
      <c r="M209" s="803"/>
      <c r="N209" s="803"/>
      <c r="O209" s="803"/>
      <c r="P209" s="803"/>
      <c r="Q209" s="803"/>
      <c r="R209" s="803"/>
      <c r="S209" s="803"/>
      <c r="T209" s="803"/>
      <c r="U209" s="803"/>
      <c r="V209" s="803"/>
      <c r="W209" s="803"/>
      <c r="X209" s="803"/>
      <c r="Y209" s="803"/>
      <c r="Z209" s="803"/>
      <c r="AA209" s="783"/>
      <c r="AB209" s="783"/>
      <c r="AC209" s="783"/>
    </row>
    <row r="210" spans="1:68" ht="16.5" customHeight="1" x14ac:dyDescent="0.25">
      <c r="A210" s="54" t="s">
        <v>355</v>
      </c>
      <c r="B210" s="54" t="s">
        <v>356</v>
      </c>
      <c r="C210" s="32">
        <v>4301020262</v>
      </c>
      <c r="D210" s="794">
        <v>4680115882935</v>
      </c>
      <c r="E210" s="795"/>
      <c r="F210" s="786">
        <v>1.35</v>
      </c>
      <c r="G210" s="33">
        <v>8</v>
      </c>
      <c r="H210" s="786">
        <v>10.8</v>
      </c>
      <c r="I210" s="786">
        <v>11.28</v>
      </c>
      <c r="J210" s="33">
        <v>56</v>
      </c>
      <c r="K210" s="33" t="s">
        <v>116</v>
      </c>
      <c r="L210" s="33"/>
      <c r="M210" s="34" t="s">
        <v>77</v>
      </c>
      <c r="N210" s="34"/>
      <c r="O210" s="33">
        <v>50</v>
      </c>
      <c r="P210" s="97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792"/>
      <c r="R210" s="792"/>
      <c r="S210" s="792"/>
      <c r="T210" s="793"/>
      <c r="U210" s="35"/>
      <c r="V210" s="35"/>
      <c r="W210" s="36" t="s">
        <v>69</v>
      </c>
      <c r="X210" s="787">
        <v>0</v>
      </c>
      <c r="Y210" s="788">
        <f>IFERROR(IF(X210="",0,CEILING((X210/$H210),1)*$H210),"")</f>
        <v>0</v>
      </c>
      <c r="Z210" s="37" t="str">
        <f>IFERROR(IF(Y210=0,"",ROUNDUP(Y210/H210,0)*0.02175),"")</f>
        <v/>
      </c>
      <c r="AA210" s="56"/>
      <c r="AB210" s="57"/>
      <c r="AC210" s="269" t="s">
        <v>357</v>
      </c>
      <c r="AG210" s="64"/>
      <c r="AJ210" s="68"/>
      <c r="AK210" s="68">
        <v>0</v>
      </c>
      <c r="BB210" s="270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16.5" customHeight="1" x14ac:dyDescent="0.25">
      <c r="A211" s="54" t="s">
        <v>358</v>
      </c>
      <c r="B211" s="54" t="s">
        <v>359</v>
      </c>
      <c r="C211" s="32">
        <v>4301020220</v>
      </c>
      <c r="D211" s="794">
        <v>4680115880764</v>
      </c>
      <c r="E211" s="795"/>
      <c r="F211" s="786">
        <v>0.35</v>
      </c>
      <c r="G211" s="33">
        <v>6</v>
      </c>
      <c r="H211" s="786">
        <v>2.1</v>
      </c>
      <c r="I211" s="786">
        <v>2.2799999999999998</v>
      </c>
      <c r="J211" s="33">
        <v>182</v>
      </c>
      <c r="K211" s="33" t="s">
        <v>76</v>
      </c>
      <c r="L211" s="33"/>
      <c r="M211" s="34" t="s">
        <v>119</v>
      </c>
      <c r="N211" s="34"/>
      <c r="O211" s="33">
        <v>50</v>
      </c>
      <c r="P211" s="101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792"/>
      <c r="R211" s="792"/>
      <c r="S211" s="792"/>
      <c r="T211" s="793"/>
      <c r="U211" s="35"/>
      <c r="V211" s="35"/>
      <c r="W211" s="36" t="s">
        <v>69</v>
      </c>
      <c r="X211" s="787">
        <v>0</v>
      </c>
      <c r="Y211" s="788">
        <f>IFERROR(IF(X211="",0,CEILING((X211/$H211),1)*$H211),"")</f>
        <v>0</v>
      </c>
      <c r="Z211" s="37" t="str">
        <f>IFERROR(IF(Y211=0,"",ROUNDUP(Y211/H211,0)*0.00651),"")</f>
        <v/>
      </c>
      <c r="AA211" s="56"/>
      <c r="AB211" s="57"/>
      <c r="AC211" s="271" t="s">
        <v>357</v>
      </c>
      <c r="AG211" s="64"/>
      <c r="AJ211" s="68"/>
      <c r="AK211" s="68">
        <v>0</v>
      </c>
      <c r="BB211" s="272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x14ac:dyDescent="0.2">
      <c r="A212" s="802"/>
      <c r="B212" s="803"/>
      <c r="C212" s="803"/>
      <c r="D212" s="803"/>
      <c r="E212" s="803"/>
      <c r="F212" s="803"/>
      <c r="G212" s="803"/>
      <c r="H212" s="803"/>
      <c r="I212" s="803"/>
      <c r="J212" s="803"/>
      <c r="K212" s="803"/>
      <c r="L212" s="803"/>
      <c r="M212" s="803"/>
      <c r="N212" s="803"/>
      <c r="O212" s="804"/>
      <c r="P212" s="796" t="s">
        <v>71</v>
      </c>
      <c r="Q212" s="797"/>
      <c r="R212" s="797"/>
      <c r="S212" s="797"/>
      <c r="T212" s="797"/>
      <c r="U212" s="797"/>
      <c r="V212" s="798"/>
      <c r="W212" s="38" t="s">
        <v>72</v>
      </c>
      <c r="X212" s="789">
        <f>IFERROR(X210/H210,"0")+IFERROR(X211/H211,"0")</f>
        <v>0</v>
      </c>
      <c r="Y212" s="789">
        <f>IFERROR(Y210/H210,"0")+IFERROR(Y211/H211,"0")</f>
        <v>0</v>
      </c>
      <c r="Z212" s="789">
        <f>IFERROR(IF(Z210="",0,Z210),"0")+IFERROR(IF(Z211="",0,Z211),"0")</f>
        <v>0</v>
      </c>
      <c r="AA212" s="790"/>
      <c r="AB212" s="790"/>
      <c r="AC212" s="790"/>
    </row>
    <row r="213" spans="1:68" x14ac:dyDescent="0.2">
      <c r="A213" s="803"/>
      <c r="B213" s="803"/>
      <c r="C213" s="803"/>
      <c r="D213" s="803"/>
      <c r="E213" s="803"/>
      <c r="F213" s="803"/>
      <c r="G213" s="803"/>
      <c r="H213" s="803"/>
      <c r="I213" s="803"/>
      <c r="J213" s="803"/>
      <c r="K213" s="803"/>
      <c r="L213" s="803"/>
      <c r="M213" s="803"/>
      <c r="N213" s="803"/>
      <c r="O213" s="804"/>
      <c r="P213" s="796" t="s">
        <v>71</v>
      </c>
      <c r="Q213" s="797"/>
      <c r="R213" s="797"/>
      <c r="S213" s="797"/>
      <c r="T213" s="797"/>
      <c r="U213" s="797"/>
      <c r="V213" s="798"/>
      <c r="W213" s="38" t="s">
        <v>69</v>
      </c>
      <c r="X213" s="789">
        <f>IFERROR(SUM(X210:X211),"0")</f>
        <v>0</v>
      </c>
      <c r="Y213" s="789">
        <f>IFERROR(SUM(Y210:Y211),"0")</f>
        <v>0</v>
      </c>
      <c r="Z213" s="38"/>
      <c r="AA213" s="790"/>
      <c r="AB213" s="790"/>
      <c r="AC213" s="790"/>
    </row>
    <row r="214" spans="1:68" ht="14.25" customHeight="1" x14ac:dyDescent="0.25">
      <c r="A214" s="808" t="s">
        <v>64</v>
      </c>
      <c r="B214" s="803"/>
      <c r="C214" s="803"/>
      <c r="D214" s="803"/>
      <c r="E214" s="803"/>
      <c r="F214" s="803"/>
      <c r="G214" s="803"/>
      <c r="H214" s="803"/>
      <c r="I214" s="803"/>
      <c r="J214" s="803"/>
      <c r="K214" s="803"/>
      <c r="L214" s="803"/>
      <c r="M214" s="803"/>
      <c r="N214" s="803"/>
      <c r="O214" s="803"/>
      <c r="P214" s="803"/>
      <c r="Q214" s="803"/>
      <c r="R214" s="803"/>
      <c r="S214" s="803"/>
      <c r="T214" s="803"/>
      <c r="U214" s="803"/>
      <c r="V214" s="803"/>
      <c r="W214" s="803"/>
      <c r="X214" s="803"/>
      <c r="Y214" s="803"/>
      <c r="Z214" s="803"/>
      <c r="AA214" s="783"/>
      <c r="AB214" s="783"/>
      <c r="AC214" s="783"/>
    </row>
    <row r="215" spans="1:68" ht="27" customHeight="1" x14ac:dyDescent="0.25">
      <c r="A215" s="54" t="s">
        <v>360</v>
      </c>
      <c r="B215" s="54" t="s">
        <v>361</v>
      </c>
      <c r="C215" s="32">
        <v>4301031224</v>
      </c>
      <c r="D215" s="794">
        <v>4680115882683</v>
      </c>
      <c r="E215" s="795"/>
      <c r="F215" s="786">
        <v>0.9</v>
      </c>
      <c r="G215" s="33">
        <v>6</v>
      </c>
      <c r="H215" s="786">
        <v>5.4</v>
      </c>
      <c r="I215" s="786">
        <v>5.61</v>
      </c>
      <c r="J215" s="33">
        <v>132</v>
      </c>
      <c r="K215" s="33" t="s">
        <v>126</v>
      </c>
      <c r="L215" s="33"/>
      <c r="M215" s="34" t="s">
        <v>68</v>
      </c>
      <c r="N215" s="34"/>
      <c r="O215" s="33">
        <v>40</v>
      </c>
      <c r="P215" s="82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792"/>
      <c r="R215" s="792"/>
      <c r="S215" s="792"/>
      <c r="T215" s="793"/>
      <c r="U215" s="35"/>
      <c r="V215" s="35"/>
      <c r="W215" s="36" t="s">
        <v>69</v>
      </c>
      <c r="X215" s="787">
        <v>500</v>
      </c>
      <c r="Y215" s="788">
        <f t="shared" ref="Y215:Y222" si="41">IFERROR(IF(X215="",0,CEILING((X215/$H215),1)*$H215),"")</f>
        <v>502.20000000000005</v>
      </c>
      <c r="Z215" s="37">
        <f>IFERROR(IF(Y215=0,"",ROUNDUP(Y215/H215,0)*0.00902),"")</f>
        <v>0.83886000000000005</v>
      </c>
      <c r="AA215" s="56"/>
      <c r="AB215" s="57"/>
      <c r="AC215" s="273" t="s">
        <v>362</v>
      </c>
      <c r="AG215" s="64"/>
      <c r="AJ215" s="68"/>
      <c r="AK215" s="68">
        <v>0</v>
      </c>
      <c r="BB215" s="274" t="s">
        <v>1</v>
      </c>
      <c r="BM215" s="64">
        <f t="shared" ref="BM215:BM222" si="42">IFERROR(X215*I215/H215,"0")</f>
        <v>519.44444444444446</v>
      </c>
      <c r="BN215" s="64">
        <f t="shared" ref="BN215:BN222" si="43">IFERROR(Y215*I215/H215,"0")</f>
        <v>521.73</v>
      </c>
      <c r="BO215" s="64">
        <f t="shared" ref="BO215:BO222" si="44">IFERROR(1/J215*(X215/H215),"0")</f>
        <v>0.70145903479236804</v>
      </c>
      <c r="BP215" s="64">
        <f t="shared" ref="BP215:BP222" si="45">IFERROR(1/J215*(Y215/H215),"0")</f>
        <v>0.70454545454545459</v>
      </c>
    </row>
    <row r="216" spans="1:68" ht="27" customHeight="1" x14ac:dyDescent="0.25">
      <c r="A216" s="54" t="s">
        <v>363</v>
      </c>
      <c r="B216" s="54" t="s">
        <v>364</v>
      </c>
      <c r="C216" s="32">
        <v>4301031230</v>
      </c>
      <c r="D216" s="794">
        <v>4680115882690</v>
      </c>
      <c r="E216" s="795"/>
      <c r="F216" s="786">
        <v>0.9</v>
      </c>
      <c r="G216" s="33">
        <v>6</v>
      </c>
      <c r="H216" s="786">
        <v>5.4</v>
      </c>
      <c r="I216" s="786">
        <v>5.61</v>
      </c>
      <c r="J216" s="33">
        <v>132</v>
      </c>
      <c r="K216" s="33" t="s">
        <v>126</v>
      </c>
      <c r="L216" s="33"/>
      <c r="M216" s="34" t="s">
        <v>68</v>
      </c>
      <c r="N216" s="34"/>
      <c r="O216" s="33">
        <v>40</v>
      </c>
      <c r="P216" s="100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792"/>
      <c r="R216" s="792"/>
      <c r="S216" s="792"/>
      <c r="T216" s="793"/>
      <c r="U216" s="35"/>
      <c r="V216" s="35"/>
      <c r="W216" s="36" t="s">
        <v>69</v>
      </c>
      <c r="X216" s="787">
        <v>400</v>
      </c>
      <c r="Y216" s="788">
        <f t="shared" si="41"/>
        <v>405</v>
      </c>
      <c r="Z216" s="37">
        <f>IFERROR(IF(Y216=0,"",ROUNDUP(Y216/H216,0)*0.00902),"")</f>
        <v>0.67649999999999999</v>
      </c>
      <c r="AA216" s="56"/>
      <c r="AB216" s="57"/>
      <c r="AC216" s="275" t="s">
        <v>365</v>
      </c>
      <c r="AG216" s="64"/>
      <c r="AJ216" s="68"/>
      <c r="AK216" s="68">
        <v>0</v>
      </c>
      <c r="BB216" s="276" t="s">
        <v>1</v>
      </c>
      <c r="BM216" s="64">
        <f t="shared" si="42"/>
        <v>415.55555555555554</v>
      </c>
      <c r="BN216" s="64">
        <f t="shared" si="43"/>
        <v>420.75</v>
      </c>
      <c r="BO216" s="64">
        <f t="shared" si="44"/>
        <v>0.5611672278338945</v>
      </c>
      <c r="BP216" s="64">
        <f t="shared" si="45"/>
        <v>0.56818181818181823</v>
      </c>
    </row>
    <row r="217" spans="1:68" ht="27" customHeight="1" x14ac:dyDescent="0.25">
      <c r="A217" s="54" t="s">
        <v>366</v>
      </c>
      <c r="B217" s="54" t="s">
        <v>367</v>
      </c>
      <c r="C217" s="32">
        <v>4301031220</v>
      </c>
      <c r="D217" s="794">
        <v>4680115882669</v>
      </c>
      <c r="E217" s="795"/>
      <c r="F217" s="786">
        <v>0.9</v>
      </c>
      <c r="G217" s="33">
        <v>6</v>
      </c>
      <c r="H217" s="786">
        <v>5.4</v>
      </c>
      <c r="I217" s="786">
        <v>5.61</v>
      </c>
      <c r="J217" s="33">
        <v>132</v>
      </c>
      <c r="K217" s="33" t="s">
        <v>126</v>
      </c>
      <c r="L217" s="33"/>
      <c r="M217" s="34" t="s">
        <v>68</v>
      </c>
      <c r="N217" s="34"/>
      <c r="O217" s="33">
        <v>40</v>
      </c>
      <c r="P217" s="105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792"/>
      <c r="R217" s="792"/>
      <c r="S217" s="792"/>
      <c r="T217" s="793"/>
      <c r="U217" s="35"/>
      <c r="V217" s="35"/>
      <c r="W217" s="36" t="s">
        <v>69</v>
      </c>
      <c r="X217" s="787">
        <v>440</v>
      </c>
      <c r="Y217" s="788">
        <f t="shared" si="41"/>
        <v>442.8</v>
      </c>
      <c r="Z217" s="37">
        <f>IFERROR(IF(Y217=0,"",ROUNDUP(Y217/H217,0)*0.00902),"")</f>
        <v>0.73964000000000008</v>
      </c>
      <c r="AA217" s="56"/>
      <c r="AB217" s="57"/>
      <c r="AC217" s="277" t="s">
        <v>368</v>
      </c>
      <c r="AG217" s="64"/>
      <c r="AJ217" s="68"/>
      <c r="AK217" s="68">
        <v>0</v>
      </c>
      <c r="BB217" s="278" t="s">
        <v>1</v>
      </c>
      <c r="BM217" s="64">
        <f t="shared" si="42"/>
        <v>457.11111111111109</v>
      </c>
      <c r="BN217" s="64">
        <f t="shared" si="43"/>
        <v>460.02</v>
      </c>
      <c r="BO217" s="64">
        <f t="shared" si="44"/>
        <v>0.61728395061728392</v>
      </c>
      <c r="BP217" s="64">
        <f t="shared" si="45"/>
        <v>0.62121212121212122</v>
      </c>
    </row>
    <row r="218" spans="1:68" ht="27" customHeight="1" x14ac:dyDescent="0.25">
      <c r="A218" s="54" t="s">
        <v>369</v>
      </c>
      <c r="B218" s="54" t="s">
        <v>370</v>
      </c>
      <c r="C218" s="32">
        <v>4301031221</v>
      </c>
      <c r="D218" s="794">
        <v>4680115882676</v>
      </c>
      <c r="E218" s="795"/>
      <c r="F218" s="786">
        <v>0.9</v>
      </c>
      <c r="G218" s="33">
        <v>6</v>
      </c>
      <c r="H218" s="786">
        <v>5.4</v>
      </c>
      <c r="I218" s="786">
        <v>5.61</v>
      </c>
      <c r="J218" s="33">
        <v>132</v>
      </c>
      <c r="K218" s="33" t="s">
        <v>126</v>
      </c>
      <c r="L218" s="33"/>
      <c r="M218" s="34" t="s">
        <v>68</v>
      </c>
      <c r="N218" s="34"/>
      <c r="O218" s="33">
        <v>40</v>
      </c>
      <c r="P218" s="123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792"/>
      <c r="R218" s="792"/>
      <c r="S218" s="792"/>
      <c r="T218" s="793"/>
      <c r="U218" s="35"/>
      <c r="V218" s="35"/>
      <c r="W218" s="36" t="s">
        <v>69</v>
      </c>
      <c r="X218" s="787">
        <v>600</v>
      </c>
      <c r="Y218" s="788">
        <f t="shared" si="41"/>
        <v>604.80000000000007</v>
      </c>
      <c r="Z218" s="37">
        <f>IFERROR(IF(Y218=0,"",ROUNDUP(Y218/H218,0)*0.00902),"")</f>
        <v>1.01024</v>
      </c>
      <c r="AA218" s="56"/>
      <c r="AB218" s="57"/>
      <c r="AC218" s="279" t="s">
        <v>371</v>
      </c>
      <c r="AG218" s="64"/>
      <c r="AJ218" s="68"/>
      <c r="AK218" s="68">
        <v>0</v>
      </c>
      <c r="BB218" s="280" t="s">
        <v>1</v>
      </c>
      <c r="BM218" s="64">
        <f t="shared" si="42"/>
        <v>623.33333333333326</v>
      </c>
      <c r="BN218" s="64">
        <f t="shared" si="43"/>
        <v>628.32000000000005</v>
      </c>
      <c r="BO218" s="64">
        <f t="shared" si="44"/>
        <v>0.84175084175084169</v>
      </c>
      <c r="BP218" s="64">
        <f t="shared" si="45"/>
        <v>0.84848484848484851</v>
      </c>
    </row>
    <row r="219" spans="1:68" ht="27" customHeight="1" x14ac:dyDescent="0.25">
      <c r="A219" s="54" t="s">
        <v>372</v>
      </c>
      <c r="B219" s="54" t="s">
        <v>373</v>
      </c>
      <c r="C219" s="32">
        <v>4301031223</v>
      </c>
      <c r="D219" s="794">
        <v>4680115884014</v>
      </c>
      <c r="E219" s="795"/>
      <c r="F219" s="786">
        <v>0.3</v>
      </c>
      <c r="G219" s="33">
        <v>6</v>
      </c>
      <c r="H219" s="786">
        <v>1.8</v>
      </c>
      <c r="I219" s="786">
        <v>1.93</v>
      </c>
      <c r="J219" s="33">
        <v>234</v>
      </c>
      <c r="K219" s="33" t="s">
        <v>67</v>
      </c>
      <c r="L219" s="33"/>
      <c r="M219" s="34" t="s">
        <v>68</v>
      </c>
      <c r="N219" s="34"/>
      <c r="O219" s="33">
        <v>40</v>
      </c>
      <c r="P219" s="97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792"/>
      <c r="R219" s="792"/>
      <c r="S219" s="792"/>
      <c r="T219" s="793"/>
      <c r="U219" s="35"/>
      <c r="V219" s="35"/>
      <c r="W219" s="36" t="s">
        <v>69</v>
      </c>
      <c r="X219" s="787">
        <v>0</v>
      </c>
      <c r="Y219" s="788">
        <f t="shared" si="41"/>
        <v>0</v>
      </c>
      <c r="Z219" s="37" t="str">
        <f>IFERROR(IF(Y219=0,"",ROUNDUP(Y219/H219,0)*0.00502),"")</f>
        <v/>
      </c>
      <c r="AA219" s="56"/>
      <c r="AB219" s="57"/>
      <c r="AC219" s="281" t="s">
        <v>362</v>
      </c>
      <c r="AG219" s="64"/>
      <c r="AJ219" s="68"/>
      <c r="AK219" s="68">
        <v>0</v>
      </c>
      <c r="BB219" s="282" t="s">
        <v>1</v>
      </c>
      <c r="BM219" s="64">
        <f t="shared" si="42"/>
        <v>0</v>
      </c>
      <c r="BN219" s="64">
        <f t="shared" si="43"/>
        <v>0</v>
      </c>
      <c r="BO219" s="64">
        <f t="shared" si="44"/>
        <v>0</v>
      </c>
      <c r="BP219" s="64">
        <f t="shared" si="45"/>
        <v>0</v>
      </c>
    </row>
    <row r="220" spans="1:68" ht="27" customHeight="1" x14ac:dyDescent="0.25">
      <c r="A220" s="54" t="s">
        <v>374</v>
      </c>
      <c r="B220" s="54" t="s">
        <v>375</v>
      </c>
      <c r="C220" s="32">
        <v>4301031222</v>
      </c>
      <c r="D220" s="794">
        <v>4680115884007</v>
      </c>
      <c r="E220" s="795"/>
      <c r="F220" s="786">
        <v>0.3</v>
      </c>
      <c r="G220" s="33">
        <v>6</v>
      </c>
      <c r="H220" s="786">
        <v>1.8</v>
      </c>
      <c r="I220" s="786">
        <v>1.9</v>
      </c>
      <c r="J220" s="33">
        <v>234</v>
      </c>
      <c r="K220" s="33" t="s">
        <v>67</v>
      </c>
      <c r="L220" s="33"/>
      <c r="M220" s="34" t="s">
        <v>68</v>
      </c>
      <c r="N220" s="34"/>
      <c r="O220" s="33">
        <v>40</v>
      </c>
      <c r="P220" s="81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792"/>
      <c r="R220" s="792"/>
      <c r="S220" s="792"/>
      <c r="T220" s="793"/>
      <c r="U220" s="35"/>
      <c r="V220" s="35"/>
      <c r="W220" s="36" t="s">
        <v>69</v>
      </c>
      <c r="X220" s="787">
        <v>0</v>
      </c>
      <c r="Y220" s="788">
        <f t="shared" si="41"/>
        <v>0</v>
      </c>
      <c r="Z220" s="37" t="str">
        <f>IFERROR(IF(Y220=0,"",ROUNDUP(Y220/H220,0)*0.00502),"")</f>
        <v/>
      </c>
      <c r="AA220" s="56"/>
      <c r="AB220" s="57"/>
      <c r="AC220" s="283" t="s">
        <v>365</v>
      </c>
      <c r="AG220" s="64"/>
      <c r="AJ220" s="68"/>
      <c r="AK220" s="68">
        <v>0</v>
      </c>
      <c r="BB220" s="284" t="s">
        <v>1</v>
      </c>
      <c r="BM220" s="64">
        <f t="shared" si="42"/>
        <v>0</v>
      </c>
      <c r="BN220" s="64">
        <f t="shared" si="43"/>
        <v>0</v>
      </c>
      <c r="BO220" s="64">
        <f t="shared" si="44"/>
        <v>0</v>
      </c>
      <c r="BP220" s="64">
        <f t="shared" si="45"/>
        <v>0</v>
      </c>
    </row>
    <row r="221" spans="1:68" ht="27" customHeight="1" x14ac:dyDescent="0.25">
      <c r="A221" s="54" t="s">
        <v>376</v>
      </c>
      <c r="B221" s="54" t="s">
        <v>377</v>
      </c>
      <c r="C221" s="32">
        <v>4301031229</v>
      </c>
      <c r="D221" s="794">
        <v>4680115884038</v>
      </c>
      <c r="E221" s="795"/>
      <c r="F221" s="786">
        <v>0.3</v>
      </c>
      <c r="G221" s="33">
        <v>6</v>
      </c>
      <c r="H221" s="786">
        <v>1.8</v>
      </c>
      <c r="I221" s="786">
        <v>1.9</v>
      </c>
      <c r="J221" s="33">
        <v>234</v>
      </c>
      <c r="K221" s="33" t="s">
        <v>67</v>
      </c>
      <c r="L221" s="33"/>
      <c r="M221" s="34" t="s">
        <v>68</v>
      </c>
      <c r="N221" s="34"/>
      <c r="O221" s="33">
        <v>40</v>
      </c>
      <c r="P221" s="825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792"/>
      <c r="R221" s="792"/>
      <c r="S221" s="792"/>
      <c r="T221" s="793"/>
      <c r="U221" s="35"/>
      <c r="V221" s="35"/>
      <c r="W221" s="36" t="s">
        <v>69</v>
      </c>
      <c r="X221" s="787">
        <v>0</v>
      </c>
      <c r="Y221" s="788">
        <f t="shared" si="41"/>
        <v>0</v>
      </c>
      <c r="Z221" s="37" t="str">
        <f>IFERROR(IF(Y221=0,"",ROUNDUP(Y221/H221,0)*0.00502),"")</f>
        <v/>
      </c>
      <c r="AA221" s="56"/>
      <c r="AB221" s="57"/>
      <c r="AC221" s="285" t="s">
        <v>368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customHeight="1" x14ac:dyDescent="0.25">
      <c r="A222" s="54" t="s">
        <v>378</v>
      </c>
      <c r="B222" s="54" t="s">
        <v>379</v>
      </c>
      <c r="C222" s="32">
        <v>4301031225</v>
      </c>
      <c r="D222" s="794">
        <v>4680115884021</v>
      </c>
      <c r="E222" s="795"/>
      <c r="F222" s="786">
        <v>0.3</v>
      </c>
      <c r="G222" s="33">
        <v>6</v>
      </c>
      <c r="H222" s="786">
        <v>1.8</v>
      </c>
      <c r="I222" s="786">
        <v>1.9</v>
      </c>
      <c r="J222" s="33">
        <v>234</v>
      </c>
      <c r="K222" s="33" t="s">
        <v>67</v>
      </c>
      <c r="L222" s="33"/>
      <c r="M222" s="34" t="s">
        <v>68</v>
      </c>
      <c r="N222" s="34"/>
      <c r="O222" s="33">
        <v>40</v>
      </c>
      <c r="P222" s="108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792"/>
      <c r="R222" s="792"/>
      <c r="S222" s="792"/>
      <c r="T222" s="793"/>
      <c r="U222" s="35"/>
      <c r="V222" s="35"/>
      <c r="W222" s="36" t="s">
        <v>69</v>
      </c>
      <c r="X222" s="787">
        <v>0</v>
      </c>
      <c r="Y222" s="788">
        <f t="shared" si="41"/>
        <v>0</v>
      </c>
      <c r="Z222" s="37" t="str">
        <f>IFERROR(IF(Y222=0,"",ROUNDUP(Y222/H222,0)*0.00502),"")</f>
        <v/>
      </c>
      <c r="AA222" s="56"/>
      <c r="AB222" s="57"/>
      <c r="AC222" s="287" t="s">
        <v>371</v>
      </c>
      <c r="AG222" s="64"/>
      <c r="AJ222" s="68"/>
      <c r="AK222" s="68">
        <v>0</v>
      </c>
      <c r="BB222" s="288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x14ac:dyDescent="0.2">
      <c r="A223" s="802"/>
      <c r="B223" s="803"/>
      <c r="C223" s="803"/>
      <c r="D223" s="803"/>
      <c r="E223" s="803"/>
      <c r="F223" s="803"/>
      <c r="G223" s="803"/>
      <c r="H223" s="803"/>
      <c r="I223" s="803"/>
      <c r="J223" s="803"/>
      <c r="K223" s="803"/>
      <c r="L223" s="803"/>
      <c r="M223" s="803"/>
      <c r="N223" s="803"/>
      <c r="O223" s="804"/>
      <c r="P223" s="796" t="s">
        <v>71</v>
      </c>
      <c r="Q223" s="797"/>
      <c r="R223" s="797"/>
      <c r="S223" s="797"/>
      <c r="T223" s="797"/>
      <c r="U223" s="797"/>
      <c r="V223" s="798"/>
      <c r="W223" s="38" t="s">
        <v>72</v>
      </c>
      <c r="X223" s="789">
        <f>IFERROR(X215/H215,"0")+IFERROR(X216/H216,"0")+IFERROR(X217/H217,"0")+IFERROR(X218/H218,"0")+IFERROR(X219/H219,"0")+IFERROR(X220/H220,"0")+IFERROR(X221/H221,"0")+IFERROR(X222/H222,"0")</f>
        <v>359.25925925925924</v>
      </c>
      <c r="Y223" s="789">
        <f>IFERROR(Y215/H215,"0")+IFERROR(Y216/H216,"0")+IFERROR(Y217/H217,"0")+IFERROR(Y218/H218,"0")+IFERROR(Y219/H219,"0")+IFERROR(Y220/H220,"0")+IFERROR(Y221/H221,"0")+IFERROR(Y222/H222,"0")</f>
        <v>362</v>
      </c>
      <c r="Z223" s="789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3.2652399999999999</v>
      </c>
      <c r="AA223" s="790"/>
      <c r="AB223" s="790"/>
      <c r="AC223" s="790"/>
    </row>
    <row r="224" spans="1:68" x14ac:dyDescent="0.2">
      <c r="A224" s="803"/>
      <c r="B224" s="803"/>
      <c r="C224" s="803"/>
      <c r="D224" s="803"/>
      <c r="E224" s="803"/>
      <c r="F224" s="803"/>
      <c r="G224" s="803"/>
      <c r="H224" s="803"/>
      <c r="I224" s="803"/>
      <c r="J224" s="803"/>
      <c r="K224" s="803"/>
      <c r="L224" s="803"/>
      <c r="M224" s="803"/>
      <c r="N224" s="803"/>
      <c r="O224" s="804"/>
      <c r="P224" s="796" t="s">
        <v>71</v>
      </c>
      <c r="Q224" s="797"/>
      <c r="R224" s="797"/>
      <c r="S224" s="797"/>
      <c r="T224" s="797"/>
      <c r="U224" s="797"/>
      <c r="V224" s="798"/>
      <c r="W224" s="38" t="s">
        <v>69</v>
      </c>
      <c r="X224" s="789">
        <f>IFERROR(SUM(X215:X222),"0")</f>
        <v>1940</v>
      </c>
      <c r="Y224" s="789">
        <f>IFERROR(SUM(Y215:Y222),"0")</f>
        <v>1954.8000000000002</v>
      </c>
      <c r="Z224" s="38"/>
      <c r="AA224" s="790"/>
      <c r="AB224" s="790"/>
      <c r="AC224" s="790"/>
    </row>
    <row r="225" spans="1:68" ht="14.25" customHeight="1" x14ac:dyDescent="0.25">
      <c r="A225" s="808" t="s">
        <v>73</v>
      </c>
      <c r="B225" s="803"/>
      <c r="C225" s="803"/>
      <c r="D225" s="803"/>
      <c r="E225" s="803"/>
      <c r="F225" s="803"/>
      <c r="G225" s="803"/>
      <c r="H225" s="803"/>
      <c r="I225" s="803"/>
      <c r="J225" s="803"/>
      <c r="K225" s="803"/>
      <c r="L225" s="803"/>
      <c r="M225" s="803"/>
      <c r="N225" s="803"/>
      <c r="O225" s="803"/>
      <c r="P225" s="803"/>
      <c r="Q225" s="803"/>
      <c r="R225" s="803"/>
      <c r="S225" s="803"/>
      <c r="T225" s="803"/>
      <c r="U225" s="803"/>
      <c r="V225" s="803"/>
      <c r="W225" s="803"/>
      <c r="X225" s="803"/>
      <c r="Y225" s="803"/>
      <c r="Z225" s="803"/>
      <c r="AA225" s="783"/>
      <c r="AB225" s="783"/>
      <c r="AC225" s="783"/>
    </row>
    <row r="226" spans="1:68" ht="37.5" customHeight="1" x14ac:dyDescent="0.25">
      <c r="A226" s="54" t="s">
        <v>380</v>
      </c>
      <c r="B226" s="54" t="s">
        <v>381</v>
      </c>
      <c r="C226" s="32">
        <v>4301051408</v>
      </c>
      <c r="D226" s="794">
        <v>4680115881594</v>
      </c>
      <c r="E226" s="795"/>
      <c r="F226" s="786">
        <v>1.35</v>
      </c>
      <c r="G226" s="33">
        <v>6</v>
      </c>
      <c r="H226" s="786">
        <v>8.1</v>
      </c>
      <c r="I226" s="786">
        <v>8.6639999999999997</v>
      </c>
      <c r="J226" s="33">
        <v>56</v>
      </c>
      <c r="K226" s="33" t="s">
        <v>116</v>
      </c>
      <c r="L226" s="33"/>
      <c r="M226" s="34" t="s">
        <v>77</v>
      </c>
      <c r="N226" s="34"/>
      <c r="O226" s="33">
        <v>40</v>
      </c>
      <c r="P226" s="110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792"/>
      <c r="R226" s="792"/>
      <c r="S226" s="792"/>
      <c r="T226" s="793"/>
      <c r="U226" s="35"/>
      <c r="V226" s="35"/>
      <c r="W226" s="36" t="s">
        <v>69</v>
      </c>
      <c r="X226" s="787">
        <v>60</v>
      </c>
      <c r="Y226" s="788">
        <f t="shared" ref="Y226:Y236" si="46">IFERROR(IF(X226="",0,CEILING((X226/$H226),1)*$H226),"")</f>
        <v>64.8</v>
      </c>
      <c r="Z226" s="37">
        <f>IFERROR(IF(Y226=0,"",ROUNDUP(Y226/H226,0)*0.02175),"")</f>
        <v>0.17399999999999999</v>
      </c>
      <c r="AA226" s="56"/>
      <c r="AB226" s="57"/>
      <c r="AC226" s="289" t="s">
        <v>382</v>
      </c>
      <c r="AG226" s="64"/>
      <c r="AJ226" s="68"/>
      <c r="AK226" s="68">
        <v>0</v>
      </c>
      <c r="BB226" s="290" t="s">
        <v>1</v>
      </c>
      <c r="BM226" s="64">
        <f t="shared" ref="BM226:BM236" si="47">IFERROR(X226*I226/H226,"0")</f>
        <v>64.177777777777791</v>
      </c>
      <c r="BN226" s="64">
        <f t="shared" ref="BN226:BN236" si="48">IFERROR(Y226*I226/H226,"0")</f>
        <v>69.311999999999998</v>
      </c>
      <c r="BO226" s="64">
        <f t="shared" ref="BO226:BO236" si="49">IFERROR(1/J226*(X226/H226),"0")</f>
        <v>0.13227513227513227</v>
      </c>
      <c r="BP226" s="64">
        <f t="shared" ref="BP226:BP236" si="50">IFERROR(1/J226*(Y226/H226),"0")</f>
        <v>0.14285714285714285</v>
      </c>
    </row>
    <row r="227" spans="1:68" ht="27" customHeight="1" x14ac:dyDescent="0.25">
      <c r="A227" s="54" t="s">
        <v>383</v>
      </c>
      <c r="B227" s="54" t="s">
        <v>384</v>
      </c>
      <c r="C227" s="32">
        <v>4301051754</v>
      </c>
      <c r="D227" s="794">
        <v>4680115880962</v>
      </c>
      <c r="E227" s="795"/>
      <c r="F227" s="786">
        <v>1.3</v>
      </c>
      <c r="G227" s="33">
        <v>6</v>
      </c>
      <c r="H227" s="786">
        <v>7.8</v>
      </c>
      <c r="I227" s="786">
        <v>8.3640000000000008</v>
      </c>
      <c r="J227" s="33">
        <v>56</v>
      </c>
      <c r="K227" s="33" t="s">
        <v>116</v>
      </c>
      <c r="L227" s="33"/>
      <c r="M227" s="34" t="s">
        <v>68</v>
      </c>
      <c r="N227" s="34"/>
      <c r="O227" s="33">
        <v>40</v>
      </c>
      <c r="P227" s="1100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792"/>
      <c r="R227" s="792"/>
      <c r="S227" s="792"/>
      <c r="T227" s="793"/>
      <c r="U227" s="35"/>
      <c r="V227" s="35"/>
      <c r="W227" s="36" t="s">
        <v>69</v>
      </c>
      <c r="X227" s="787">
        <v>330</v>
      </c>
      <c r="Y227" s="788">
        <f t="shared" si="46"/>
        <v>335.4</v>
      </c>
      <c r="Z227" s="37">
        <f>IFERROR(IF(Y227=0,"",ROUNDUP(Y227/H227,0)*0.02175),"")</f>
        <v>0.93524999999999991</v>
      </c>
      <c r="AA227" s="56"/>
      <c r="AB227" s="57"/>
      <c r="AC227" s="291" t="s">
        <v>385</v>
      </c>
      <c r="AG227" s="64"/>
      <c r="AJ227" s="68"/>
      <c r="AK227" s="68">
        <v>0</v>
      </c>
      <c r="BB227" s="292" t="s">
        <v>1</v>
      </c>
      <c r="BM227" s="64">
        <f t="shared" si="47"/>
        <v>353.86153846153849</v>
      </c>
      <c r="BN227" s="64">
        <f t="shared" si="48"/>
        <v>359.65200000000004</v>
      </c>
      <c r="BO227" s="64">
        <f t="shared" si="49"/>
        <v>0.75549450549450547</v>
      </c>
      <c r="BP227" s="64">
        <f t="shared" si="50"/>
        <v>0.76785714285714279</v>
      </c>
    </row>
    <row r="228" spans="1:68" ht="37.5" customHeight="1" x14ac:dyDescent="0.25">
      <c r="A228" s="54" t="s">
        <v>386</v>
      </c>
      <c r="B228" s="54" t="s">
        <v>387</v>
      </c>
      <c r="C228" s="32">
        <v>4301051411</v>
      </c>
      <c r="D228" s="794">
        <v>4680115881617</v>
      </c>
      <c r="E228" s="795"/>
      <c r="F228" s="786">
        <v>1.35</v>
      </c>
      <c r="G228" s="33">
        <v>6</v>
      </c>
      <c r="H228" s="786">
        <v>8.1</v>
      </c>
      <c r="I228" s="786">
        <v>8.6460000000000008</v>
      </c>
      <c r="J228" s="33">
        <v>56</v>
      </c>
      <c r="K228" s="33" t="s">
        <v>116</v>
      </c>
      <c r="L228" s="33"/>
      <c r="M228" s="34" t="s">
        <v>77</v>
      </c>
      <c r="N228" s="34"/>
      <c r="O228" s="33">
        <v>40</v>
      </c>
      <c r="P228" s="120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792"/>
      <c r="R228" s="792"/>
      <c r="S228" s="792"/>
      <c r="T228" s="793"/>
      <c r="U228" s="35"/>
      <c r="V228" s="35"/>
      <c r="W228" s="36" t="s">
        <v>69</v>
      </c>
      <c r="X228" s="787">
        <v>30</v>
      </c>
      <c r="Y228" s="788">
        <f t="shared" si="46"/>
        <v>32.4</v>
      </c>
      <c r="Z228" s="37">
        <f>IFERROR(IF(Y228=0,"",ROUNDUP(Y228/H228,0)*0.02175),"")</f>
        <v>8.6999999999999994E-2</v>
      </c>
      <c r="AA228" s="56"/>
      <c r="AB228" s="57"/>
      <c r="AC228" s="293" t="s">
        <v>388</v>
      </c>
      <c r="AG228" s="64"/>
      <c r="AJ228" s="68"/>
      <c r="AK228" s="68">
        <v>0</v>
      </c>
      <c r="BB228" s="294" t="s">
        <v>1</v>
      </c>
      <c r="BM228" s="64">
        <f t="shared" si="47"/>
        <v>32.022222222222226</v>
      </c>
      <c r="BN228" s="64">
        <f t="shared" si="48"/>
        <v>34.584000000000003</v>
      </c>
      <c r="BO228" s="64">
        <f t="shared" si="49"/>
        <v>6.6137566137566134E-2</v>
      </c>
      <c r="BP228" s="64">
        <f t="shared" si="50"/>
        <v>7.1428571428571425E-2</v>
      </c>
    </row>
    <row r="229" spans="1:68" ht="27" customHeight="1" x14ac:dyDescent="0.25">
      <c r="A229" s="54" t="s">
        <v>389</v>
      </c>
      <c r="B229" s="54" t="s">
        <v>390</v>
      </c>
      <c r="C229" s="32">
        <v>4301051632</v>
      </c>
      <c r="D229" s="794">
        <v>4680115880573</v>
      </c>
      <c r="E229" s="795"/>
      <c r="F229" s="786">
        <v>1.45</v>
      </c>
      <c r="G229" s="33">
        <v>6</v>
      </c>
      <c r="H229" s="786">
        <v>8.6999999999999993</v>
      </c>
      <c r="I229" s="786">
        <v>9.2639999999999993</v>
      </c>
      <c r="J229" s="33">
        <v>56</v>
      </c>
      <c r="K229" s="33" t="s">
        <v>116</v>
      </c>
      <c r="L229" s="33"/>
      <c r="M229" s="34" t="s">
        <v>68</v>
      </c>
      <c r="N229" s="34"/>
      <c r="O229" s="33">
        <v>45</v>
      </c>
      <c r="P229" s="1022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792"/>
      <c r="R229" s="792"/>
      <c r="S229" s="792"/>
      <c r="T229" s="793"/>
      <c r="U229" s="35"/>
      <c r="V229" s="35"/>
      <c r="W229" s="36" t="s">
        <v>69</v>
      </c>
      <c r="X229" s="787">
        <v>400</v>
      </c>
      <c r="Y229" s="788">
        <f t="shared" si="46"/>
        <v>400.2</v>
      </c>
      <c r="Z229" s="37">
        <f>IFERROR(IF(Y229=0,"",ROUNDUP(Y229/H229,0)*0.02175),"")</f>
        <v>1.0004999999999999</v>
      </c>
      <c r="AA229" s="56"/>
      <c r="AB229" s="57"/>
      <c r="AC229" s="295" t="s">
        <v>391</v>
      </c>
      <c r="AG229" s="64"/>
      <c r="AJ229" s="68"/>
      <c r="AK229" s="68">
        <v>0</v>
      </c>
      <c r="BB229" s="296" t="s">
        <v>1</v>
      </c>
      <c r="BM229" s="64">
        <f t="shared" si="47"/>
        <v>425.93103448275866</v>
      </c>
      <c r="BN229" s="64">
        <f t="shared" si="48"/>
        <v>426.14400000000001</v>
      </c>
      <c r="BO229" s="64">
        <f t="shared" si="49"/>
        <v>0.82101806239737274</v>
      </c>
      <c r="BP229" s="64">
        <f t="shared" si="50"/>
        <v>0.8214285714285714</v>
      </c>
    </row>
    <row r="230" spans="1:68" ht="37.5" customHeight="1" x14ac:dyDescent="0.25">
      <c r="A230" s="54" t="s">
        <v>392</v>
      </c>
      <c r="B230" s="54" t="s">
        <v>393</v>
      </c>
      <c r="C230" s="32">
        <v>4301051407</v>
      </c>
      <c r="D230" s="794">
        <v>4680115882195</v>
      </c>
      <c r="E230" s="795"/>
      <c r="F230" s="786">
        <v>0.4</v>
      </c>
      <c r="G230" s="33">
        <v>6</v>
      </c>
      <c r="H230" s="786">
        <v>2.4</v>
      </c>
      <c r="I230" s="786">
        <v>2.67</v>
      </c>
      <c r="J230" s="33">
        <v>182</v>
      </c>
      <c r="K230" s="33" t="s">
        <v>76</v>
      </c>
      <c r="L230" s="33"/>
      <c r="M230" s="34" t="s">
        <v>77</v>
      </c>
      <c r="N230" s="34"/>
      <c r="O230" s="33">
        <v>40</v>
      </c>
      <c r="P230" s="89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792"/>
      <c r="R230" s="792"/>
      <c r="S230" s="792"/>
      <c r="T230" s="793"/>
      <c r="U230" s="35"/>
      <c r="V230" s="35"/>
      <c r="W230" s="36" t="s">
        <v>69</v>
      </c>
      <c r="X230" s="787">
        <v>0</v>
      </c>
      <c r="Y230" s="788">
        <f t="shared" si="46"/>
        <v>0</v>
      </c>
      <c r="Z230" s="37" t="str">
        <f t="shared" ref="Z230:Z236" si="51">IFERROR(IF(Y230=0,"",ROUNDUP(Y230/H230,0)*0.00651),"")</f>
        <v/>
      </c>
      <c r="AA230" s="56"/>
      <c r="AB230" s="57"/>
      <c r="AC230" s="297" t="s">
        <v>382</v>
      </c>
      <c r="AG230" s="64"/>
      <c r="AJ230" s="68"/>
      <c r="AK230" s="68">
        <v>0</v>
      </c>
      <c r="BB230" s="298" t="s">
        <v>1</v>
      </c>
      <c r="BM230" s="64">
        <f t="shared" si="47"/>
        <v>0</v>
      </c>
      <c r="BN230" s="64">
        <f t="shared" si="48"/>
        <v>0</v>
      </c>
      <c r="BO230" s="64">
        <f t="shared" si="49"/>
        <v>0</v>
      </c>
      <c r="BP230" s="64">
        <f t="shared" si="50"/>
        <v>0</v>
      </c>
    </row>
    <row r="231" spans="1:68" ht="37.5" customHeight="1" x14ac:dyDescent="0.25">
      <c r="A231" s="54" t="s">
        <v>394</v>
      </c>
      <c r="B231" s="54" t="s">
        <v>395</v>
      </c>
      <c r="C231" s="32">
        <v>4301051752</v>
      </c>
      <c r="D231" s="794">
        <v>4680115882607</v>
      </c>
      <c r="E231" s="795"/>
      <c r="F231" s="786">
        <v>0.3</v>
      </c>
      <c r="G231" s="33">
        <v>6</v>
      </c>
      <c r="H231" s="786">
        <v>1.8</v>
      </c>
      <c r="I231" s="786">
        <v>2.052</v>
      </c>
      <c r="J231" s="33">
        <v>182</v>
      </c>
      <c r="K231" s="33" t="s">
        <v>76</v>
      </c>
      <c r="L231" s="33"/>
      <c r="M231" s="34" t="s">
        <v>161</v>
      </c>
      <c r="N231" s="34"/>
      <c r="O231" s="33">
        <v>45</v>
      </c>
      <c r="P231" s="80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792"/>
      <c r="R231" s="792"/>
      <c r="S231" s="792"/>
      <c r="T231" s="793"/>
      <c r="U231" s="35"/>
      <c r="V231" s="35"/>
      <c r="W231" s="36" t="s">
        <v>69</v>
      </c>
      <c r="X231" s="787">
        <v>0</v>
      </c>
      <c r="Y231" s="788">
        <f t="shared" si="46"/>
        <v>0</v>
      </c>
      <c r="Z231" s="37" t="str">
        <f t="shared" si="51"/>
        <v/>
      </c>
      <c r="AA231" s="56"/>
      <c r="AB231" s="57"/>
      <c r="AC231" s="299" t="s">
        <v>396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27" customHeight="1" x14ac:dyDescent="0.25">
      <c r="A232" s="54" t="s">
        <v>397</v>
      </c>
      <c r="B232" s="54" t="s">
        <v>398</v>
      </c>
      <c r="C232" s="32">
        <v>4301051630</v>
      </c>
      <c r="D232" s="794">
        <v>4680115880092</v>
      </c>
      <c r="E232" s="795"/>
      <c r="F232" s="786">
        <v>0.4</v>
      </c>
      <c r="G232" s="33">
        <v>6</v>
      </c>
      <c r="H232" s="786">
        <v>2.4</v>
      </c>
      <c r="I232" s="786">
        <v>2.6520000000000001</v>
      </c>
      <c r="J232" s="33">
        <v>182</v>
      </c>
      <c r="K232" s="33" t="s">
        <v>76</v>
      </c>
      <c r="L232" s="33"/>
      <c r="M232" s="34" t="s">
        <v>68</v>
      </c>
      <c r="N232" s="34"/>
      <c r="O232" s="33">
        <v>45</v>
      </c>
      <c r="P232" s="1045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792"/>
      <c r="R232" s="792"/>
      <c r="S232" s="792"/>
      <c r="T232" s="793"/>
      <c r="U232" s="35"/>
      <c r="V232" s="35"/>
      <c r="W232" s="36" t="s">
        <v>69</v>
      </c>
      <c r="X232" s="787">
        <v>48</v>
      </c>
      <c r="Y232" s="788">
        <f t="shared" si="46"/>
        <v>48</v>
      </c>
      <c r="Z232" s="37">
        <f t="shared" si="51"/>
        <v>0.13020000000000001</v>
      </c>
      <c r="AA232" s="56"/>
      <c r="AB232" s="57"/>
      <c r="AC232" s="301" t="s">
        <v>399</v>
      </c>
      <c r="AG232" s="64"/>
      <c r="AJ232" s="68"/>
      <c r="AK232" s="68">
        <v>0</v>
      </c>
      <c r="BB232" s="302" t="s">
        <v>1</v>
      </c>
      <c r="BM232" s="64">
        <f t="shared" si="47"/>
        <v>53.040000000000006</v>
      </c>
      <c r="BN232" s="64">
        <f t="shared" si="48"/>
        <v>53.040000000000006</v>
      </c>
      <c r="BO232" s="64">
        <f t="shared" si="49"/>
        <v>0.1098901098901099</v>
      </c>
      <c r="BP232" s="64">
        <f t="shared" si="50"/>
        <v>0.1098901098901099</v>
      </c>
    </row>
    <row r="233" spans="1:68" ht="27" customHeight="1" x14ac:dyDescent="0.25">
      <c r="A233" s="54" t="s">
        <v>400</v>
      </c>
      <c r="B233" s="54" t="s">
        <v>401</v>
      </c>
      <c r="C233" s="32">
        <v>4301051631</v>
      </c>
      <c r="D233" s="794">
        <v>4680115880221</v>
      </c>
      <c r="E233" s="795"/>
      <c r="F233" s="786">
        <v>0.4</v>
      </c>
      <c r="G233" s="33">
        <v>6</v>
      </c>
      <c r="H233" s="786">
        <v>2.4</v>
      </c>
      <c r="I233" s="786">
        <v>2.6520000000000001</v>
      </c>
      <c r="J233" s="33">
        <v>182</v>
      </c>
      <c r="K233" s="33" t="s">
        <v>76</v>
      </c>
      <c r="L233" s="33"/>
      <c r="M233" s="34" t="s">
        <v>68</v>
      </c>
      <c r="N233" s="34"/>
      <c r="O233" s="33">
        <v>45</v>
      </c>
      <c r="P233" s="1101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792"/>
      <c r="R233" s="792"/>
      <c r="S233" s="792"/>
      <c r="T233" s="793"/>
      <c r="U233" s="35"/>
      <c r="V233" s="35"/>
      <c r="W233" s="36" t="s">
        <v>69</v>
      </c>
      <c r="X233" s="787">
        <v>0</v>
      </c>
      <c r="Y233" s="788">
        <f t="shared" si="46"/>
        <v>0</v>
      </c>
      <c r="Z233" s="37" t="str">
        <f t="shared" si="51"/>
        <v/>
      </c>
      <c r="AA233" s="56"/>
      <c r="AB233" s="57"/>
      <c r="AC233" s="303" t="s">
        <v>391</v>
      </c>
      <c r="AG233" s="64"/>
      <c r="AJ233" s="68"/>
      <c r="AK233" s="68">
        <v>0</v>
      </c>
      <c r="BB233" s="304" t="s">
        <v>1</v>
      </c>
      <c r="BM233" s="64">
        <f t="shared" si="47"/>
        <v>0</v>
      </c>
      <c r="BN233" s="64">
        <f t="shared" si="48"/>
        <v>0</v>
      </c>
      <c r="BO233" s="64">
        <f t="shared" si="49"/>
        <v>0</v>
      </c>
      <c r="BP233" s="64">
        <f t="shared" si="50"/>
        <v>0</v>
      </c>
    </row>
    <row r="234" spans="1:68" ht="27" customHeight="1" x14ac:dyDescent="0.25">
      <c r="A234" s="54" t="s">
        <v>402</v>
      </c>
      <c r="B234" s="54" t="s">
        <v>403</v>
      </c>
      <c r="C234" s="32">
        <v>4301051749</v>
      </c>
      <c r="D234" s="794">
        <v>4680115882942</v>
      </c>
      <c r="E234" s="795"/>
      <c r="F234" s="786">
        <v>0.3</v>
      </c>
      <c r="G234" s="33">
        <v>6</v>
      </c>
      <c r="H234" s="786">
        <v>1.8</v>
      </c>
      <c r="I234" s="786">
        <v>2.052</v>
      </c>
      <c r="J234" s="33">
        <v>182</v>
      </c>
      <c r="K234" s="33" t="s">
        <v>76</v>
      </c>
      <c r="L234" s="33"/>
      <c r="M234" s="34" t="s">
        <v>68</v>
      </c>
      <c r="N234" s="34"/>
      <c r="O234" s="33">
        <v>40</v>
      </c>
      <c r="P234" s="852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792"/>
      <c r="R234" s="792"/>
      <c r="S234" s="792"/>
      <c r="T234" s="793"/>
      <c r="U234" s="35"/>
      <c r="V234" s="35"/>
      <c r="W234" s="36" t="s">
        <v>69</v>
      </c>
      <c r="X234" s="787">
        <v>0</v>
      </c>
      <c r="Y234" s="788">
        <f t="shared" si="46"/>
        <v>0</v>
      </c>
      <c r="Z234" s="37" t="str">
        <f t="shared" si="51"/>
        <v/>
      </c>
      <c r="AA234" s="56"/>
      <c r="AB234" s="57"/>
      <c r="AC234" s="305" t="s">
        <v>385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27" customHeight="1" x14ac:dyDescent="0.25">
      <c r="A235" s="54" t="s">
        <v>404</v>
      </c>
      <c r="B235" s="54" t="s">
        <v>405</v>
      </c>
      <c r="C235" s="32">
        <v>4301051753</v>
      </c>
      <c r="D235" s="794">
        <v>4680115880504</v>
      </c>
      <c r="E235" s="795"/>
      <c r="F235" s="786">
        <v>0.4</v>
      </c>
      <c r="G235" s="33">
        <v>6</v>
      </c>
      <c r="H235" s="786">
        <v>2.4</v>
      </c>
      <c r="I235" s="786">
        <v>2.6520000000000001</v>
      </c>
      <c r="J235" s="33">
        <v>182</v>
      </c>
      <c r="K235" s="33" t="s">
        <v>76</v>
      </c>
      <c r="L235" s="33"/>
      <c r="M235" s="34" t="s">
        <v>68</v>
      </c>
      <c r="N235" s="34"/>
      <c r="O235" s="33">
        <v>40</v>
      </c>
      <c r="P235" s="1038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792"/>
      <c r="R235" s="792"/>
      <c r="S235" s="792"/>
      <c r="T235" s="793"/>
      <c r="U235" s="35"/>
      <c r="V235" s="35"/>
      <c r="W235" s="36" t="s">
        <v>69</v>
      </c>
      <c r="X235" s="787">
        <v>55</v>
      </c>
      <c r="Y235" s="788">
        <f t="shared" si="46"/>
        <v>55.199999999999996</v>
      </c>
      <c r="Z235" s="37">
        <f t="shared" si="51"/>
        <v>0.14973</v>
      </c>
      <c r="AA235" s="56"/>
      <c r="AB235" s="57"/>
      <c r="AC235" s="307" t="s">
        <v>385</v>
      </c>
      <c r="AG235" s="64"/>
      <c r="AJ235" s="68"/>
      <c r="AK235" s="68">
        <v>0</v>
      </c>
      <c r="BB235" s="308" t="s">
        <v>1</v>
      </c>
      <c r="BM235" s="64">
        <f t="shared" si="47"/>
        <v>60.775000000000006</v>
      </c>
      <c r="BN235" s="64">
        <f t="shared" si="48"/>
        <v>60.996000000000002</v>
      </c>
      <c r="BO235" s="64">
        <f t="shared" si="49"/>
        <v>0.12591575091575094</v>
      </c>
      <c r="BP235" s="64">
        <f t="shared" si="50"/>
        <v>0.1263736263736264</v>
      </c>
    </row>
    <row r="236" spans="1:68" ht="27" customHeight="1" x14ac:dyDescent="0.25">
      <c r="A236" s="54" t="s">
        <v>406</v>
      </c>
      <c r="B236" s="54" t="s">
        <v>407</v>
      </c>
      <c r="C236" s="32">
        <v>4301051410</v>
      </c>
      <c r="D236" s="794">
        <v>4680115882164</v>
      </c>
      <c r="E236" s="795"/>
      <c r="F236" s="786">
        <v>0.4</v>
      </c>
      <c r="G236" s="33">
        <v>6</v>
      </c>
      <c r="H236" s="786">
        <v>2.4</v>
      </c>
      <c r="I236" s="786">
        <v>2.6579999999999999</v>
      </c>
      <c r="J236" s="33">
        <v>182</v>
      </c>
      <c r="K236" s="33" t="s">
        <v>76</v>
      </c>
      <c r="L236" s="33"/>
      <c r="M236" s="34" t="s">
        <v>77</v>
      </c>
      <c r="N236" s="34"/>
      <c r="O236" s="33">
        <v>40</v>
      </c>
      <c r="P236" s="85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792"/>
      <c r="R236" s="792"/>
      <c r="S236" s="792"/>
      <c r="T236" s="793"/>
      <c r="U236" s="35"/>
      <c r="V236" s="35"/>
      <c r="W236" s="36" t="s">
        <v>69</v>
      </c>
      <c r="X236" s="787">
        <v>79</v>
      </c>
      <c r="Y236" s="788">
        <f t="shared" si="46"/>
        <v>79.2</v>
      </c>
      <c r="Z236" s="37">
        <f t="shared" si="51"/>
        <v>0.21482999999999999</v>
      </c>
      <c r="AA236" s="56"/>
      <c r="AB236" s="57"/>
      <c r="AC236" s="309" t="s">
        <v>408</v>
      </c>
      <c r="AG236" s="64"/>
      <c r="AJ236" s="68"/>
      <c r="AK236" s="68">
        <v>0</v>
      </c>
      <c r="BB236" s="310" t="s">
        <v>1</v>
      </c>
      <c r="BM236" s="64">
        <f t="shared" si="47"/>
        <v>87.492500000000007</v>
      </c>
      <c r="BN236" s="64">
        <f t="shared" si="48"/>
        <v>87.713999999999999</v>
      </c>
      <c r="BO236" s="64">
        <f t="shared" si="49"/>
        <v>0.18086080586080591</v>
      </c>
      <c r="BP236" s="64">
        <f t="shared" si="50"/>
        <v>0.18131868131868134</v>
      </c>
    </row>
    <row r="237" spans="1:68" x14ac:dyDescent="0.2">
      <c r="A237" s="802"/>
      <c r="B237" s="803"/>
      <c r="C237" s="803"/>
      <c r="D237" s="803"/>
      <c r="E237" s="803"/>
      <c r="F237" s="803"/>
      <c r="G237" s="803"/>
      <c r="H237" s="803"/>
      <c r="I237" s="803"/>
      <c r="J237" s="803"/>
      <c r="K237" s="803"/>
      <c r="L237" s="803"/>
      <c r="M237" s="803"/>
      <c r="N237" s="803"/>
      <c r="O237" s="804"/>
      <c r="P237" s="796" t="s">
        <v>71</v>
      </c>
      <c r="Q237" s="797"/>
      <c r="R237" s="797"/>
      <c r="S237" s="797"/>
      <c r="T237" s="797"/>
      <c r="U237" s="797"/>
      <c r="V237" s="798"/>
      <c r="W237" s="38" t="s">
        <v>72</v>
      </c>
      <c r="X237" s="789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175.22914824638963</v>
      </c>
      <c r="Y237" s="789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177</v>
      </c>
      <c r="Z237" s="789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2.6915099999999996</v>
      </c>
      <c r="AA237" s="790"/>
      <c r="AB237" s="790"/>
      <c r="AC237" s="790"/>
    </row>
    <row r="238" spans="1:68" x14ac:dyDescent="0.2">
      <c r="A238" s="803"/>
      <c r="B238" s="803"/>
      <c r="C238" s="803"/>
      <c r="D238" s="803"/>
      <c r="E238" s="803"/>
      <c r="F238" s="803"/>
      <c r="G238" s="803"/>
      <c r="H238" s="803"/>
      <c r="I238" s="803"/>
      <c r="J238" s="803"/>
      <c r="K238" s="803"/>
      <c r="L238" s="803"/>
      <c r="M238" s="803"/>
      <c r="N238" s="803"/>
      <c r="O238" s="804"/>
      <c r="P238" s="796" t="s">
        <v>71</v>
      </c>
      <c r="Q238" s="797"/>
      <c r="R238" s="797"/>
      <c r="S238" s="797"/>
      <c r="T238" s="797"/>
      <c r="U238" s="797"/>
      <c r="V238" s="798"/>
      <c r="W238" s="38" t="s">
        <v>69</v>
      </c>
      <c r="X238" s="789">
        <f>IFERROR(SUM(X226:X236),"0")</f>
        <v>1002</v>
      </c>
      <c r="Y238" s="789">
        <f>IFERROR(SUM(Y226:Y236),"0")</f>
        <v>1015.2</v>
      </c>
      <c r="Z238" s="38"/>
      <c r="AA238" s="790"/>
      <c r="AB238" s="790"/>
      <c r="AC238" s="790"/>
    </row>
    <row r="239" spans="1:68" ht="14.25" customHeight="1" x14ac:dyDescent="0.25">
      <c r="A239" s="808" t="s">
        <v>210</v>
      </c>
      <c r="B239" s="803"/>
      <c r="C239" s="803"/>
      <c r="D239" s="803"/>
      <c r="E239" s="803"/>
      <c r="F239" s="803"/>
      <c r="G239" s="803"/>
      <c r="H239" s="803"/>
      <c r="I239" s="803"/>
      <c r="J239" s="803"/>
      <c r="K239" s="803"/>
      <c r="L239" s="803"/>
      <c r="M239" s="803"/>
      <c r="N239" s="803"/>
      <c r="O239" s="803"/>
      <c r="P239" s="803"/>
      <c r="Q239" s="803"/>
      <c r="R239" s="803"/>
      <c r="S239" s="803"/>
      <c r="T239" s="803"/>
      <c r="U239" s="803"/>
      <c r="V239" s="803"/>
      <c r="W239" s="803"/>
      <c r="X239" s="803"/>
      <c r="Y239" s="803"/>
      <c r="Z239" s="803"/>
      <c r="AA239" s="783"/>
      <c r="AB239" s="783"/>
      <c r="AC239" s="783"/>
    </row>
    <row r="240" spans="1:68" ht="16.5" customHeight="1" x14ac:dyDescent="0.25">
      <c r="A240" s="54" t="s">
        <v>409</v>
      </c>
      <c r="B240" s="54" t="s">
        <v>410</v>
      </c>
      <c r="C240" s="32">
        <v>4301060404</v>
      </c>
      <c r="D240" s="794">
        <v>4680115882874</v>
      </c>
      <c r="E240" s="795"/>
      <c r="F240" s="786">
        <v>0.8</v>
      </c>
      <c r="G240" s="33">
        <v>4</v>
      </c>
      <c r="H240" s="786">
        <v>3.2</v>
      </c>
      <c r="I240" s="786">
        <v>3.4660000000000002</v>
      </c>
      <c r="J240" s="33">
        <v>132</v>
      </c>
      <c r="K240" s="33" t="s">
        <v>126</v>
      </c>
      <c r="L240" s="33"/>
      <c r="M240" s="34" t="s">
        <v>68</v>
      </c>
      <c r="N240" s="34"/>
      <c r="O240" s="33">
        <v>40</v>
      </c>
      <c r="P240" s="881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0" s="792"/>
      <c r="R240" s="792"/>
      <c r="S240" s="792"/>
      <c r="T240" s="793"/>
      <c r="U240" s="35"/>
      <c r="V240" s="35"/>
      <c r="W240" s="36" t="s">
        <v>69</v>
      </c>
      <c r="X240" s="787">
        <v>0</v>
      </c>
      <c r="Y240" s="788">
        <f t="shared" ref="Y240:Y245" si="52">IFERROR(IF(X240="",0,CEILING((X240/$H240),1)*$H240),"")</f>
        <v>0</v>
      </c>
      <c r="Z240" s="37" t="str">
        <f>IFERROR(IF(Y240=0,"",ROUNDUP(Y240/H240,0)*0.00902),"")</f>
        <v/>
      </c>
      <c r="AA240" s="56"/>
      <c r="AB240" s="57"/>
      <c r="AC240" s="311" t="s">
        <v>411</v>
      </c>
      <c r="AG240" s="64"/>
      <c r="AJ240" s="68"/>
      <c r="AK240" s="68">
        <v>0</v>
      </c>
      <c r="BB240" s="312" t="s">
        <v>1</v>
      </c>
      <c r="BM240" s="64">
        <f t="shared" ref="BM240:BM245" si="53">IFERROR(X240*I240/H240,"0")</f>
        <v>0</v>
      </c>
      <c r="BN240" s="64">
        <f t="shared" ref="BN240:BN245" si="54">IFERROR(Y240*I240/H240,"0")</f>
        <v>0</v>
      </c>
      <c r="BO240" s="64">
        <f t="shared" ref="BO240:BO245" si="55">IFERROR(1/J240*(X240/H240),"0")</f>
        <v>0</v>
      </c>
      <c r="BP240" s="64">
        <f t="shared" ref="BP240:BP245" si="56">IFERROR(1/J240*(Y240/H240),"0")</f>
        <v>0</v>
      </c>
    </row>
    <row r="241" spans="1:68" ht="16.5" customHeight="1" x14ac:dyDescent="0.25">
      <c r="A241" s="54" t="s">
        <v>409</v>
      </c>
      <c r="B241" s="54" t="s">
        <v>412</v>
      </c>
      <c r="C241" s="32">
        <v>4301060360</v>
      </c>
      <c r="D241" s="794">
        <v>4680115882874</v>
      </c>
      <c r="E241" s="795"/>
      <c r="F241" s="786">
        <v>0.8</v>
      </c>
      <c r="G241" s="33">
        <v>4</v>
      </c>
      <c r="H241" s="786">
        <v>3.2</v>
      </c>
      <c r="I241" s="786">
        <v>3.4660000000000002</v>
      </c>
      <c r="J241" s="33">
        <v>120</v>
      </c>
      <c r="K241" s="33" t="s">
        <v>126</v>
      </c>
      <c r="L241" s="33"/>
      <c r="M241" s="34" t="s">
        <v>68</v>
      </c>
      <c r="N241" s="34"/>
      <c r="O241" s="33">
        <v>30</v>
      </c>
      <c r="P241" s="1135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1" s="792"/>
      <c r="R241" s="792"/>
      <c r="S241" s="792"/>
      <c r="T241" s="793"/>
      <c r="U241" s="35"/>
      <c r="V241" s="35"/>
      <c r="W241" s="36" t="s">
        <v>69</v>
      </c>
      <c r="X241" s="787">
        <v>0</v>
      </c>
      <c r="Y241" s="788">
        <f t="shared" si="52"/>
        <v>0</v>
      </c>
      <c r="Z241" s="37" t="str">
        <f>IFERROR(IF(Y241=0,"",ROUNDUP(Y241/H241,0)*0.00937),"")</f>
        <v/>
      </c>
      <c r="AA241" s="56"/>
      <c r="AB241" s="57"/>
      <c r="AC241" s="313" t="s">
        <v>413</v>
      </c>
      <c r="AG241" s="64"/>
      <c r="AJ241" s="68"/>
      <c r="AK241" s="68">
        <v>0</v>
      </c>
      <c r="BB241" s="314" t="s">
        <v>1</v>
      </c>
      <c r="BM241" s="64">
        <f t="shared" si="53"/>
        <v>0</v>
      </c>
      <c r="BN241" s="64">
        <f t="shared" si="54"/>
        <v>0</v>
      </c>
      <c r="BO241" s="64">
        <f t="shared" si="55"/>
        <v>0</v>
      </c>
      <c r="BP241" s="64">
        <f t="shared" si="56"/>
        <v>0</v>
      </c>
    </row>
    <row r="242" spans="1:68" ht="16.5" customHeight="1" x14ac:dyDescent="0.25">
      <c r="A242" s="54" t="s">
        <v>409</v>
      </c>
      <c r="B242" s="54" t="s">
        <v>414</v>
      </c>
      <c r="C242" s="32">
        <v>4301060460</v>
      </c>
      <c r="D242" s="794">
        <v>4680115882874</v>
      </c>
      <c r="E242" s="795"/>
      <c r="F242" s="786">
        <v>0.8</v>
      </c>
      <c r="G242" s="33">
        <v>4</v>
      </c>
      <c r="H242" s="786">
        <v>3.2</v>
      </c>
      <c r="I242" s="786">
        <v>3.4660000000000002</v>
      </c>
      <c r="J242" s="33">
        <v>132</v>
      </c>
      <c r="K242" s="33" t="s">
        <v>126</v>
      </c>
      <c r="L242" s="33"/>
      <c r="M242" s="34" t="s">
        <v>161</v>
      </c>
      <c r="N242" s="34"/>
      <c r="O242" s="33">
        <v>30</v>
      </c>
      <c r="P242" s="876" t="s">
        <v>415</v>
      </c>
      <c r="Q242" s="792"/>
      <c r="R242" s="792"/>
      <c r="S242" s="792"/>
      <c r="T242" s="793"/>
      <c r="U242" s="35"/>
      <c r="V242" s="35"/>
      <c r="W242" s="36" t="s">
        <v>69</v>
      </c>
      <c r="X242" s="787">
        <v>0</v>
      </c>
      <c r="Y242" s="788">
        <f t="shared" si="52"/>
        <v>0</v>
      </c>
      <c r="Z242" s="37" t="str">
        <f>IFERROR(IF(Y242=0,"",ROUNDUP(Y242/H242,0)*0.00902),"")</f>
        <v/>
      </c>
      <c r="AA242" s="56"/>
      <c r="AB242" s="57"/>
      <c r="AC242" s="315" t="s">
        <v>416</v>
      </c>
      <c r="AG242" s="64"/>
      <c r="AJ242" s="68"/>
      <c r="AK242" s="68">
        <v>0</v>
      </c>
      <c r="BB242" s="316" t="s">
        <v>1</v>
      </c>
      <c r="BM242" s="64">
        <f t="shared" si="53"/>
        <v>0</v>
      </c>
      <c r="BN242" s="64">
        <f t="shared" si="54"/>
        <v>0</v>
      </c>
      <c r="BO242" s="64">
        <f t="shared" si="55"/>
        <v>0</v>
      </c>
      <c r="BP242" s="64">
        <f t="shared" si="56"/>
        <v>0</v>
      </c>
    </row>
    <row r="243" spans="1:68" ht="27" customHeight="1" x14ac:dyDescent="0.25">
      <c r="A243" s="54" t="s">
        <v>417</v>
      </c>
      <c r="B243" s="54" t="s">
        <v>418</v>
      </c>
      <c r="C243" s="32">
        <v>4301060359</v>
      </c>
      <c r="D243" s="794">
        <v>4680115884434</v>
      </c>
      <c r="E243" s="795"/>
      <c r="F243" s="786">
        <v>0.8</v>
      </c>
      <c r="G243" s="33">
        <v>4</v>
      </c>
      <c r="H243" s="786">
        <v>3.2</v>
      </c>
      <c r="I243" s="786">
        <v>3.4660000000000002</v>
      </c>
      <c r="J243" s="33">
        <v>132</v>
      </c>
      <c r="K243" s="33" t="s">
        <v>126</v>
      </c>
      <c r="L243" s="33"/>
      <c r="M243" s="34" t="s">
        <v>68</v>
      </c>
      <c r="N243" s="34"/>
      <c r="O243" s="33">
        <v>30</v>
      </c>
      <c r="P243" s="1212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792"/>
      <c r="R243" s="792"/>
      <c r="S243" s="792"/>
      <c r="T243" s="793"/>
      <c r="U243" s="35"/>
      <c r="V243" s="35"/>
      <c r="W243" s="36" t="s">
        <v>69</v>
      </c>
      <c r="X243" s="787">
        <v>10</v>
      </c>
      <c r="Y243" s="788">
        <f t="shared" si="52"/>
        <v>12.8</v>
      </c>
      <c r="Z243" s="37">
        <f>IFERROR(IF(Y243=0,"",ROUNDUP(Y243/H243,0)*0.00902),"")</f>
        <v>3.6080000000000001E-2</v>
      </c>
      <c r="AA243" s="56"/>
      <c r="AB243" s="57"/>
      <c r="AC243" s="317" t="s">
        <v>419</v>
      </c>
      <c r="AG243" s="64"/>
      <c r="AJ243" s="68"/>
      <c r="AK243" s="68">
        <v>0</v>
      </c>
      <c r="BB243" s="318" t="s">
        <v>1</v>
      </c>
      <c r="BM243" s="64">
        <f t="shared" si="53"/>
        <v>10.831250000000001</v>
      </c>
      <c r="BN243" s="64">
        <f t="shared" si="54"/>
        <v>13.864000000000001</v>
      </c>
      <c r="BO243" s="64">
        <f t="shared" si="55"/>
        <v>2.3674242424242424E-2</v>
      </c>
      <c r="BP243" s="64">
        <f t="shared" si="56"/>
        <v>3.0303030303030304E-2</v>
      </c>
    </row>
    <row r="244" spans="1:68" ht="27" customHeight="1" x14ac:dyDescent="0.25">
      <c r="A244" s="54" t="s">
        <v>420</v>
      </c>
      <c r="B244" s="54" t="s">
        <v>421</v>
      </c>
      <c r="C244" s="32">
        <v>4301060375</v>
      </c>
      <c r="D244" s="794">
        <v>4680115880818</v>
      </c>
      <c r="E244" s="795"/>
      <c r="F244" s="786">
        <v>0.4</v>
      </c>
      <c r="G244" s="33">
        <v>6</v>
      </c>
      <c r="H244" s="786">
        <v>2.4</v>
      </c>
      <c r="I244" s="786">
        <v>2.6520000000000001</v>
      </c>
      <c r="J244" s="33">
        <v>182</v>
      </c>
      <c r="K244" s="33" t="s">
        <v>76</v>
      </c>
      <c r="L244" s="33"/>
      <c r="M244" s="34" t="s">
        <v>68</v>
      </c>
      <c r="N244" s="34"/>
      <c r="O244" s="33">
        <v>40</v>
      </c>
      <c r="P244" s="799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792"/>
      <c r="R244" s="792"/>
      <c r="S244" s="792"/>
      <c r="T244" s="793"/>
      <c r="U244" s="35"/>
      <c r="V244" s="35"/>
      <c r="W244" s="36" t="s">
        <v>69</v>
      </c>
      <c r="X244" s="787">
        <v>48</v>
      </c>
      <c r="Y244" s="788">
        <f t="shared" si="52"/>
        <v>48</v>
      </c>
      <c r="Z244" s="37">
        <f>IFERROR(IF(Y244=0,"",ROUNDUP(Y244/H244,0)*0.00651),"")</f>
        <v>0.13020000000000001</v>
      </c>
      <c r="AA244" s="56"/>
      <c r="AB244" s="57"/>
      <c r="AC244" s="319" t="s">
        <v>422</v>
      </c>
      <c r="AG244" s="64"/>
      <c r="AJ244" s="68"/>
      <c r="AK244" s="68">
        <v>0</v>
      </c>
      <c r="BB244" s="320" t="s">
        <v>1</v>
      </c>
      <c r="BM244" s="64">
        <f t="shared" si="53"/>
        <v>53.040000000000006</v>
      </c>
      <c r="BN244" s="64">
        <f t="shared" si="54"/>
        <v>53.040000000000006</v>
      </c>
      <c r="BO244" s="64">
        <f t="shared" si="55"/>
        <v>0.1098901098901099</v>
      </c>
      <c r="BP244" s="64">
        <f t="shared" si="56"/>
        <v>0.1098901098901099</v>
      </c>
    </row>
    <row r="245" spans="1:68" ht="37.5" customHeight="1" x14ac:dyDescent="0.25">
      <c r="A245" s="54" t="s">
        <v>423</v>
      </c>
      <c r="B245" s="54" t="s">
        <v>424</v>
      </c>
      <c r="C245" s="32">
        <v>4301060389</v>
      </c>
      <c r="D245" s="794">
        <v>4680115880801</v>
      </c>
      <c r="E245" s="795"/>
      <c r="F245" s="786">
        <v>0.4</v>
      </c>
      <c r="G245" s="33">
        <v>6</v>
      </c>
      <c r="H245" s="786">
        <v>2.4</v>
      </c>
      <c r="I245" s="786">
        <v>2.6520000000000001</v>
      </c>
      <c r="J245" s="33">
        <v>182</v>
      </c>
      <c r="K245" s="33" t="s">
        <v>76</v>
      </c>
      <c r="L245" s="33"/>
      <c r="M245" s="34" t="s">
        <v>77</v>
      </c>
      <c r="N245" s="34"/>
      <c r="O245" s="33">
        <v>40</v>
      </c>
      <c r="P245" s="1009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792"/>
      <c r="R245" s="792"/>
      <c r="S245" s="792"/>
      <c r="T245" s="793"/>
      <c r="U245" s="35"/>
      <c r="V245" s="35"/>
      <c r="W245" s="36" t="s">
        <v>69</v>
      </c>
      <c r="X245" s="787">
        <v>0</v>
      </c>
      <c r="Y245" s="788">
        <f t="shared" si="52"/>
        <v>0</v>
      </c>
      <c r="Z245" s="37" t="str">
        <f>IFERROR(IF(Y245=0,"",ROUNDUP(Y245/H245,0)*0.00651),"")</f>
        <v/>
      </c>
      <c r="AA245" s="56"/>
      <c r="AB245" s="57"/>
      <c r="AC245" s="321" t="s">
        <v>425</v>
      </c>
      <c r="AG245" s="64"/>
      <c r="AJ245" s="68"/>
      <c r="AK245" s="68">
        <v>0</v>
      </c>
      <c r="BB245" s="322" t="s">
        <v>1</v>
      </c>
      <c r="BM245" s="64">
        <f t="shared" si="53"/>
        <v>0</v>
      </c>
      <c r="BN245" s="64">
        <f t="shared" si="54"/>
        <v>0</v>
      </c>
      <c r="BO245" s="64">
        <f t="shared" si="55"/>
        <v>0</v>
      </c>
      <c r="BP245" s="64">
        <f t="shared" si="56"/>
        <v>0</v>
      </c>
    </row>
    <row r="246" spans="1:68" x14ac:dyDescent="0.2">
      <c r="A246" s="802"/>
      <c r="B246" s="803"/>
      <c r="C246" s="803"/>
      <c r="D246" s="803"/>
      <c r="E246" s="803"/>
      <c r="F246" s="803"/>
      <c r="G246" s="803"/>
      <c r="H246" s="803"/>
      <c r="I246" s="803"/>
      <c r="J246" s="803"/>
      <c r="K246" s="803"/>
      <c r="L246" s="803"/>
      <c r="M246" s="803"/>
      <c r="N246" s="803"/>
      <c r="O246" s="804"/>
      <c r="P246" s="796" t="s">
        <v>71</v>
      </c>
      <c r="Q246" s="797"/>
      <c r="R246" s="797"/>
      <c r="S246" s="797"/>
      <c r="T246" s="797"/>
      <c r="U246" s="797"/>
      <c r="V246" s="798"/>
      <c r="W246" s="38" t="s">
        <v>72</v>
      </c>
      <c r="X246" s="789">
        <f>IFERROR(X240/H240,"0")+IFERROR(X241/H241,"0")+IFERROR(X242/H242,"0")+IFERROR(X243/H243,"0")+IFERROR(X244/H244,"0")+IFERROR(X245/H245,"0")</f>
        <v>23.125</v>
      </c>
      <c r="Y246" s="789">
        <f>IFERROR(Y240/H240,"0")+IFERROR(Y241/H241,"0")+IFERROR(Y242/H242,"0")+IFERROR(Y243/H243,"0")+IFERROR(Y244/H244,"0")+IFERROR(Y245/H245,"0")</f>
        <v>24</v>
      </c>
      <c r="Z246" s="789">
        <f>IFERROR(IF(Z240="",0,Z240),"0")+IFERROR(IF(Z241="",0,Z241),"0")+IFERROR(IF(Z242="",0,Z242),"0")+IFERROR(IF(Z243="",0,Z243),"0")+IFERROR(IF(Z244="",0,Z244),"0")+IFERROR(IF(Z245="",0,Z245),"0")</f>
        <v>0.16628000000000001</v>
      </c>
      <c r="AA246" s="790"/>
      <c r="AB246" s="790"/>
      <c r="AC246" s="790"/>
    </row>
    <row r="247" spans="1:68" x14ac:dyDescent="0.2">
      <c r="A247" s="803"/>
      <c r="B247" s="803"/>
      <c r="C247" s="803"/>
      <c r="D247" s="803"/>
      <c r="E247" s="803"/>
      <c r="F247" s="803"/>
      <c r="G247" s="803"/>
      <c r="H247" s="803"/>
      <c r="I247" s="803"/>
      <c r="J247" s="803"/>
      <c r="K247" s="803"/>
      <c r="L247" s="803"/>
      <c r="M247" s="803"/>
      <c r="N247" s="803"/>
      <c r="O247" s="804"/>
      <c r="P247" s="796" t="s">
        <v>71</v>
      </c>
      <c r="Q247" s="797"/>
      <c r="R247" s="797"/>
      <c r="S247" s="797"/>
      <c r="T247" s="797"/>
      <c r="U247" s="797"/>
      <c r="V247" s="798"/>
      <c r="W247" s="38" t="s">
        <v>69</v>
      </c>
      <c r="X247" s="789">
        <f>IFERROR(SUM(X240:X245),"0")</f>
        <v>58</v>
      </c>
      <c r="Y247" s="789">
        <f>IFERROR(SUM(Y240:Y245),"0")</f>
        <v>60.8</v>
      </c>
      <c r="Z247" s="38"/>
      <c r="AA247" s="790"/>
      <c r="AB247" s="790"/>
      <c r="AC247" s="790"/>
    </row>
    <row r="248" spans="1:68" ht="16.5" customHeight="1" x14ac:dyDescent="0.25">
      <c r="A248" s="841" t="s">
        <v>426</v>
      </c>
      <c r="B248" s="803"/>
      <c r="C248" s="803"/>
      <c r="D248" s="803"/>
      <c r="E248" s="803"/>
      <c r="F248" s="803"/>
      <c r="G248" s="803"/>
      <c r="H248" s="803"/>
      <c r="I248" s="803"/>
      <c r="J248" s="803"/>
      <c r="K248" s="803"/>
      <c r="L248" s="803"/>
      <c r="M248" s="803"/>
      <c r="N248" s="803"/>
      <c r="O248" s="803"/>
      <c r="P248" s="803"/>
      <c r="Q248" s="803"/>
      <c r="R248" s="803"/>
      <c r="S248" s="803"/>
      <c r="T248" s="803"/>
      <c r="U248" s="803"/>
      <c r="V248" s="803"/>
      <c r="W248" s="803"/>
      <c r="X248" s="803"/>
      <c r="Y248" s="803"/>
      <c r="Z248" s="803"/>
      <c r="AA248" s="782"/>
      <c r="AB248" s="782"/>
      <c r="AC248" s="782"/>
    </row>
    <row r="249" spans="1:68" ht="14.25" customHeight="1" x14ac:dyDescent="0.25">
      <c r="A249" s="808" t="s">
        <v>113</v>
      </c>
      <c r="B249" s="803"/>
      <c r="C249" s="803"/>
      <c r="D249" s="803"/>
      <c r="E249" s="803"/>
      <c r="F249" s="803"/>
      <c r="G249" s="803"/>
      <c r="H249" s="803"/>
      <c r="I249" s="803"/>
      <c r="J249" s="803"/>
      <c r="K249" s="803"/>
      <c r="L249" s="803"/>
      <c r="M249" s="803"/>
      <c r="N249" s="803"/>
      <c r="O249" s="803"/>
      <c r="P249" s="803"/>
      <c r="Q249" s="803"/>
      <c r="R249" s="803"/>
      <c r="S249" s="803"/>
      <c r="T249" s="803"/>
      <c r="U249" s="803"/>
      <c r="V249" s="803"/>
      <c r="W249" s="803"/>
      <c r="X249" s="803"/>
      <c r="Y249" s="803"/>
      <c r="Z249" s="803"/>
      <c r="AA249" s="783"/>
      <c r="AB249" s="783"/>
      <c r="AC249" s="783"/>
    </row>
    <row r="250" spans="1:68" ht="27" customHeight="1" x14ac:dyDescent="0.25">
      <c r="A250" s="54" t="s">
        <v>427</v>
      </c>
      <c r="B250" s="54" t="s">
        <v>428</v>
      </c>
      <c r="C250" s="32">
        <v>4301011945</v>
      </c>
      <c r="D250" s="794">
        <v>4680115884274</v>
      </c>
      <c r="E250" s="795"/>
      <c r="F250" s="786">
        <v>1.45</v>
      </c>
      <c r="G250" s="33">
        <v>8</v>
      </c>
      <c r="H250" s="786">
        <v>11.6</v>
      </c>
      <c r="I250" s="786">
        <v>12.08</v>
      </c>
      <c r="J250" s="33">
        <v>48</v>
      </c>
      <c r="K250" s="33" t="s">
        <v>116</v>
      </c>
      <c r="L250" s="33"/>
      <c r="M250" s="34" t="s">
        <v>149</v>
      </c>
      <c r="N250" s="34"/>
      <c r="O250" s="33">
        <v>55</v>
      </c>
      <c r="P250" s="908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792"/>
      <c r="R250" s="792"/>
      <c r="S250" s="792"/>
      <c r="T250" s="793"/>
      <c r="U250" s="35"/>
      <c r="V250" s="35"/>
      <c r="W250" s="36" t="s">
        <v>69</v>
      </c>
      <c r="X250" s="787">
        <v>0</v>
      </c>
      <c r="Y250" s="788">
        <f t="shared" ref="Y250:Y257" si="57">IFERROR(IF(X250="",0,CEILING((X250/$H250),1)*$H250),"")</f>
        <v>0</v>
      </c>
      <c r="Z250" s="37" t="str">
        <f>IFERROR(IF(Y250=0,"",ROUNDUP(Y250/H250,0)*0.02039),"")</f>
        <v/>
      </c>
      <c r="AA250" s="56"/>
      <c r="AB250" s="57"/>
      <c r="AC250" s="323" t="s">
        <v>429</v>
      </c>
      <c r="AG250" s="64"/>
      <c r="AJ250" s="68"/>
      <c r="AK250" s="68">
        <v>0</v>
      </c>
      <c r="BB250" s="324" t="s">
        <v>1</v>
      </c>
      <c r="BM250" s="64">
        <f t="shared" ref="BM250:BM257" si="58">IFERROR(X250*I250/H250,"0")</f>
        <v>0</v>
      </c>
      <c r="BN250" s="64">
        <f t="shared" ref="BN250:BN257" si="59">IFERROR(Y250*I250/H250,"0")</f>
        <v>0</v>
      </c>
      <c r="BO250" s="64">
        <f t="shared" ref="BO250:BO257" si="60">IFERROR(1/J250*(X250/H250),"0")</f>
        <v>0</v>
      </c>
      <c r="BP250" s="64">
        <f t="shared" ref="BP250:BP257" si="61">IFERROR(1/J250*(Y250/H250),"0")</f>
        <v>0</v>
      </c>
    </row>
    <row r="251" spans="1:68" ht="27" customHeight="1" x14ac:dyDescent="0.25">
      <c r="A251" s="54" t="s">
        <v>427</v>
      </c>
      <c r="B251" s="54" t="s">
        <v>430</v>
      </c>
      <c r="C251" s="32">
        <v>4301011717</v>
      </c>
      <c r="D251" s="794">
        <v>4680115884274</v>
      </c>
      <c r="E251" s="795"/>
      <c r="F251" s="786">
        <v>1.45</v>
      </c>
      <c r="G251" s="33">
        <v>8</v>
      </c>
      <c r="H251" s="786">
        <v>11.6</v>
      </c>
      <c r="I251" s="786">
        <v>12.08</v>
      </c>
      <c r="J251" s="33">
        <v>56</v>
      </c>
      <c r="K251" s="33" t="s">
        <v>116</v>
      </c>
      <c r="L251" s="33"/>
      <c r="M251" s="34" t="s">
        <v>119</v>
      </c>
      <c r="N251" s="34"/>
      <c r="O251" s="33">
        <v>55</v>
      </c>
      <c r="P251" s="1068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792"/>
      <c r="R251" s="792"/>
      <c r="S251" s="792"/>
      <c r="T251" s="793"/>
      <c r="U251" s="35"/>
      <c r="V251" s="35"/>
      <c r="W251" s="36" t="s">
        <v>69</v>
      </c>
      <c r="X251" s="787">
        <v>0</v>
      </c>
      <c r="Y251" s="788">
        <f t="shared" si="57"/>
        <v>0</v>
      </c>
      <c r="Z251" s="37" t="str">
        <f>IFERROR(IF(Y251=0,"",ROUNDUP(Y251/H251,0)*0.02175),"")</f>
        <v/>
      </c>
      <c r="AA251" s="56"/>
      <c r="AB251" s="57"/>
      <c r="AC251" s="325" t="s">
        <v>431</v>
      </c>
      <c r="AG251" s="64"/>
      <c r="AJ251" s="68"/>
      <c r="AK251" s="68">
        <v>0</v>
      </c>
      <c r="BB251" s="326" t="s">
        <v>1</v>
      </c>
      <c r="BM251" s="64">
        <f t="shared" si="58"/>
        <v>0</v>
      </c>
      <c r="BN251" s="64">
        <f t="shared" si="59"/>
        <v>0</v>
      </c>
      <c r="BO251" s="64">
        <f t="shared" si="60"/>
        <v>0</v>
      </c>
      <c r="BP251" s="64">
        <f t="shared" si="61"/>
        <v>0</v>
      </c>
    </row>
    <row r="252" spans="1:68" ht="27" customHeight="1" x14ac:dyDescent="0.25">
      <c r="A252" s="54" t="s">
        <v>432</v>
      </c>
      <c r="B252" s="54" t="s">
        <v>433</v>
      </c>
      <c r="C252" s="32">
        <v>4301011719</v>
      </c>
      <c r="D252" s="794">
        <v>4680115884298</v>
      </c>
      <c r="E252" s="795"/>
      <c r="F252" s="786">
        <v>1.45</v>
      </c>
      <c r="G252" s="33">
        <v>8</v>
      </c>
      <c r="H252" s="786">
        <v>11.6</v>
      </c>
      <c r="I252" s="786">
        <v>12.08</v>
      </c>
      <c r="J252" s="33">
        <v>56</v>
      </c>
      <c r="K252" s="33" t="s">
        <v>116</v>
      </c>
      <c r="L252" s="33"/>
      <c r="M252" s="34" t="s">
        <v>119</v>
      </c>
      <c r="N252" s="34"/>
      <c r="O252" s="33">
        <v>55</v>
      </c>
      <c r="P252" s="843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792"/>
      <c r="R252" s="792"/>
      <c r="S252" s="792"/>
      <c r="T252" s="793"/>
      <c r="U252" s="35"/>
      <c r="V252" s="35"/>
      <c r="W252" s="36" t="s">
        <v>69</v>
      </c>
      <c r="X252" s="787">
        <v>0</v>
      </c>
      <c r="Y252" s="788">
        <f t="shared" si="57"/>
        <v>0</v>
      </c>
      <c r="Z252" s="37" t="str">
        <f>IFERROR(IF(Y252=0,"",ROUNDUP(Y252/H252,0)*0.02175),"")</f>
        <v/>
      </c>
      <c r="AA252" s="56"/>
      <c r="AB252" s="57"/>
      <c r="AC252" s="327" t="s">
        <v>434</v>
      </c>
      <c r="AG252" s="64"/>
      <c r="AJ252" s="68"/>
      <c r="AK252" s="68">
        <v>0</v>
      </c>
      <c r="BB252" s="328" t="s">
        <v>1</v>
      </c>
      <c r="BM252" s="64">
        <f t="shared" si="58"/>
        <v>0</v>
      </c>
      <c r="BN252" s="64">
        <f t="shared" si="59"/>
        <v>0</v>
      </c>
      <c r="BO252" s="64">
        <f t="shared" si="60"/>
        <v>0</v>
      </c>
      <c r="BP252" s="64">
        <f t="shared" si="61"/>
        <v>0</v>
      </c>
    </row>
    <row r="253" spans="1:68" ht="27" customHeight="1" x14ac:dyDescent="0.25">
      <c r="A253" s="54" t="s">
        <v>435</v>
      </c>
      <c r="B253" s="54" t="s">
        <v>436</v>
      </c>
      <c r="C253" s="32">
        <v>4301011944</v>
      </c>
      <c r="D253" s="794">
        <v>4680115884250</v>
      </c>
      <c r="E253" s="795"/>
      <c r="F253" s="786">
        <v>1.45</v>
      </c>
      <c r="G253" s="33">
        <v>8</v>
      </c>
      <c r="H253" s="786">
        <v>11.6</v>
      </c>
      <c r="I253" s="786">
        <v>12.08</v>
      </c>
      <c r="J253" s="33">
        <v>48</v>
      </c>
      <c r="K253" s="33" t="s">
        <v>116</v>
      </c>
      <c r="L253" s="33"/>
      <c r="M253" s="34" t="s">
        <v>149</v>
      </c>
      <c r="N253" s="34"/>
      <c r="O253" s="33">
        <v>55</v>
      </c>
      <c r="P253" s="1180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3" s="792"/>
      <c r="R253" s="792"/>
      <c r="S253" s="792"/>
      <c r="T253" s="793"/>
      <c r="U253" s="35"/>
      <c r="V253" s="35"/>
      <c r="W253" s="36" t="s">
        <v>69</v>
      </c>
      <c r="X253" s="787">
        <v>0</v>
      </c>
      <c r="Y253" s="788">
        <f t="shared" si="57"/>
        <v>0</v>
      </c>
      <c r="Z253" s="37" t="str">
        <f>IFERROR(IF(Y253=0,"",ROUNDUP(Y253/H253,0)*0.02039),"")</f>
        <v/>
      </c>
      <c r="AA253" s="56"/>
      <c r="AB253" s="57"/>
      <c r="AC253" s="329" t="s">
        <v>429</v>
      </c>
      <c r="AG253" s="64"/>
      <c r="AJ253" s="68"/>
      <c r="AK253" s="68">
        <v>0</v>
      </c>
      <c r="BB253" s="330" t="s">
        <v>1</v>
      </c>
      <c r="BM253" s="64">
        <f t="shared" si="58"/>
        <v>0</v>
      </c>
      <c r="BN253" s="64">
        <f t="shared" si="59"/>
        <v>0</v>
      </c>
      <c r="BO253" s="64">
        <f t="shared" si="60"/>
        <v>0</v>
      </c>
      <c r="BP253" s="64">
        <f t="shared" si="61"/>
        <v>0</v>
      </c>
    </row>
    <row r="254" spans="1:68" ht="27" customHeight="1" x14ac:dyDescent="0.25">
      <c r="A254" s="54" t="s">
        <v>435</v>
      </c>
      <c r="B254" s="54" t="s">
        <v>437</v>
      </c>
      <c r="C254" s="32">
        <v>4301011733</v>
      </c>
      <c r="D254" s="794">
        <v>4680115884250</v>
      </c>
      <c r="E254" s="795"/>
      <c r="F254" s="786">
        <v>1.45</v>
      </c>
      <c r="G254" s="33">
        <v>8</v>
      </c>
      <c r="H254" s="786">
        <v>11.6</v>
      </c>
      <c r="I254" s="786">
        <v>12.08</v>
      </c>
      <c r="J254" s="33">
        <v>56</v>
      </c>
      <c r="K254" s="33" t="s">
        <v>116</v>
      </c>
      <c r="L254" s="33"/>
      <c r="M254" s="34" t="s">
        <v>77</v>
      </c>
      <c r="N254" s="34"/>
      <c r="O254" s="33">
        <v>55</v>
      </c>
      <c r="P254" s="1067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4" s="792"/>
      <c r="R254" s="792"/>
      <c r="S254" s="792"/>
      <c r="T254" s="793"/>
      <c r="U254" s="35"/>
      <c r="V254" s="35"/>
      <c r="W254" s="36" t="s">
        <v>69</v>
      </c>
      <c r="X254" s="787">
        <v>0</v>
      </c>
      <c r="Y254" s="788">
        <f t="shared" si="57"/>
        <v>0</v>
      </c>
      <c r="Z254" s="37" t="str">
        <f>IFERROR(IF(Y254=0,"",ROUNDUP(Y254/H254,0)*0.02175),"")</f>
        <v/>
      </c>
      <c r="AA254" s="56"/>
      <c r="AB254" s="57"/>
      <c r="AC254" s="331" t="s">
        <v>438</v>
      </c>
      <c r="AG254" s="64"/>
      <c r="AJ254" s="68"/>
      <c r="AK254" s="68">
        <v>0</v>
      </c>
      <c r="BB254" s="332" t="s">
        <v>1</v>
      </c>
      <c r="BM254" s="64">
        <f t="shared" si="58"/>
        <v>0</v>
      </c>
      <c r="BN254" s="64">
        <f t="shared" si="59"/>
        <v>0</v>
      </c>
      <c r="BO254" s="64">
        <f t="shared" si="60"/>
        <v>0</v>
      </c>
      <c r="BP254" s="64">
        <f t="shared" si="61"/>
        <v>0</v>
      </c>
    </row>
    <row r="255" spans="1:68" ht="27" customHeight="1" x14ac:dyDescent="0.25">
      <c r="A255" s="54" t="s">
        <v>439</v>
      </c>
      <c r="B255" s="54" t="s">
        <v>440</v>
      </c>
      <c r="C255" s="32">
        <v>4301011718</v>
      </c>
      <c r="D255" s="794">
        <v>4680115884281</v>
      </c>
      <c r="E255" s="795"/>
      <c r="F255" s="786">
        <v>0.4</v>
      </c>
      <c r="G255" s="33">
        <v>10</v>
      </c>
      <c r="H255" s="786">
        <v>4</v>
      </c>
      <c r="I255" s="786">
        <v>4.21</v>
      </c>
      <c r="J255" s="33">
        <v>132</v>
      </c>
      <c r="K255" s="33" t="s">
        <v>126</v>
      </c>
      <c r="L255" s="33"/>
      <c r="M255" s="34" t="s">
        <v>119</v>
      </c>
      <c r="N255" s="34"/>
      <c r="O255" s="33">
        <v>55</v>
      </c>
      <c r="P255" s="89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792"/>
      <c r="R255" s="792"/>
      <c r="S255" s="792"/>
      <c r="T255" s="793"/>
      <c r="U255" s="35"/>
      <c r="V255" s="35"/>
      <c r="W255" s="36" t="s">
        <v>69</v>
      </c>
      <c r="X255" s="787">
        <v>0</v>
      </c>
      <c r="Y255" s="788">
        <f t="shared" si="57"/>
        <v>0</v>
      </c>
      <c r="Z255" s="37" t="str">
        <f>IFERROR(IF(Y255=0,"",ROUNDUP(Y255/H255,0)*0.00902),"")</f>
        <v/>
      </c>
      <c r="AA255" s="56"/>
      <c r="AB255" s="57"/>
      <c r="AC255" s="333" t="s">
        <v>431</v>
      </c>
      <c r="AG255" s="64"/>
      <c r="AJ255" s="68"/>
      <c r="AK255" s="68">
        <v>0</v>
      </c>
      <c r="BB255" s="334" t="s">
        <v>1</v>
      </c>
      <c r="BM255" s="64">
        <f t="shared" si="58"/>
        <v>0</v>
      </c>
      <c r="BN255" s="64">
        <f t="shared" si="59"/>
        <v>0</v>
      </c>
      <c r="BO255" s="64">
        <f t="shared" si="60"/>
        <v>0</v>
      </c>
      <c r="BP255" s="64">
        <f t="shared" si="61"/>
        <v>0</v>
      </c>
    </row>
    <row r="256" spans="1:68" ht="27" customHeight="1" x14ac:dyDescent="0.25">
      <c r="A256" s="54" t="s">
        <v>441</v>
      </c>
      <c r="B256" s="54" t="s">
        <v>442</v>
      </c>
      <c r="C256" s="32">
        <v>4301011720</v>
      </c>
      <c r="D256" s="794">
        <v>4680115884199</v>
      </c>
      <c r="E256" s="795"/>
      <c r="F256" s="786">
        <v>0.37</v>
      </c>
      <c r="G256" s="33">
        <v>10</v>
      </c>
      <c r="H256" s="786">
        <v>3.7</v>
      </c>
      <c r="I256" s="786">
        <v>3.91</v>
      </c>
      <c r="J256" s="33">
        <v>132</v>
      </c>
      <c r="K256" s="33" t="s">
        <v>126</v>
      </c>
      <c r="L256" s="33"/>
      <c r="M256" s="34" t="s">
        <v>119</v>
      </c>
      <c r="N256" s="34"/>
      <c r="O256" s="33">
        <v>55</v>
      </c>
      <c r="P256" s="1070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792"/>
      <c r="R256" s="792"/>
      <c r="S256" s="792"/>
      <c r="T256" s="793"/>
      <c r="U256" s="35"/>
      <c r="V256" s="35"/>
      <c r="W256" s="36" t="s">
        <v>69</v>
      </c>
      <c r="X256" s="787">
        <v>0</v>
      </c>
      <c r="Y256" s="788">
        <f t="shared" si="57"/>
        <v>0</v>
      </c>
      <c r="Z256" s="37" t="str">
        <f>IFERROR(IF(Y256=0,"",ROUNDUP(Y256/H256,0)*0.00902),"")</f>
        <v/>
      </c>
      <c r="AA256" s="56"/>
      <c r="AB256" s="57"/>
      <c r="AC256" s="335" t="s">
        <v>434</v>
      </c>
      <c r="AG256" s="64"/>
      <c r="AJ256" s="68"/>
      <c r="AK256" s="68">
        <v>0</v>
      </c>
      <c r="BB256" s="336" t="s">
        <v>1</v>
      </c>
      <c r="BM256" s="64">
        <f t="shared" si="58"/>
        <v>0</v>
      </c>
      <c r="BN256" s="64">
        <f t="shared" si="59"/>
        <v>0</v>
      </c>
      <c r="BO256" s="64">
        <f t="shared" si="60"/>
        <v>0</v>
      </c>
      <c r="BP256" s="64">
        <f t="shared" si="61"/>
        <v>0</v>
      </c>
    </row>
    <row r="257" spans="1:68" ht="27" customHeight="1" x14ac:dyDescent="0.25">
      <c r="A257" s="54" t="s">
        <v>443</v>
      </c>
      <c r="B257" s="54" t="s">
        <v>444</v>
      </c>
      <c r="C257" s="32">
        <v>4301011716</v>
      </c>
      <c r="D257" s="794">
        <v>4680115884267</v>
      </c>
      <c r="E257" s="795"/>
      <c r="F257" s="786">
        <v>0.4</v>
      </c>
      <c r="G257" s="33">
        <v>10</v>
      </c>
      <c r="H257" s="786">
        <v>4</v>
      </c>
      <c r="I257" s="786">
        <v>4.21</v>
      </c>
      <c r="J257" s="33">
        <v>132</v>
      </c>
      <c r="K257" s="33" t="s">
        <v>126</v>
      </c>
      <c r="L257" s="33"/>
      <c r="M257" s="34" t="s">
        <v>119</v>
      </c>
      <c r="N257" s="34"/>
      <c r="O257" s="33">
        <v>55</v>
      </c>
      <c r="P257" s="1086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792"/>
      <c r="R257" s="792"/>
      <c r="S257" s="792"/>
      <c r="T257" s="793"/>
      <c r="U257" s="35"/>
      <c r="V257" s="35"/>
      <c r="W257" s="36" t="s">
        <v>69</v>
      </c>
      <c r="X257" s="787">
        <v>0</v>
      </c>
      <c r="Y257" s="788">
        <f t="shared" si="57"/>
        <v>0</v>
      </c>
      <c r="Z257" s="37" t="str">
        <f>IFERROR(IF(Y257=0,"",ROUNDUP(Y257/H257,0)*0.00902),"")</f>
        <v/>
      </c>
      <c r="AA257" s="56"/>
      <c r="AB257" s="57"/>
      <c r="AC257" s="337" t="s">
        <v>438</v>
      </c>
      <c r="AG257" s="64"/>
      <c r="AJ257" s="68"/>
      <c r="AK257" s="68">
        <v>0</v>
      </c>
      <c r="BB257" s="338" t="s">
        <v>1</v>
      </c>
      <c r="BM257" s="64">
        <f t="shared" si="58"/>
        <v>0</v>
      </c>
      <c r="BN257" s="64">
        <f t="shared" si="59"/>
        <v>0</v>
      </c>
      <c r="BO257" s="64">
        <f t="shared" si="60"/>
        <v>0</v>
      </c>
      <c r="BP257" s="64">
        <f t="shared" si="61"/>
        <v>0</v>
      </c>
    </row>
    <row r="258" spans="1:68" x14ac:dyDescent="0.2">
      <c r="A258" s="802"/>
      <c r="B258" s="803"/>
      <c r="C258" s="803"/>
      <c r="D258" s="803"/>
      <c r="E258" s="803"/>
      <c r="F258" s="803"/>
      <c r="G258" s="803"/>
      <c r="H258" s="803"/>
      <c r="I258" s="803"/>
      <c r="J258" s="803"/>
      <c r="K258" s="803"/>
      <c r="L258" s="803"/>
      <c r="M258" s="803"/>
      <c r="N258" s="803"/>
      <c r="O258" s="804"/>
      <c r="P258" s="796" t="s">
        <v>71</v>
      </c>
      <c r="Q258" s="797"/>
      <c r="R258" s="797"/>
      <c r="S258" s="797"/>
      <c r="T258" s="797"/>
      <c r="U258" s="797"/>
      <c r="V258" s="798"/>
      <c r="W258" s="38" t="s">
        <v>72</v>
      </c>
      <c r="X258" s="789">
        <f>IFERROR(X250/H250,"0")+IFERROR(X251/H251,"0")+IFERROR(X252/H252,"0")+IFERROR(X253/H253,"0")+IFERROR(X254/H254,"0")+IFERROR(X255/H255,"0")+IFERROR(X256/H256,"0")+IFERROR(X257/H257,"0")</f>
        <v>0</v>
      </c>
      <c r="Y258" s="789">
        <f>IFERROR(Y250/H250,"0")+IFERROR(Y251/H251,"0")+IFERROR(Y252/H252,"0")+IFERROR(Y253/H253,"0")+IFERROR(Y254/H254,"0")+IFERROR(Y255/H255,"0")+IFERROR(Y256/H256,"0")+IFERROR(Y257/H257,"0")</f>
        <v>0</v>
      </c>
      <c r="Z258" s="789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790"/>
      <c r="AB258" s="790"/>
      <c r="AC258" s="790"/>
    </row>
    <row r="259" spans="1:68" x14ac:dyDescent="0.2">
      <c r="A259" s="803"/>
      <c r="B259" s="803"/>
      <c r="C259" s="803"/>
      <c r="D259" s="803"/>
      <c r="E259" s="803"/>
      <c r="F259" s="803"/>
      <c r="G259" s="803"/>
      <c r="H259" s="803"/>
      <c r="I259" s="803"/>
      <c r="J259" s="803"/>
      <c r="K259" s="803"/>
      <c r="L259" s="803"/>
      <c r="M259" s="803"/>
      <c r="N259" s="803"/>
      <c r="O259" s="804"/>
      <c r="P259" s="796" t="s">
        <v>71</v>
      </c>
      <c r="Q259" s="797"/>
      <c r="R259" s="797"/>
      <c r="S259" s="797"/>
      <c r="T259" s="797"/>
      <c r="U259" s="797"/>
      <c r="V259" s="798"/>
      <c r="W259" s="38" t="s">
        <v>69</v>
      </c>
      <c r="X259" s="789">
        <f>IFERROR(SUM(X250:X257),"0")</f>
        <v>0</v>
      </c>
      <c r="Y259" s="789">
        <f>IFERROR(SUM(Y250:Y257),"0")</f>
        <v>0</v>
      </c>
      <c r="Z259" s="38"/>
      <c r="AA259" s="790"/>
      <c r="AB259" s="790"/>
      <c r="AC259" s="790"/>
    </row>
    <row r="260" spans="1:68" ht="16.5" customHeight="1" x14ac:dyDescent="0.25">
      <c r="A260" s="841" t="s">
        <v>445</v>
      </c>
      <c r="B260" s="803"/>
      <c r="C260" s="803"/>
      <c r="D260" s="803"/>
      <c r="E260" s="803"/>
      <c r="F260" s="803"/>
      <c r="G260" s="803"/>
      <c r="H260" s="803"/>
      <c r="I260" s="803"/>
      <c r="J260" s="803"/>
      <c r="K260" s="803"/>
      <c r="L260" s="803"/>
      <c r="M260" s="803"/>
      <c r="N260" s="803"/>
      <c r="O260" s="803"/>
      <c r="P260" s="803"/>
      <c r="Q260" s="803"/>
      <c r="R260" s="803"/>
      <c r="S260" s="803"/>
      <c r="T260" s="803"/>
      <c r="U260" s="803"/>
      <c r="V260" s="803"/>
      <c r="W260" s="803"/>
      <c r="X260" s="803"/>
      <c r="Y260" s="803"/>
      <c r="Z260" s="803"/>
      <c r="AA260" s="782"/>
      <c r="AB260" s="782"/>
      <c r="AC260" s="782"/>
    </row>
    <row r="261" spans="1:68" ht="14.25" customHeight="1" x14ac:dyDescent="0.25">
      <c r="A261" s="808" t="s">
        <v>113</v>
      </c>
      <c r="B261" s="803"/>
      <c r="C261" s="803"/>
      <c r="D261" s="803"/>
      <c r="E261" s="803"/>
      <c r="F261" s="803"/>
      <c r="G261" s="803"/>
      <c r="H261" s="803"/>
      <c r="I261" s="803"/>
      <c r="J261" s="803"/>
      <c r="K261" s="803"/>
      <c r="L261" s="803"/>
      <c r="M261" s="803"/>
      <c r="N261" s="803"/>
      <c r="O261" s="803"/>
      <c r="P261" s="803"/>
      <c r="Q261" s="803"/>
      <c r="R261" s="803"/>
      <c r="S261" s="803"/>
      <c r="T261" s="803"/>
      <c r="U261" s="803"/>
      <c r="V261" s="803"/>
      <c r="W261" s="803"/>
      <c r="X261" s="803"/>
      <c r="Y261" s="803"/>
      <c r="Z261" s="803"/>
      <c r="AA261" s="783"/>
      <c r="AB261" s="783"/>
      <c r="AC261" s="783"/>
    </row>
    <row r="262" spans="1:68" ht="27" customHeight="1" x14ac:dyDescent="0.25">
      <c r="A262" s="54" t="s">
        <v>446</v>
      </c>
      <c r="B262" s="54" t="s">
        <v>447</v>
      </c>
      <c r="C262" s="32">
        <v>4301011942</v>
      </c>
      <c r="D262" s="794">
        <v>4680115884137</v>
      </c>
      <c r="E262" s="795"/>
      <c r="F262" s="786">
        <v>1.45</v>
      </c>
      <c r="G262" s="33">
        <v>8</v>
      </c>
      <c r="H262" s="786">
        <v>11.6</v>
      </c>
      <c r="I262" s="786">
        <v>12.08</v>
      </c>
      <c r="J262" s="33">
        <v>48</v>
      </c>
      <c r="K262" s="33" t="s">
        <v>116</v>
      </c>
      <c r="L262" s="33"/>
      <c r="M262" s="34" t="s">
        <v>149</v>
      </c>
      <c r="N262" s="34"/>
      <c r="O262" s="33">
        <v>55</v>
      </c>
      <c r="P262" s="1194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792"/>
      <c r="R262" s="792"/>
      <c r="S262" s="792"/>
      <c r="T262" s="793"/>
      <c r="U262" s="35"/>
      <c r="V262" s="35"/>
      <c r="W262" s="36" t="s">
        <v>69</v>
      </c>
      <c r="X262" s="787">
        <v>0</v>
      </c>
      <c r="Y262" s="788">
        <f t="shared" ref="Y262:Y270" si="62">IFERROR(IF(X262="",0,CEILING((X262/$H262),1)*$H262),"")</f>
        <v>0</v>
      </c>
      <c r="Z262" s="37" t="str">
        <f>IFERROR(IF(Y262=0,"",ROUNDUP(Y262/H262,0)*0.02039),"")</f>
        <v/>
      </c>
      <c r="AA262" s="56"/>
      <c r="AB262" s="57"/>
      <c r="AC262" s="339" t="s">
        <v>150</v>
      </c>
      <c r="AG262" s="64"/>
      <c r="AJ262" s="68"/>
      <c r="AK262" s="68">
        <v>0</v>
      </c>
      <c r="BB262" s="340" t="s">
        <v>1</v>
      </c>
      <c r="BM262" s="64">
        <f t="shared" ref="BM262:BM270" si="63">IFERROR(X262*I262/H262,"0")</f>
        <v>0</v>
      </c>
      <c r="BN262" s="64">
        <f t="shared" ref="BN262:BN270" si="64">IFERROR(Y262*I262/H262,"0")</f>
        <v>0</v>
      </c>
      <c r="BO262" s="64">
        <f t="shared" ref="BO262:BO270" si="65">IFERROR(1/J262*(X262/H262),"0")</f>
        <v>0</v>
      </c>
      <c r="BP262" s="64">
        <f t="shared" ref="BP262:BP270" si="66">IFERROR(1/J262*(Y262/H262),"0")</f>
        <v>0</v>
      </c>
    </row>
    <row r="263" spans="1:68" ht="27" customHeight="1" x14ac:dyDescent="0.25">
      <c r="A263" s="54" t="s">
        <v>446</v>
      </c>
      <c r="B263" s="54" t="s">
        <v>448</v>
      </c>
      <c r="C263" s="32">
        <v>4301011826</v>
      </c>
      <c r="D263" s="794">
        <v>4680115884137</v>
      </c>
      <c r="E263" s="795"/>
      <c r="F263" s="786">
        <v>1.45</v>
      </c>
      <c r="G263" s="33">
        <v>8</v>
      </c>
      <c r="H263" s="786">
        <v>11.6</v>
      </c>
      <c r="I263" s="786">
        <v>12.08</v>
      </c>
      <c r="J263" s="33">
        <v>56</v>
      </c>
      <c r="K263" s="33" t="s">
        <v>116</v>
      </c>
      <c r="L263" s="33"/>
      <c r="M263" s="34" t="s">
        <v>119</v>
      </c>
      <c r="N263" s="34"/>
      <c r="O263" s="33">
        <v>55</v>
      </c>
      <c r="P263" s="120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792"/>
      <c r="R263" s="792"/>
      <c r="S263" s="792"/>
      <c r="T263" s="793"/>
      <c r="U263" s="35"/>
      <c r="V263" s="35"/>
      <c r="W263" s="36" t="s">
        <v>69</v>
      </c>
      <c r="X263" s="787">
        <v>0</v>
      </c>
      <c r="Y263" s="788">
        <f t="shared" si="62"/>
        <v>0</v>
      </c>
      <c r="Z263" s="37" t="str">
        <f>IFERROR(IF(Y263=0,"",ROUNDUP(Y263/H263,0)*0.02175),"")</f>
        <v/>
      </c>
      <c r="AA263" s="56"/>
      <c r="AB263" s="57"/>
      <c r="AC263" s="341" t="s">
        <v>449</v>
      </c>
      <c r="AG263" s="64"/>
      <c r="AJ263" s="68"/>
      <c r="AK263" s="68">
        <v>0</v>
      </c>
      <c r="BB263" s="342" t="s">
        <v>1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  <c r="BP263" s="64">
        <f t="shared" si="66"/>
        <v>0</v>
      </c>
    </row>
    <row r="264" spans="1:68" ht="27" customHeight="1" x14ac:dyDescent="0.25">
      <c r="A264" s="54" t="s">
        <v>450</v>
      </c>
      <c r="B264" s="54" t="s">
        <v>451</v>
      </c>
      <c r="C264" s="32">
        <v>4301011724</v>
      </c>
      <c r="D264" s="794">
        <v>4680115884236</v>
      </c>
      <c r="E264" s="795"/>
      <c r="F264" s="786">
        <v>1.45</v>
      </c>
      <c r="G264" s="33">
        <v>8</v>
      </c>
      <c r="H264" s="786">
        <v>11.6</v>
      </c>
      <c r="I264" s="786">
        <v>12.08</v>
      </c>
      <c r="J264" s="33">
        <v>56</v>
      </c>
      <c r="K264" s="33" t="s">
        <v>116</v>
      </c>
      <c r="L264" s="33"/>
      <c r="M264" s="34" t="s">
        <v>119</v>
      </c>
      <c r="N264" s="34"/>
      <c r="O264" s="33">
        <v>55</v>
      </c>
      <c r="P264" s="96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792"/>
      <c r="R264" s="792"/>
      <c r="S264" s="792"/>
      <c r="T264" s="793"/>
      <c r="U264" s="35"/>
      <c r="V264" s="35"/>
      <c r="W264" s="36" t="s">
        <v>69</v>
      </c>
      <c r="X264" s="787">
        <v>0</v>
      </c>
      <c r="Y264" s="788">
        <f t="shared" si="62"/>
        <v>0</v>
      </c>
      <c r="Z264" s="37" t="str">
        <f>IFERROR(IF(Y264=0,"",ROUNDUP(Y264/H264,0)*0.02175),"")</f>
        <v/>
      </c>
      <c r="AA264" s="56"/>
      <c r="AB264" s="57"/>
      <c r="AC264" s="343" t="s">
        <v>452</v>
      </c>
      <c r="AG264" s="64"/>
      <c r="AJ264" s="68"/>
      <c r="AK264" s="68">
        <v>0</v>
      </c>
      <c r="BB264" s="344" t="s">
        <v>1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  <c r="BP264" s="64">
        <f t="shared" si="66"/>
        <v>0</v>
      </c>
    </row>
    <row r="265" spans="1:68" ht="27" customHeight="1" x14ac:dyDescent="0.25">
      <c r="A265" s="54" t="s">
        <v>453</v>
      </c>
      <c r="B265" s="54" t="s">
        <v>454</v>
      </c>
      <c r="C265" s="32">
        <v>4301011941</v>
      </c>
      <c r="D265" s="794">
        <v>4680115884175</v>
      </c>
      <c r="E265" s="795"/>
      <c r="F265" s="786">
        <v>1.45</v>
      </c>
      <c r="G265" s="33">
        <v>8</v>
      </c>
      <c r="H265" s="786">
        <v>11.6</v>
      </c>
      <c r="I265" s="786">
        <v>12.08</v>
      </c>
      <c r="J265" s="33">
        <v>48</v>
      </c>
      <c r="K265" s="33" t="s">
        <v>116</v>
      </c>
      <c r="L265" s="33"/>
      <c r="M265" s="34" t="s">
        <v>149</v>
      </c>
      <c r="N265" s="34"/>
      <c r="O265" s="33">
        <v>55</v>
      </c>
      <c r="P265" s="861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792"/>
      <c r="R265" s="792"/>
      <c r="S265" s="792"/>
      <c r="T265" s="793"/>
      <c r="U265" s="35"/>
      <c r="V265" s="35"/>
      <c r="W265" s="36" t="s">
        <v>69</v>
      </c>
      <c r="X265" s="787">
        <v>0</v>
      </c>
      <c r="Y265" s="788">
        <f t="shared" si="62"/>
        <v>0</v>
      </c>
      <c r="Z265" s="37" t="str">
        <f>IFERROR(IF(Y265=0,"",ROUNDUP(Y265/H265,0)*0.02039),"")</f>
        <v/>
      </c>
      <c r="AA265" s="56"/>
      <c r="AB265" s="57"/>
      <c r="AC265" s="345" t="s">
        <v>150</v>
      </c>
      <c r="AG265" s="64"/>
      <c r="AJ265" s="68"/>
      <c r="AK265" s="68">
        <v>0</v>
      </c>
      <c r="BB265" s="346" t="s">
        <v>1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  <c r="BP265" s="64">
        <f t="shared" si="66"/>
        <v>0</v>
      </c>
    </row>
    <row r="266" spans="1:68" ht="27" customHeight="1" x14ac:dyDescent="0.25">
      <c r="A266" s="54" t="s">
        <v>453</v>
      </c>
      <c r="B266" s="54" t="s">
        <v>455</v>
      </c>
      <c r="C266" s="32">
        <v>4301011721</v>
      </c>
      <c r="D266" s="794">
        <v>4680115884175</v>
      </c>
      <c r="E266" s="795"/>
      <c r="F266" s="786">
        <v>1.45</v>
      </c>
      <c r="G266" s="33">
        <v>8</v>
      </c>
      <c r="H266" s="786">
        <v>11.6</v>
      </c>
      <c r="I266" s="786">
        <v>12.08</v>
      </c>
      <c r="J266" s="33">
        <v>56</v>
      </c>
      <c r="K266" s="33" t="s">
        <v>116</v>
      </c>
      <c r="L266" s="33"/>
      <c r="M266" s="34" t="s">
        <v>119</v>
      </c>
      <c r="N266" s="34"/>
      <c r="O266" s="33">
        <v>55</v>
      </c>
      <c r="P266" s="87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792"/>
      <c r="R266" s="792"/>
      <c r="S266" s="792"/>
      <c r="T266" s="793"/>
      <c r="U266" s="35"/>
      <c r="V266" s="35"/>
      <c r="W266" s="36" t="s">
        <v>69</v>
      </c>
      <c r="X266" s="787">
        <v>0</v>
      </c>
      <c r="Y266" s="788">
        <f t="shared" si="62"/>
        <v>0</v>
      </c>
      <c r="Z266" s="37" t="str">
        <f>IFERROR(IF(Y266=0,"",ROUNDUP(Y266/H266,0)*0.02175),"")</f>
        <v/>
      </c>
      <c r="AA266" s="56"/>
      <c r="AB266" s="57"/>
      <c r="AC266" s="347" t="s">
        <v>456</v>
      </c>
      <c r="AG266" s="64"/>
      <c r="AJ266" s="68"/>
      <c r="AK266" s="68">
        <v>0</v>
      </c>
      <c r="BB266" s="348" t="s">
        <v>1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  <c r="BP266" s="64">
        <f t="shared" si="66"/>
        <v>0</v>
      </c>
    </row>
    <row r="267" spans="1:68" ht="27" customHeight="1" x14ac:dyDescent="0.25">
      <c r="A267" s="54" t="s">
        <v>457</v>
      </c>
      <c r="B267" s="54" t="s">
        <v>458</v>
      </c>
      <c r="C267" s="32">
        <v>4301011824</v>
      </c>
      <c r="D267" s="794">
        <v>4680115884144</v>
      </c>
      <c r="E267" s="795"/>
      <c r="F267" s="786">
        <v>0.4</v>
      </c>
      <c r="G267" s="33">
        <v>10</v>
      </c>
      <c r="H267" s="786">
        <v>4</v>
      </c>
      <c r="I267" s="786">
        <v>4.21</v>
      </c>
      <c r="J267" s="33">
        <v>132</v>
      </c>
      <c r="K267" s="33" t="s">
        <v>126</v>
      </c>
      <c r="L267" s="33"/>
      <c r="M267" s="34" t="s">
        <v>119</v>
      </c>
      <c r="N267" s="34"/>
      <c r="O267" s="33">
        <v>55</v>
      </c>
      <c r="P267" s="99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792"/>
      <c r="R267" s="792"/>
      <c r="S267" s="792"/>
      <c r="T267" s="793"/>
      <c r="U267" s="35"/>
      <c r="V267" s="35"/>
      <c r="W267" s="36" t="s">
        <v>69</v>
      </c>
      <c r="X267" s="787">
        <v>0</v>
      </c>
      <c r="Y267" s="788">
        <f t="shared" si="62"/>
        <v>0</v>
      </c>
      <c r="Z267" s="37" t="str">
        <f>IFERROR(IF(Y267=0,"",ROUNDUP(Y267/H267,0)*0.00902),"")</f>
        <v/>
      </c>
      <c r="AA267" s="56"/>
      <c r="AB267" s="57"/>
      <c r="AC267" s="349" t="s">
        <v>449</v>
      </c>
      <c r="AG267" s="64"/>
      <c r="AJ267" s="68"/>
      <c r="AK267" s="68">
        <v>0</v>
      </c>
      <c r="BB267" s="350" t="s">
        <v>1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  <c r="BP267" s="64">
        <f t="shared" si="66"/>
        <v>0</v>
      </c>
    </row>
    <row r="268" spans="1:68" ht="27" customHeight="1" x14ac:dyDescent="0.25">
      <c r="A268" s="54" t="s">
        <v>459</v>
      </c>
      <c r="B268" s="54" t="s">
        <v>460</v>
      </c>
      <c r="C268" s="32">
        <v>4301011963</v>
      </c>
      <c r="D268" s="794">
        <v>4680115885288</v>
      </c>
      <c r="E268" s="795"/>
      <c r="F268" s="786">
        <v>0.37</v>
      </c>
      <c r="G268" s="33">
        <v>10</v>
      </c>
      <c r="H268" s="786">
        <v>3.7</v>
      </c>
      <c r="I268" s="786">
        <v>3.91</v>
      </c>
      <c r="J268" s="33">
        <v>132</v>
      </c>
      <c r="K268" s="33" t="s">
        <v>126</v>
      </c>
      <c r="L268" s="33"/>
      <c r="M268" s="34" t="s">
        <v>119</v>
      </c>
      <c r="N268" s="34"/>
      <c r="O268" s="33">
        <v>55</v>
      </c>
      <c r="P268" s="892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792"/>
      <c r="R268" s="792"/>
      <c r="S268" s="792"/>
      <c r="T268" s="793"/>
      <c r="U268" s="35"/>
      <c r="V268" s="35"/>
      <c r="W268" s="36" t="s">
        <v>69</v>
      </c>
      <c r="X268" s="787">
        <v>0</v>
      </c>
      <c r="Y268" s="788">
        <f t="shared" si="62"/>
        <v>0</v>
      </c>
      <c r="Z268" s="37" t="str">
        <f>IFERROR(IF(Y268=0,"",ROUNDUP(Y268/H268,0)*0.00902),"")</f>
        <v/>
      </c>
      <c r="AA268" s="56"/>
      <c r="AB268" s="57"/>
      <c r="AC268" s="351" t="s">
        <v>461</v>
      </c>
      <c r="AG268" s="64"/>
      <c r="AJ268" s="68"/>
      <c r="AK268" s="68">
        <v>0</v>
      </c>
      <c r="BB268" s="352" t="s">
        <v>1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  <c r="BP268" s="64">
        <f t="shared" si="66"/>
        <v>0</v>
      </c>
    </row>
    <row r="269" spans="1:68" ht="27" customHeight="1" x14ac:dyDescent="0.25">
      <c r="A269" s="54" t="s">
        <v>462</v>
      </c>
      <c r="B269" s="54" t="s">
        <v>463</v>
      </c>
      <c r="C269" s="32">
        <v>4301011726</v>
      </c>
      <c r="D269" s="794">
        <v>4680115884182</v>
      </c>
      <c r="E269" s="795"/>
      <c r="F269" s="786">
        <v>0.37</v>
      </c>
      <c r="G269" s="33">
        <v>10</v>
      </c>
      <c r="H269" s="786">
        <v>3.7</v>
      </c>
      <c r="I269" s="786">
        <v>3.91</v>
      </c>
      <c r="J269" s="33">
        <v>132</v>
      </c>
      <c r="K269" s="33" t="s">
        <v>126</v>
      </c>
      <c r="L269" s="33"/>
      <c r="M269" s="34" t="s">
        <v>119</v>
      </c>
      <c r="N269" s="34"/>
      <c r="O269" s="33">
        <v>55</v>
      </c>
      <c r="P269" s="1107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792"/>
      <c r="R269" s="792"/>
      <c r="S269" s="792"/>
      <c r="T269" s="793"/>
      <c r="U269" s="35"/>
      <c r="V269" s="35"/>
      <c r="W269" s="36" t="s">
        <v>69</v>
      </c>
      <c r="X269" s="787">
        <v>0</v>
      </c>
      <c r="Y269" s="788">
        <f t="shared" si="62"/>
        <v>0</v>
      </c>
      <c r="Z269" s="37" t="str">
        <f>IFERROR(IF(Y269=0,"",ROUNDUP(Y269/H269,0)*0.00902),"")</f>
        <v/>
      </c>
      <c r="AA269" s="56"/>
      <c r="AB269" s="57"/>
      <c r="AC269" s="353" t="s">
        <v>452</v>
      </c>
      <c r="AG269" s="64"/>
      <c r="AJ269" s="68"/>
      <c r="AK269" s="68">
        <v>0</v>
      </c>
      <c r="BB269" s="354" t="s">
        <v>1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  <c r="BP269" s="64">
        <f t="shared" si="66"/>
        <v>0</v>
      </c>
    </row>
    <row r="270" spans="1:68" ht="27" customHeight="1" x14ac:dyDescent="0.25">
      <c r="A270" s="54" t="s">
        <v>464</v>
      </c>
      <c r="B270" s="54" t="s">
        <v>465</v>
      </c>
      <c r="C270" s="32">
        <v>4301011722</v>
      </c>
      <c r="D270" s="794">
        <v>4680115884205</v>
      </c>
      <c r="E270" s="795"/>
      <c r="F270" s="786">
        <v>0.4</v>
      </c>
      <c r="G270" s="33">
        <v>10</v>
      </c>
      <c r="H270" s="786">
        <v>4</v>
      </c>
      <c r="I270" s="786">
        <v>4.21</v>
      </c>
      <c r="J270" s="33">
        <v>132</v>
      </c>
      <c r="K270" s="33" t="s">
        <v>126</v>
      </c>
      <c r="L270" s="33"/>
      <c r="M270" s="34" t="s">
        <v>119</v>
      </c>
      <c r="N270" s="34"/>
      <c r="O270" s="33">
        <v>55</v>
      </c>
      <c r="P270" s="114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792"/>
      <c r="R270" s="792"/>
      <c r="S270" s="792"/>
      <c r="T270" s="793"/>
      <c r="U270" s="35"/>
      <c r="V270" s="35"/>
      <c r="W270" s="36" t="s">
        <v>69</v>
      </c>
      <c r="X270" s="787">
        <v>0</v>
      </c>
      <c r="Y270" s="788">
        <f t="shared" si="62"/>
        <v>0</v>
      </c>
      <c r="Z270" s="37" t="str">
        <f>IFERROR(IF(Y270=0,"",ROUNDUP(Y270/H270,0)*0.00902),"")</f>
        <v/>
      </c>
      <c r="AA270" s="56"/>
      <c r="AB270" s="57"/>
      <c r="AC270" s="355" t="s">
        <v>456</v>
      </c>
      <c r="AG270" s="64"/>
      <c r="AJ270" s="68"/>
      <c r="AK270" s="68">
        <v>0</v>
      </c>
      <c r="BB270" s="356" t="s">
        <v>1</v>
      </c>
      <c r="BM270" s="64">
        <f t="shared" si="63"/>
        <v>0</v>
      </c>
      <c r="BN270" s="64">
        <f t="shared" si="64"/>
        <v>0</v>
      </c>
      <c r="BO270" s="64">
        <f t="shared" si="65"/>
        <v>0</v>
      </c>
      <c r="BP270" s="64">
        <f t="shared" si="66"/>
        <v>0</v>
      </c>
    </row>
    <row r="271" spans="1:68" x14ac:dyDescent="0.2">
      <c r="A271" s="802"/>
      <c r="B271" s="803"/>
      <c r="C271" s="803"/>
      <c r="D271" s="803"/>
      <c r="E271" s="803"/>
      <c r="F271" s="803"/>
      <c r="G271" s="803"/>
      <c r="H271" s="803"/>
      <c r="I271" s="803"/>
      <c r="J271" s="803"/>
      <c r="K271" s="803"/>
      <c r="L271" s="803"/>
      <c r="M271" s="803"/>
      <c r="N271" s="803"/>
      <c r="O271" s="804"/>
      <c r="P271" s="796" t="s">
        <v>71</v>
      </c>
      <c r="Q271" s="797"/>
      <c r="R271" s="797"/>
      <c r="S271" s="797"/>
      <c r="T271" s="797"/>
      <c r="U271" s="797"/>
      <c r="V271" s="798"/>
      <c r="W271" s="38" t="s">
        <v>72</v>
      </c>
      <c r="X271" s="789">
        <f>IFERROR(X262/H262,"0")+IFERROR(X263/H263,"0")+IFERROR(X264/H264,"0")+IFERROR(X265/H265,"0")+IFERROR(X266/H266,"0")+IFERROR(X267/H267,"0")+IFERROR(X268/H268,"0")+IFERROR(X269/H269,"0")+IFERROR(X270/H270,"0")</f>
        <v>0</v>
      </c>
      <c r="Y271" s="789">
        <f>IFERROR(Y262/H262,"0")+IFERROR(Y263/H263,"0")+IFERROR(Y264/H264,"0")+IFERROR(Y265/H265,"0")+IFERROR(Y266/H266,"0")+IFERROR(Y267/H267,"0")+IFERROR(Y268/H268,"0")+IFERROR(Y269/H269,"0")+IFERROR(Y270/H270,"0")</f>
        <v>0</v>
      </c>
      <c r="Z271" s="789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</v>
      </c>
      <c r="AA271" s="790"/>
      <c r="AB271" s="790"/>
      <c r="AC271" s="790"/>
    </row>
    <row r="272" spans="1:68" x14ac:dyDescent="0.2">
      <c r="A272" s="803"/>
      <c r="B272" s="803"/>
      <c r="C272" s="803"/>
      <c r="D272" s="803"/>
      <c r="E272" s="803"/>
      <c r="F272" s="803"/>
      <c r="G272" s="803"/>
      <c r="H272" s="803"/>
      <c r="I272" s="803"/>
      <c r="J272" s="803"/>
      <c r="K272" s="803"/>
      <c r="L272" s="803"/>
      <c r="M272" s="803"/>
      <c r="N272" s="803"/>
      <c r="O272" s="804"/>
      <c r="P272" s="796" t="s">
        <v>71</v>
      </c>
      <c r="Q272" s="797"/>
      <c r="R272" s="797"/>
      <c r="S272" s="797"/>
      <c r="T272" s="797"/>
      <c r="U272" s="797"/>
      <c r="V272" s="798"/>
      <c r="W272" s="38" t="s">
        <v>69</v>
      </c>
      <c r="X272" s="789">
        <f>IFERROR(SUM(X262:X270),"0")</f>
        <v>0</v>
      </c>
      <c r="Y272" s="789">
        <f>IFERROR(SUM(Y262:Y270),"0")</f>
        <v>0</v>
      </c>
      <c r="Z272" s="38"/>
      <c r="AA272" s="790"/>
      <c r="AB272" s="790"/>
      <c r="AC272" s="790"/>
    </row>
    <row r="273" spans="1:68" ht="14.25" customHeight="1" x14ac:dyDescent="0.25">
      <c r="A273" s="808" t="s">
        <v>168</v>
      </c>
      <c r="B273" s="803"/>
      <c r="C273" s="803"/>
      <c r="D273" s="803"/>
      <c r="E273" s="803"/>
      <c r="F273" s="803"/>
      <c r="G273" s="803"/>
      <c r="H273" s="803"/>
      <c r="I273" s="803"/>
      <c r="J273" s="803"/>
      <c r="K273" s="803"/>
      <c r="L273" s="803"/>
      <c r="M273" s="803"/>
      <c r="N273" s="803"/>
      <c r="O273" s="803"/>
      <c r="P273" s="803"/>
      <c r="Q273" s="803"/>
      <c r="R273" s="803"/>
      <c r="S273" s="803"/>
      <c r="T273" s="803"/>
      <c r="U273" s="803"/>
      <c r="V273" s="803"/>
      <c r="W273" s="803"/>
      <c r="X273" s="803"/>
      <c r="Y273" s="803"/>
      <c r="Z273" s="803"/>
      <c r="AA273" s="783"/>
      <c r="AB273" s="783"/>
      <c r="AC273" s="783"/>
    </row>
    <row r="274" spans="1:68" ht="27" customHeight="1" x14ac:dyDescent="0.25">
      <c r="A274" s="54" t="s">
        <v>466</v>
      </c>
      <c r="B274" s="54" t="s">
        <v>467</v>
      </c>
      <c r="C274" s="32">
        <v>4301020340</v>
      </c>
      <c r="D274" s="794">
        <v>4680115885721</v>
      </c>
      <c r="E274" s="795"/>
      <c r="F274" s="786">
        <v>0.33</v>
      </c>
      <c r="G274" s="33">
        <v>6</v>
      </c>
      <c r="H274" s="786">
        <v>1.98</v>
      </c>
      <c r="I274" s="786">
        <v>2.08</v>
      </c>
      <c r="J274" s="33">
        <v>234</v>
      </c>
      <c r="K274" s="33" t="s">
        <v>67</v>
      </c>
      <c r="L274" s="33"/>
      <c r="M274" s="34" t="s">
        <v>77</v>
      </c>
      <c r="N274" s="34"/>
      <c r="O274" s="33">
        <v>50</v>
      </c>
      <c r="P274" s="1080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792"/>
      <c r="R274" s="792"/>
      <c r="S274" s="792"/>
      <c r="T274" s="793"/>
      <c r="U274" s="35"/>
      <c r="V274" s="35"/>
      <c r="W274" s="36" t="s">
        <v>69</v>
      </c>
      <c r="X274" s="787">
        <v>0</v>
      </c>
      <c r="Y274" s="788">
        <f>IFERROR(IF(X274="",0,CEILING((X274/$H274),1)*$H274),"")</f>
        <v>0</v>
      </c>
      <c r="Z274" s="37" t="str">
        <f>IFERROR(IF(Y274=0,"",ROUNDUP(Y274/H274,0)*0.00502),"")</f>
        <v/>
      </c>
      <c r="AA274" s="56"/>
      <c r="AB274" s="57"/>
      <c r="AC274" s="357" t="s">
        <v>468</v>
      </c>
      <c r="AG274" s="64"/>
      <c r="AJ274" s="68"/>
      <c r="AK274" s="68">
        <v>0</v>
      </c>
      <c r="BB274" s="358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x14ac:dyDescent="0.2">
      <c r="A275" s="802"/>
      <c r="B275" s="803"/>
      <c r="C275" s="803"/>
      <c r="D275" s="803"/>
      <c r="E275" s="803"/>
      <c r="F275" s="803"/>
      <c r="G275" s="803"/>
      <c r="H275" s="803"/>
      <c r="I275" s="803"/>
      <c r="J275" s="803"/>
      <c r="K275" s="803"/>
      <c r="L275" s="803"/>
      <c r="M275" s="803"/>
      <c r="N275" s="803"/>
      <c r="O275" s="804"/>
      <c r="P275" s="796" t="s">
        <v>71</v>
      </c>
      <c r="Q275" s="797"/>
      <c r="R275" s="797"/>
      <c r="S275" s="797"/>
      <c r="T275" s="797"/>
      <c r="U275" s="797"/>
      <c r="V275" s="798"/>
      <c r="W275" s="38" t="s">
        <v>72</v>
      </c>
      <c r="X275" s="789">
        <f>IFERROR(X274/H274,"0")</f>
        <v>0</v>
      </c>
      <c r="Y275" s="789">
        <f>IFERROR(Y274/H274,"0")</f>
        <v>0</v>
      </c>
      <c r="Z275" s="789">
        <f>IFERROR(IF(Z274="",0,Z274),"0")</f>
        <v>0</v>
      </c>
      <c r="AA275" s="790"/>
      <c r="AB275" s="790"/>
      <c r="AC275" s="790"/>
    </row>
    <row r="276" spans="1:68" x14ac:dyDescent="0.2">
      <c r="A276" s="803"/>
      <c r="B276" s="803"/>
      <c r="C276" s="803"/>
      <c r="D276" s="803"/>
      <c r="E276" s="803"/>
      <c r="F276" s="803"/>
      <c r="G276" s="803"/>
      <c r="H276" s="803"/>
      <c r="I276" s="803"/>
      <c r="J276" s="803"/>
      <c r="K276" s="803"/>
      <c r="L276" s="803"/>
      <c r="M276" s="803"/>
      <c r="N276" s="803"/>
      <c r="O276" s="804"/>
      <c r="P276" s="796" t="s">
        <v>71</v>
      </c>
      <c r="Q276" s="797"/>
      <c r="R276" s="797"/>
      <c r="S276" s="797"/>
      <c r="T276" s="797"/>
      <c r="U276" s="797"/>
      <c r="V276" s="798"/>
      <c r="W276" s="38" t="s">
        <v>69</v>
      </c>
      <c r="X276" s="789">
        <f>IFERROR(SUM(X274:X274),"0")</f>
        <v>0</v>
      </c>
      <c r="Y276" s="789">
        <f>IFERROR(SUM(Y274:Y274),"0")</f>
        <v>0</v>
      </c>
      <c r="Z276" s="38"/>
      <c r="AA276" s="790"/>
      <c r="AB276" s="790"/>
      <c r="AC276" s="790"/>
    </row>
    <row r="277" spans="1:68" ht="16.5" customHeight="1" x14ac:dyDescent="0.25">
      <c r="A277" s="841" t="s">
        <v>469</v>
      </c>
      <c r="B277" s="803"/>
      <c r="C277" s="803"/>
      <c r="D277" s="803"/>
      <c r="E277" s="803"/>
      <c r="F277" s="803"/>
      <c r="G277" s="803"/>
      <c r="H277" s="803"/>
      <c r="I277" s="803"/>
      <c r="J277" s="803"/>
      <c r="K277" s="803"/>
      <c r="L277" s="803"/>
      <c r="M277" s="803"/>
      <c r="N277" s="803"/>
      <c r="O277" s="803"/>
      <c r="P277" s="803"/>
      <c r="Q277" s="803"/>
      <c r="R277" s="803"/>
      <c r="S277" s="803"/>
      <c r="T277" s="803"/>
      <c r="U277" s="803"/>
      <c r="V277" s="803"/>
      <c r="W277" s="803"/>
      <c r="X277" s="803"/>
      <c r="Y277" s="803"/>
      <c r="Z277" s="803"/>
      <c r="AA277" s="782"/>
      <c r="AB277" s="782"/>
      <c r="AC277" s="782"/>
    </row>
    <row r="278" spans="1:68" ht="14.25" customHeight="1" x14ac:dyDescent="0.25">
      <c r="A278" s="808" t="s">
        <v>113</v>
      </c>
      <c r="B278" s="803"/>
      <c r="C278" s="803"/>
      <c r="D278" s="803"/>
      <c r="E278" s="803"/>
      <c r="F278" s="803"/>
      <c r="G278" s="803"/>
      <c r="H278" s="803"/>
      <c r="I278" s="803"/>
      <c r="J278" s="803"/>
      <c r="K278" s="803"/>
      <c r="L278" s="803"/>
      <c r="M278" s="803"/>
      <c r="N278" s="803"/>
      <c r="O278" s="803"/>
      <c r="P278" s="803"/>
      <c r="Q278" s="803"/>
      <c r="R278" s="803"/>
      <c r="S278" s="803"/>
      <c r="T278" s="803"/>
      <c r="U278" s="803"/>
      <c r="V278" s="803"/>
      <c r="W278" s="803"/>
      <c r="X278" s="803"/>
      <c r="Y278" s="803"/>
      <c r="Z278" s="803"/>
      <c r="AA278" s="783"/>
      <c r="AB278" s="783"/>
      <c r="AC278" s="783"/>
    </row>
    <row r="279" spans="1:68" ht="27" customHeight="1" x14ac:dyDescent="0.25">
      <c r="A279" s="54" t="s">
        <v>470</v>
      </c>
      <c r="B279" s="54" t="s">
        <v>471</v>
      </c>
      <c r="C279" s="32">
        <v>4301011855</v>
      </c>
      <c r="D279" s="794">
        <v>4680115885837</v>
      </c>
      <c r="E279" s="795"/>
      <c r="F279" s="786">
        <v>1.35</v>
      </c>
      <c r="G279" s="33">
        <v>8</v>
      </c>
      <c r="H279" s="786">
        <v>10.8</v>
      </c>
      <c r="I279" s="786">
        <v>11.28</v>
      </c>
      <c r="J279" s="33">
        <v>56</v>
      </c>
      <c r="K279" s="33" t="s">
        <v>116</v>
      </c>
      <c r="L279" s="33"/>
      <c r="M279" s="34" t="s">
        <v>119</v>
      </c>
      <c r="N279" s="34"/>
      <c r="O279" s="33">
        <v>55</v>
      </c>
      <c r="P279" s="1065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9" s="792"/>
      <c r="R279" s="792"/>
      <c r="S279" s="792"/>
      <c r="T279" s="793"/>
      <c r="U279" s="35"/>
      <c r="V279" s="35"/>
      <c r="W279" s="36" t="s">
        <v>69</v>
      </c>
      <c r="X279" s="787">
        <v>0</v>
      </c>
      <c r="Y279" s="788">
        <f t="shared" ref="Y279:Y288" si="67">IFERROR(IF(X279="",0,CEILING((X279/$H279),1)*$H279),"")</f>
        <v>0</v>
      </c>
      <c r="Z279" s="37" t="str">
        <f>IFERROR(IF(Y279=0,"",ROUNDUP(Y279/H279,0)*0.02175),"")</f>
        <v/>
      </c>
      <c r="AA279" s="56"/>
      <c r="AB279" s="57"/>
      <c r="AC279" s="359" t="s">
        <v>472</v>
      </c>
      <c r="AG279" s="64"/>
      <c r="AJ279" s="68"/>
      <c r="AK279" s="68">
        <v>0</v>
      </c>
      <c r="BB279" s="360" t="s">
        <v>1</v>
      </c>
      <c r="BM279" s="64">
        <f t="shared" ref="BM279:BM288" si="68">IFERROR(X279*I279/H279,"0")</f>
        <v>0</v>
      </c>
      <c r="BN279" s="64">
        <f t="shared" ref="BN279:BN288" si="69">IFERROR(Y279*I279/H279,"0")</f>
        <v>0</v>
      </c>
      <c r="BO279" s="64">
        <f t="shared" ref="BO279:BO288" si="70">IFERROR(1/J279*(X279/H279),"0")</f>
        <v>0</v>
      </c>
      <c r="BP279" s="64">
        <f t="shared" ref="BP279:BP288" si="71">IFERROR(1/J279*(Y279/H279),"0")</f>
        <v>0</v>
      </c>
    </row>
    <row r="280" spans="1:68" ht="27" customHeight="1" x14ac:dyDescent="0.25">
      <c r="A280" s="54" t="s">
        <v>473</v>
      </c>
      <c r="B280" s="54" t="s">
        <v>474</v>
      </c>
      <c r="C280" s="32">
        <v>4301011322</v>
      </c>
      <c r="D280" s="794">
        <v>4607091387452</v>
      </c>
      <c r="E280" s="795"/>
      <c r="F280" s="786">
        <v>1.35</v>
      </c>
      <c r="G280" s="33">
        <v>8</v>
      </c>
      <c r="H280" s="786">
        <v>10.8</v>
      </c>
      <c r="I280" s="786">
        <v>11.28</v>
      </c>
      <c r="J280" s="33">
        <v>56</v>
      </c>
      <c r="K280" s="33" t="s">
        <v>116</v>
      </c>
      <c r="L280" s="33"/>
      <c r="M280" s="34" t="s">
        <v>77</v>
      </c>
      <c r="N280" s="34"/>
      <c r="O280" s="33">
        <v>55</v>
      </c>
      <c r="P280" s="943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0" s="792"/>
      <c r="R280" s="792"/>
      <c r="S280" s="792"/>
      <c r="T280" s="793"/>
      <c r="U280" s="35"/>
      <c r="V280" s="35"/>
      <c r="W280" s="36" t="s">
        <v>69</v>
      </c>
      <c r="X280" s="787">
        <v>0</v>
      </c>
      <c r="Y280" s="788">
        <f t="shared" si="67"/>
        <v>0</v>
      </c>
      <c r="Z280" s="37" t="str">
        <f>IFERROR(IF(Y280=0,"",ROUNDUP(Y280/H280,0)*0.02175),"")</f>
        <v/>
      </c>
      <c r="AA280" s="56"/>
      <c r="AB280" s="57"/>
      <c r="AC280" s="361" t="s">
        <v>475</v>
      </c>
      <c r="AG280" s="64"/>
      <c r="AJ280" s="68"/>
      <c r="AK280" s="68">
        <v>0</v>
      </c>
      <c r="BB280" s="362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ht="27" customHeight="1" x14ac:dyDescent="0.25">
      <c r="A281" s="54" t="s">
        <v>476</v>
      </c>
      <c r="B281" s="54" t="s">
        <v>477</v>
      </c>
      <c r="C281" s="32">
        <v>4301011910</v>
      </c>
      <c r="D281" s="794">
        <v>4680115885806</v>
      </c>
      <c r="E281" s="795"/>
      <c r="F281" s="786">
        <v>1.35</v>
      </c>
      <c r="G281" s="33">
        <v>8</v>
      </c>
      <c r="H281" s="786">
        <v>10.8</v>
      </c>
      <c r="I281" s="786">
        <v>11.28</v>
      </c>
      <c r="J281" s="33">
        <v>48</v>
      </c>
      <c r="K281" s="33" t="s">
        <v>116</v>
      </c>
      <c r="L281" s="33"/>
      <c r="M281" s="34" t="s">
        <v>149</v>
      </c>
      <c r="N281" s="34"/>
      <c r="O281" s="33">
        <v>55</v>
      </c>
      <c r="P281" s="926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792"/>
      <c r="R281" s="792"/>
      <c r="S281" s="792"/>
      <c r="T281" s="793"/>
      <c r="U281" s="35"/>
      <c r="V281" s="35"/>
      <c r="W281" s="36" t="s">
        <v>69</v>
      </c>
      <c r="X281" s="787">
        <v>0</v>
      </c>
      <c r="Y281" s="788">
        <f t="shared" si="67"/>
        <v>0</v>
      </c>
      <c r="Z281" s="37" t="str">
        <f>IFERROR(IF(Y281=0,"",ROUNDUP(Y281/H281,0)*0.02039),"")</f>
        <v/>
      </c>
      <c r="AA281" s="56"/>
      <c r="AB281" s="57"/>
      <c r="AC281" s="363" t="s">
        <v>478</v>
      </c>
      <c r="AG281" s="64"/>
      <c r="AJ281" s="68"/>
      <c r="AK281" s="68">
        <v>0</v>
      </c>
      <c r="BB281" s="364" t="s">
        <v>1</v>
      </c>
      <c r="BM281" s="64">
        <f t="shared" si="68"/>
        <v>0</v>
      </c>
      <c r="BN281" s="64">
        <f t="shared" si="69"/>
        <v>0</v>
      </c>
      <c r="BO281" s="64">
        <f t="shared" si="70"/>
        <v>0</v>
      </c>
      <c r="BP281" s="64">
        <f t="shared" si="71"/>
        <v>0</v>
      </c>
    </row>
    <row r="282" spans="1:68" ht="27" customHeight="1" x14ac:dyDescent="0.25">
      <c r="A282" s="54" t="s">
        <v>476</v>
      </c>
      <c r="B282" s="54" t="s">
        <v>479</v>
      </c>
      <c r="C282" s="32">
        <v>4301011850</v>
      </c>
      <c r="D282" s="794">
        <v>4680115885806</v>
      </c>
      <c r="E282" s="795"/>
      <c r="F282" s="786">
        <v>1.35</v>
      </c>
      <c r="G282" s="33">
        <v>8</v>
      </c>
      <c r="H282" s="786">
        <v>10.8</v>
      </c>
      <c r="I282" s="786">
        <v>11.28</v>
      </c>
      <c r="J282" s="33">
        <v>56</v>
      </c>
      <c r="K282" s="33" t="s">
        <v>116</v>
      </c>
      <c r="L282" s="33"/>
      <c r="M282" s="34" t="s">
        <v>119</v>
      </c>
      <c r="N282" s="34"/>
      <c r="O282" s="33">
        <v>55</v>
      </c>
      <c r="P282" s="1115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2" s="792"/>
      <c r="R282" s="792"/>
      <c r="S282" s="792"/>
      <c r="T282" s="793"/>
      <c r="U282" s="35"/>
      <c r="V282" s="35"/>
      <c r="W282" s="36" t="s">
        <v>69</v>
      </c>
      <c r="X282" s="787">
        <v>0</v>
      </c>
      <c r="Y282" s="788">
        <f t="shared" si="67"/>
        <v>0</v>
      </c>
      <c r="Z282" s="37" t="str">
        <f>IFERROR(IF(Y282=0,"",ROUNDUP(Y282/H282,0)*0.02175),"")</f>
        <v/>
      </c>
      <c r="AA282" s="56"/>
      <c r="AB282" s="57"/>
      <c r="AC282" s="365" t="s">
        <v>480</v>
      </c>
      <c r="AG282" s="64"/>
      <c r="AJ282" s="68"/>
      <c r="AK282" s="68">
        <v>0</v>
      </c>
      <c r="BB282" s="366" t="s">
        <v>1</v>
      </c>
      <c r="BM282" s="64">
        <f t="shared" si="68"/>
        <v>0</v>
      </c>
      <c r="BN282" s="64">
        <f t="shared" si="69"/>
        <v>0</v>
      </c>
      <c r="BO282" s="64">
        <f t="shared" si="70"/>
        <v>0</v>
      </c>
      <c r="BP282" s="64">
        <f t="shared" si="71"/>
        <v>0</v>
      </c>
    </row>
    <row r="283" spans="1:68" ht="37.5" customHeight="1" x14ac:dyDescent="0.25">
      <c r="A283" s="54" t="s">
        <v>481</v>
      </c>
      <c r="B283" s="54" t="s">
        <v>482</v>
      </c>
      <c r="C283" s="32">
        <v>4301011853</v>
      </c>
      <c r="D283" s="794">
        <v>4680115885851</v>
      </c>
      <c r="E283" s="795"/>
      <c r="F283" s="786">
        <v>1.35</v>
      </c>
      <c r="G283" s="33">
        <v>8</v>
      </c>
      <c r="H283" s="786">
        <v>10.8</v>
      </c>
      <c r="I283" s="786">
        <v>11.28</v>
      </c>
      <c r="J283" s="33">
        <v>56</v>
      </c>
      <c r="K283" s="33" t="s">
        <v>116</v>
      </c>
      <c r="L283" s="33"/>
      <c r="M283" s="34" t="s">
        <v>119</v>
      </c>
      <c r="N283" s="34"/>
      <c r="O283" s="33">
        <v>55</v>
      </c>
      <c r="P283" s="975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3" s="792"/>
      <c r="R283" s="792"/>
      <c r="S283" s="792"/>
      <c r="T283" s="793"/>
      <c r="U283" s="35"/>
      <c r="V283" s="35"/>
      <c r="W283" s="36" t="s">
        <v>69</v>
      </c>
      <c r="X283" s="787">
        <v>0</v>
      </c>
      <c r="Y283" s="788">
        <f t="shared" si="67"/>
        <v>0</v>
      </c>
      <c r="Z283" s="37" t="str">
        <f>IFERROR(IF(Y283=0,"",ROUNDUP(Y283/H283,0)*0.02175),"")</f>
        <v/>
      </c>
      <c r="AA283" s="56"/>
      <c r="AB283" s="57"/>
      <c r="AC283" s="367" t="s">
        <v>483</v>
      </c>
      <c r="AG283" s="64"/>
      <c r="AJ283" s="68"/>
      <c r="AK283" s="68">
        <v>0</v>
      </c>
      <c r="BB283" s="368" t="s">
        <v>1</v>
      </c>
      <c r="BM283" s="64">
        <f t="shared" si="68"/>
        <v>0</v>
      </c>
      <c r="BN283" s="64">
        <f t="shared" si="69"/>
        <v>0</v>
      </c>
      <c r="BO283" s="64">
        <f t="shared" si="70"/>
        <v>0</v>
      </c>
      <c r="BP283" s="64">
        <f t="shared" si="71"/>
        <v>0</v>
      </c>
    </row>
    <row r="284" spans="1:68" ht="37.5" customHeight="1" x14ac:dyDescent="0.25">
      <c r="A284" s="54" t="s">
        <v>484</v>
      </c>
      <c r="B284" s="54" t="s">
        <v>485</v>
      </c>
      <c r="C284" s="32">
        <v>4301011313</v>
      </c>
      <c r="D284" s="794">
        <v>4607091385984</v>
      </c>
      <c r="E284" s="795"/>
      <c r="F284" s="786">
        <v>1.35</v>
      </c>
      <c r="G284" s="33">
        <v>8</v>
      </c>
      <c r="H284" s="786">
        <v>10.8</v>
      </c>
      <c r="I284" s="786">
        <v>11.28</v>
      </c>
      <c r="J284" s="33">
        <v>56</v>
      </c>
      <c r="K284" s="33" t="s">
        <v>116</v>
      </c>
      <c r="L284" s="33"/>
      <c r="M284" s="34" t="s">
        <v>119</v>
      </c>
      <c r="N284" s="34"/>
      <c r="O284" s="33">
        <v>55</v>
      </c>
      <c r="P284" s="905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4" s="792"/>
      <c r="R284" s="792"/>
      <c r="S284" s="792"/>
      <c r="T284" s="793"/>
      <c r="U284" s="35"/>
      <c r="V284" s="35"/>
      <c r="W284" s="36" t="s">
        <v>69</v>
      </c>
      <c r="X284" s="787">
        <v>0</v>
      </c>
      <c r="Y284" s="788">
        <f t="shared" si="67"/>
        <v>0</v>
      </c>
      <c r="Z284" s="37" t="str">
        <f>IFERROR(IF(Y284=0,"",ROUNDUP(Y284/H284,0)*0.02175),"")</f>
        <v/>
      </c>
      <c r="AA284" s="56"/>
      <c r="AB284" s="57"/>
      <c r="AC284" s="369" t="s">
        <v>486</v>
      </c>
      <c r="AG284" s="64"/>
      <c r="AJ284" s="68"/>
      <c r="AK284" s="68">
        <v>0</v>
      </c>
      <c r="BB284" s="370" t="s">
        <v>1</v>
      </c>
      <c r="BM284" s="64">
        <f t="shared" si="68"/>
        <v>0</v>
      </c>
      <c r="BN284" s="64">
        <f t="shared" si="69"/>
        <v>0</v>
      </c>
      <c r="BO284" s="64">
        <f t="shared" si="70"/>
        <v>0</v>
      </c>
      <c r="BP284" s="64">
        <f t="shared" si="71"/>
        <v>0</v>
      </c>
    </row>
    <row r="285" spans="1:68" ht="27" customHeight="1" x14ac:dyDescent="0.25">
      <c r="A285" s="54" t="s">
        <v>487</v>
      </c>
      <c r="B285" s="54" t="s">
        <v>488</v>
      </c>
      <c r="C285" s="32">
        <v>4301011852</v>
      </c>
      <c r="D285" s="794">
        <v>4680115885844</v>
      </c>
      <c r="E285" s="795"/>
      <c r="F285" s="786">
        <v>0.4</v>
      </c>
      <c r="G285" s="33">
        <v>10</v>
      </c>
      <c r="H285" s="786">
        <v>4</v>
      </c>
      <c r="I285" s="786">
        <v>4.21</v>
      </c>
      <c r="J285" s="33">
        <v>132</v>
      </c>
      <c r="K285" s="33" t="s">
        <v>126</v>
      </c>
      <c r="L285" s="33"/>
      <c r="M285" s="34" t="s">
        <v>119</v>
      </c>
      <c r="N285" s="34"/>
      <c r="O285" s="33">
        <v>55</v>
      </c>
      <c r="P285" s="979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5" s="792"/>
      <c r="R285" s="792"/>
      <c r="S285" s="792"/>
      <c r="T285" s="793"/>
      <c r="U285" s="35"/>
      <c r="V285" s="35"/>
      <c r="W285" s="36" t="s">
        <v>69</v>
      </c>
      <c r="X285" s="787">
        <v>0</v>
      </c>
      <c r="Y285" s="788">
        <f t="shared" si="67"/>
        <v>0</v>
      </c>
      <c r="Z285" s="37" t="str">
        <f>IFERROR(IF(Y285=0,"",ROUNDUP(Y285/H285,0)*0.00902),"")</f>
        <v/>
      </c>
      <c r="AA285" s="56"/>
      <c r="AB285" s="57"/>
      <c r="AC285" s="371" t="s">
        <v>489</v>
      </c>
      <c r="AG285" s="64"/>
      <c r="AJ285" s="68"/>
      <c r="AK285" s="68">
        <v>0</v>
      </c>
      <c r="BB285" s="372" t="s">
        <v>1</v>
      </c>
      <c r="BM285" s="64">
        <f t="shared" si="68"/>
        <v>0</v>
      </c>
      <c r="BN285" s="64">
        <f t="shared" si="69"/>
        <v>0</v>
      </c>
      <c r="BO285" s="64">
        <f t="shared" si="70"/>
        <v>0</v>
      </c>
      <c r="BP285" s="64">
        <f t="shared" si="71"/>
        <v>0</v>
      </c>
    </row>
    <row r="286" spans="1:68" ht="27" customHeight="1" x14ac:dyDescent="0.25">
      <c r="A286" s="54" t="s">
        <v>490</v>
      </c>
      <c r="B286" s="54" t="s">
        <v>491</v>
      </c>
      <c r="C286" s="32">
        <v>4301011319</v>
      </c>
      <c r="D286" s="794">
        <v>4607091387469</v>
      </c>
      <c r="E286" s="795"/>
      <c r="F286" s="786">
        <v>0.5</v>
      </c>
      <c r="G286" s="33">
        <v>10</v>
      </c>
      <c r="H286" s="786">
        <v>5</v>
      </c>
      <c r="I286" s="786">
        <v>5.21</v>
      </c>
      <c r="J286" s="33">
        <v>132</v>
      </c>
      <c r="K286" s="33" t="s">
        <v>126</v>
      </c>
      <c r="L286" s="33"/>
      <c r="M286" s="34" t="s">
        <v>119</v>
      </c>
      <c r="N286" s="34"/>
      <c r="O286" s="33">
        <v>55</v>
      </c>
      <c r="P286" s="912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6" s="792"/>
      <c r="R286" s="792"/>
      <c r="S286" s="792"/>
      <c r="T286" s="793"/>
      <c r="U286" s="35"/>
      <c r="V286" s="35"/>
      <c r="W286" s="36" t="s">
        <v>69</v>
      </c>
      <c r="X286" s="787">
        <v>0</v>
      </c>
      <c r="Y286" s="788">
        <f t="shared" si="67"/>
        <v>0</v>
      </c>
      <c r="Z286" s="37" t="str">
        <f>IFERROR(IF(Y286=0,"",ROUNDUP(Y286/H286,0)*0.00902),"")</f>
        <v/>
      </c>
      <c r="AA286" s="56"/>
      <c r="AB286" s="57"/>
      <c r="AC286" s="373" t="s">
        <v>475</v>
      </c>
      <c r="AG286" s="64"/>
      <c r="AJ286" s="68"/>
      <c r="AK286" s="68">
        <v>0</v>
      </c>
      <c r="BB286" s="374" t="s">
        <v>1</v>
      </c>
      <c r="BM286" s="64">
        <f t="shared" si="68"/>
        <v>0</v>
      </c>
      <c r="BN286" s="64">
        <f t="shared" si="69"/>
        <v>0</v>
      </c>
      <c r="BO286" s="64">
        <f t="shared" si="70"/>
        <v>0</v>
      </c>
      <c r="BP286" s="64">
        <f t="shared" si="71"/>
        <v>0</v>
      </c>
    </row>
    <row r="287" spans="1:68" ht="27" customHeight="1" x14ac:dyDescent="0.25">
      <c r="A287" s="54" t="s">
        <v>492</v>
      </c>
      <c r="B287" s="54" t="s">
        <v>493</v>
      </c>
      <c r="C287" s="32">
        <v>4301011851</v>
      </c>
      <c r="D287" s="794">
        <v>4680115885820</v>
      </c>
      <c r="E287" s="795"/>
      <c r="F287" s="786">
        <v>0.4</v>
      </c>
      <c r="G287" s="33">
        <v>10</v>
      </c>
      <c r="H287" s="786">
        <v>4</v>
      </c>
      <c r="I287" s="786">
        <v>4.21</v>
      </c>
      <c r="J287" s="33">
        <v>132</v>
      </c>
      <c r="K287" s="33" t="s">
        <v>126</v>
      </c>
      <c r="L287" s="33"/>
      <c r="M287" s="34" t="s">
        <v>119</v>
      </c>
      <c r="N287" s="34"/>
      <c r="O287" s="33">
        <v>55</v>
      </c>
      <c r="P287" s="92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7" s="792"/>
      <c r="R287" s="792"/>
      <c r="S287" s="792"/>
      <c r="T287" s="793"/>
      <c r="U287" s="35"/>
      <c r="V287" s="35"/>
      <c r="W287" s="36" t="s">
        <v>69</v>
      </c>
      <c r="X287" s="787">
        <v>0</v>
      </c>
      <c r="Y287" s="788">
        <f t="shared" si="67"/>
        <v>0</v>
      </c>
      <c r="Z287" s="37" t="str">
        <f>IFERROR(IF(Y287=0,"",ROUNDUP(Y287/H287,0)*0.00902),"")</f>
        <v/>
      </c>
      <c r="AA287" s="56"/>
      <c r="AB287" s="57"/>
      <c r="AC287" s="375" t="s">
        <v>494</v>
      </c>
      <c r="AG287" s="64"/>
      <c r="AJ287" s="68"/>
      <c r="AK287" s="68">
        <v>0</v>
      </c>
      <c r="BB287" s="376" t="s">
        <v>1</v>
      </c>
      <c r="BM287" s="64">
        <f t="shared" si="68"/>
        <v>0</v>
      </c>
      <c r="BN287" s="64">
        <f t="shared" si="69"/>
        <v>0</v>
      </c>
      <c r="BO287" s="64">
        <f t="shared" si="70"/>
        <v>0</v>
      </c>
      <c r="BP287" s="64">
        <f t="shared" si="71"/>
        <v>0</v>
      </c>
    </row>
    <row r="288" spans="1:68" ht="27" customHeight="1" x14ac:dyDescent="0.25">
      <c r="A288" s="54" t="s">
        <v>495</v>
      </c>
      <c r="B288" s="54" t="s">
        <v>496</v>
      </c>
      <c r="C288" s="32">
        <v>4301011316</v>
      </c>
      <c r="D288" s="794">
        <v>4607091387438</v>
      </c>
      <c r="E288" s="795"/>
      <c r="F288" s="786">
        <v>0.5</v>
      </c>
      <c r="G288" s="33">
        <v>10</v>
      </c>
      <c r="H288" s="786">
        <v>5</v>
      </c>
      <c r="I288" s="786">
        <v>5.21</v>
      </c>
      <c r="J288" s="33">
        <v>132</v>
      </c>
      <c r="K288" s="33" t="s">
        <v>126</v>
      </c>
      <c r="L288" s="33"/>
      <c r="M288" s="34" t="s">
        <v>119</v>
      </c>
      <c r="N288" s="34"/>
      <c r="O288" s="33">
        <v>55</v>
      </c>
      <c r="P288" s="1204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8" s="792"/>
      <c r="R288" s="792"/>
      <c r="S288" s="792"/>
      <c r="T288" s="793"/>
      <c r="U288" s="35"/>
      <c r="V288" s="35"/>
      <c r="W288" s="36" t="s">
        <v>69</v>
      </c>
      <c r="X288" s="787">
        <v>0</v>
      </c>
      <c r="Y288" s="788">
        <f t="shared" si="67"/>
        <v>0</v>
      </c>
      <c r="Z288" s="37" t="str">
        <f>IFERROR(IF(Y288=0,"",ROUNDUP(Y288/H288,0)*0.00902),"")</f>
        <v/>
      </c>
      <c r="AA288" s="56"/>
      <c r="AB288" s="57"/>
      <c r="AC288" s="377" t="s">
        <v>497</v>
      </c>
      <c r="AG288" s="64"/>
      <c r="AJ288" s="68"/>
      <c r="AK288" s="68">
        <v>0</v>
      </c>
      <c r="BB288" s="378" t="s">
        <v>1</v>
      </c>
      <c r="BM288" s="64">
        <f t="shared" si="68"/>
        <v>0</v>
      </c>
      <c r="BN288" s="64">
        <f t="shared" si="69"/>
        <v>0</v>
      </c>
      <c r="BO288" s="64">
        <f t="shared" si="70"/>
        <v>0</v>
      </c>
      <c r="BP288" s="64">
        <f t="shared" si="71"/>
        <v>0</v>
      </c>
    </row>
    <row r="289" spans="1:68" x14ac:dyDescent="0.2">
      <c r="A289" s="802"/>
      <c r="B289" s="803"/>
      <c r="C289" s="803"/>
      <c r="D289" s="803"/>
      <c r="E289" s="803"/>
      <c r="F289" s="803"/>
      <c r="G289" s="803"/>
      <c r="H289" s="803"/>
      <c r="I289" s="803"/>
      <c r="J289" s="803"/>
      <c r="K289" s="803"/>
      <c r="L289" s="803"/>
      <c r="M289" s="803"/>
      <c r="N289" s="803"/>
      <c r="O289" s="804"/>
      <c r="P289" s="796" t="s">
        <v>71</v>
      </c>
      <c r="Q289" s="797"/>
      <c r="R289" s="797"/>
      <c r="S289" s="797"/>
      <c r="T289" s="797"/>
      <c r="U289" s="797"/>
      <c r="V289" s="798"/>
      <c r="W289" s="38" t="s">
        <v>72</v>
      </c>
      <c r="X289" s="789">
        <f>IFERROR(X279/H279,"0")+IFERROR(X280/H280,"0")+IFERROR(X281/H281,"0")+IFERROR(X282/H282,"0")+IFERROR(X283/H283,"0")+IFERROR(X284/H284,"0")+IFERROR(X285/H285,"0")+IFERROR(X286/H286,"0")+IFERROR(X287/H287,"0")+IFERROR(X288/H288,"0")</f>
        <v>0</v>
      </c>
      <c r="Y289" s="789">
        <f>IFERROR(Y279/H279,"0")+IFERROR(Y280/H280,"0")+IFERROR(Y281/H281,"0")+IFERROR(Y282/H282,"0")+IFERROR(Y283/H283,"0")+IFERROR(Y284/H284,"0")+IFERROR(Y285/H285,"0")+IFERROR(Y286/H286,"0")+IFERROR(Y287/H287,"0")+IFERROR(Y288/H288,"0")</f>
        <v>0</v>
      </c>
      <c r="Z289" s="789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0</v>
      </c>
      <c r="AA289" s="790"/>
      <c r="AB289" s="790"/>
      <c r="AC289" s="790"/>
    </row>
    <row r="290" spans="1:68" x14ac:dyDescent="0.2">
      <c r="A290" s="803"/>
      <c r="B290" s="803"/>
      <c r="C290" s="803"/>
      <c r="D290" s="803"/>
      <c r="E290" s="803"/>
      <c r="F290" s="803"/>
      <c r="G290" s="803"/>
      <c r="H290" s="803"/>
      <c r="I290" s="803"/>
      <c r="J290" s="803"/>
      <c r="K290" s="803"/>
      <c r="L290" s="803"/>
      <c r="M290" s="803"/>
      <c r="N290" s="803"/>
      <c r="O290" s="804"/>
      <c r="P290" s="796" t="s">
        <v>71</v>
      </c>
      <c r="Q290" s="797"/>
      <c r="R290" s="797"/>
      <c r="S290" s="797"/>
      <c r="T290" s="797"/>
      <c r="U290" s="797"/>
      <c r="V290" s="798"/>
      <c r="W290" s="38" t="s">
        <v>69</v>
      </c>
      <c r="X290" s="789">
        <f>IFERROR(SUM(X279:X288),"0")</f>
        <v>0</v>
      </c>
      <c r="Y290" s="789">
        <f>IFERROR(SUM(Y279:Y288),"0")</f>
        <v>0</v>
      </c>
      <c r="Z290" s="38"/>
      <c r="AA290" s="790"/>
      <c r="AB290" s="790"/>
      <c r="AC290" s="790"/>
    </row>
    <row r="291" spans="1:68" ht="16.5" customHeight="1" x14ac:dyDescent="0.25">
      <c r="A291" s="841" t="s">
        <v>498</v>
      </c>
      <c r="B291" s="803"/>
      <c r="C291" s="803"/>
      <c r="D291" s="803"/>
      <c r="E291" s="803"/>
      <c r="F291" s="803"/>
      <c r="G291" s="803"/>
      <c r="H291" s="803"/>
      <c r="I291" s="803"/>
      <c r="J291" s="803"/>
      <c r="K291" s="803"/>
      <c r="L291" s="803"/>
      <c r="M291" s="803"/>
      <c r="N291" s="803"/>
      <c r="O291" s="803"/>
      <c r="P291" s="803"/>
      <c r="Q291" s="803"/>
      <c r="R291" s="803"/>
      <c r="S291" s="803"/>
      <c r="T291" s="803"/>
      <c r="U291" s="803"/>
      <c r="V291" s="803"/>
      <c r="W291" s="803"/>
      <c r="X291" s="803"/>
      <c r="Y291" s="803"/>
      <c r="Z291" s="803"/>
      <c r="AA291" s="782"/>
      <c r="AB291" s="782"/>
      <c r="AC291" s="782"/>
    </row>
    <row r="292" spans="1:68" ht="14.25" customHeight="1" x14ac:dyDescent="0.25">
      <c r="A292" s="808" t="s">
        <v>113</v>
      </c>
      <c r="B292" s="803"/>
      <c r="C292" s="803"/>
      <c r="D292" s="803"/>
      <c r="E292" s="803"/>
      <c r="F292" s="803"/>
      <c r="G292" s="803"/>
      <c r="H292" s="803"/>
      <c r="I292" s="803"/>
      <c r="J292" s="803"/>
      <c r="K292" s="803"/>
      <c r="L292" s="803"/>
      <c r="M292" s="803"/>
      <c r="N292" s="803"/>
      <c r="O292" s="803"/>
      <c r="P292" s="803"/>
      <c r="Q292" s="803"/>
      <c r="R292" s="803"/>
      <c r="S292" s="803"/>
      <c r="T292" s="803"/>
      <c r="U292" s="803"/>
      <c r="V292" s="803"/>
      <c r="W292" s="803"/>
      <c r="X292" s="803"/>
      <c r="Y292" s="803"/>
      <c r="Z292" s="803"/>
      <c r="AA292" s="783"/>
      <c r="AB292" s="783"/>
      <c r="AC292" s="783"/>
    </row>
    <row r="293" spans="1:68" ht="27" customHeight="1" x14ac:dyDescent="0.25">
      <c r="A293" s="54" t="s">
        <v>499</v>
      </c>
      <c r="B293" s="54" t="s">
        <v>500</v>
      </c>
      <c r="C293" s="32">
        <v>4301011876</v>
      </c>
      <c r="D293" s="794">
        <v>4680115885707</v>
      </c>
      <c r="E293" s="795"/>
      <c r="F293" s="786">
        <v>0.9</v>
      </c>
      <c r="G293" s="33">
        <v>10</v>
      </c>
      <c r="H293" s="786">
        <v>9</v>
      </c>
      <c r="I293" s="786">
        <v>9.48</v>
      </c>
      <c r="J293" s="33">
        <v>56</v>
      </c>
      <c r="K293" s="33" t="s">
        <v>116</v>
      </c>
      <c r="L293" s="33"/>
      <c r="M293" s="34" t="s">
        <v>119</v>
      </c>
      <c r="N293" s="34"/>
      <c r="O293" s="33">
        <v>31</v>
      </c>
      <c r="P293" s="1209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3" s="792"/>
      <c r="R293" s="792"/>
      <c r="S293" s="792"/>
      <c r="T293" s="793"/>
      <c r="U293" s="35"/>
      <c r="V293" s="35"/>
      <c r="W293" s="36" t="s">
        <v>69</v>
      </c>
      <c r="X293" s="787">
        <v>0</v>
      </c>
      <c r="Y293" s="788">
        <f>IFERROR(IF(X293="",0,CEILING((X293/$H293),1)*$H293),"")</f>
        <v>0</v>
      </c>
      <c r="Z293" s="37" t="str">
        <f>IFERROR(IF(Y293=0,"",ROUNDUP(Y293/H293,0)*0.02175),"")</f>
        <v/>
      </c>
      <c r="AA293" s="56"/>
      <c r="AB293" s="57"/>
      <c r="AC293" s="379" t="s">
        <v>438</v>
      </c>
      <c r="AG293" s="64"/>
      <c r="AJ293" s="68"/>
      <c r="AK293" s="68">
        <v>0</v>
      </c>
      <c r="BB293" s="380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x14ac:dyDescent="0.2">
      <c r="A294" s="802"/>
      <c r="B294" s="803"/>
      <c r="C294" s="803"/>
      <c r="D294" s="803"/>
      <c r="E294" s="803"/>
      <c r="F294" s="803"/>
      <c r="G294" s="803"/>
      <c r="H294" s="803"/>
      <c r="I294" s="803"/>
      <c r="J294" s="803"/>
      <c r="K294" s="803"/>
      <c r="L294" s="803"/>
      <c r="M294" s="803"/>
      <c r="N294" s="803"/>
      <c r="O294" s="804"/>
      <c r="P294" s="796" t="s">
        <v>71</v>
      </c>
      <c r="Q294" s="797"/>
      <c r="R294" s="797"/>
      <c r="S294" s="797"/>
      <c r="T294" s="797"/>
      <c r="U294" s="797"/>
      <c r="V294" s="798"/>
      <c r="W294" s="38" t="s">
        <v>72</v>
      </c>
      <c r="X294" s="789">
        <f>IFERROR(X293/H293,"0")</f>
        <v>0</v>
      </c>
      <c r="Y294" s="789">
        <f>IFERROR(Y293/H293,"0")</f>
        <v>0</v>
      </c>
      <c r="Z294" s="789">
        <f>IFERROR(IF(Z293="",0,Z293),"0")</f>
        <v>0</v>
      </c>
      <c r="AA294" s="790"/>
      <c r="AB294" s="790"/>
      <c r="AC294" s="790"/>
    </row>
    <row r="295" spans="1:68" x14ac:dyDescent="0.2">
      <c r="A295" s="803"/>
      <c r="B295" s="803"/>
      <c r="C295" s="803"/>
      <c r="D295" s="803"/>
      <c r="E295" s="803"/>
      <c r="F295" s="803"/>
      <c r="G295" s="803"/>
      <c r="H295" s="803"/>
      <c r="I295" s="803"/>
      <c r="J295" s="803"/>
      <c r="K295" s="803"/>
      <c r="L295" s="803"/>
      <c r="M295" s="803"/>
      <c r="N295" s="803"/>
      <c r="O295" s="804"/>
      <c r="P295" s="796" t="s">
        <v>71</v>
      </c>
      <c r="Q295" s="797"/>
      <c r="R295" s="797"/>
      <c r="S295" s="797"/>
      <c r="T295" s="797"/>
      <c r="U295" s="797"/>
      <c r="V295" s="798"/>
      <c r="W295" s="38" t="s">
        <v>69</v>
      </c>
      <c r="X295" s="789">
        <f>IFERROR(SUM(X293:X293),"0")</f>
        <v>0</v>
      </c>
      <c r="Y295" s="789">
        <f>IFERROR(SUM(Y293:Y293),"0")</f>
        <v>0</v>
      </c>
      <c r="Z295" s="38"/>
      <c r="AA295" s="790"/>
      <c r="AB295" s="790"/>
      <c r="AC295" s="790"/>
    </row>
    <row r="296" spans="1:68" ht="16.5" customHeight="1" x14ac:dyDescent="0.25">
      <c r="A296" s="841" t="s">
        <v>501</v>
      </c>
      <c r="B296" s="803"/>
      <c r="C296" s="803"/>
      <c r="D296" s="803"/>
      <c r="E296" s="803"/>
      <c r="F296" s="803"/>
      <c r="G296" s="803"/>
      <c r="H296" s="803"/>
      <c r="I296" s="803"/>
      <c r="J296" s="803"/>
      <c r="K296" s="803"/>
      <c r="L296" s="803"/>
      <c r="M296" s="803"/>
      <c r="N296" s="803"/>
      <c r="O296" s="803"/>
      <c r="P296" s="803"/>
      <c r="Q296" s="803"/>
      <c r="R296" s="803"/>
      <c r="S296" s="803"/>
      <c r="T296" s="803"/>
      <c r="U296" s="803"/>
      <c r="V296" s="803"/>
      <c r="W296" s="803"/>
      <c r="X296" s="803"/>
      <c r="Y296" s="803"/>
      <c r="Z296" s="803"/>
      <c r="AA296" s="782"/>
      <c r="AB296" s="782"/>
      <c r="AC296" s="782"/>
    </row>
    <row r="297" spans="1:68" ht="14.25" customHeight="1" x14ac:dyDescent="0.25">
      <c r="A297" s="808" t="s">
        <v>113</v>
      </c>
      <c r="B297" s="803"/>
      <c r="C297" s="803"/>
      <c r="D297" s="803"/>
      <c r="E297" s="803"/>
      <c r="F297" s="803"/>
      <c r="G297" s="803"/>
      <c r="H297" s="803"/>
      <c r="I297" s="803"/>
      <c r="J297" s="803"/>
      <c r="K297" s="803"/>
      <c r="L297" s="803"/>
      <c r="M297" s="803"/>
      <c r="N297" s="803"/>
      <c r="O297" s="803"/>
      <c r="P297" s="803"/>
      <c r="Q297" s="803"/>
      <c r="R297" s="803"/>
      <c r="S297" s="803"/>
      <c r="T297" s="803"/>
      <c r="U297" s="803"/>
      <c r="V297" s="803"/>
      <c r="W297" s="803"/>
      <c r="X297" s="803"/>
      <c r="Y297" s="803"/>
      <c r="Z297" s="803"/>
      <c r="AA297" s="783"/>
      <c r="AB297" s="783"/>
      <c r="AC297" s="783"/>
    </row>
    <row r="298" spans="1:68" ht="27" customHeight="1" x14ac:dyDescent="0.25">
      <c r="A298" s="54" t="s">
        <v>502</v>
      </c>
      <c r="B298" s="54" t="s">
        <v>503</v>
      </c>
      <c r="C298" s="32">
        <v>4301011223</v>
      </c>
      <c r="D298" s="794">
        <v>4607091383423</v>
      </c>
      <c r="E298" s="795"/>
      <c r="F298" s="786">
        <v>1.35</v>
      </c>
      <c r="G298" s="33">
        <v>8</v>
      </c>
      <c r="H298" s="786">
        <v>10.8</v>
      </c>
      <c r="I298" s="786">
        <v>11.375999999999999</v>
      </c>
      <c r="J298" s="33">
        <v>56</v>
      </c>
      <c r="K298" s="33" t="s">
        <v>116</v>
      </c>
      <c r="L298" s="33"/>
      <c r="M298" s="34" t="s">
        <v>77</v>
      </c>
      <c r="N298" s="34"/>
      <c r="O298" s="33">
        <v>35</v>
      </c>
      <c r="P298" s="1160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8" s="792"/>
      <c r="R298" s="792"/>
      <c r="S298" s="792"/>
      <c r="T298" s="793"/>
      <c r="U298" s="35"/>
      <c r="V298" s="35"/>
      <c r="W298" s="36" t="s">
        <v>69</v>
      </c>
      <c r="X298" s="787">
        <v>0</v>
      </c>
      <c r="Y298" s="788">
        <f>IFERROR(IF(X298="",0,CEILING((X298/$H298),1)*$H298),"")</f>
        <v>0</v>
      </c>
      <c r="Z298" s="37" t="str">
        <f>IFERROR(IF(Y298=0,"",ROUNDUP(Y298/H298,0)*0.02175),"")</f>
        <v/>
      </c>
      <c r="AA298" s="56"/>
      <c r="AB298" s="57"/>
      <c r="AC298" s="381" t="s">
        <v>120</v>
      </c>
      <c r="AG298" s="64"/>
      <c r="AJ298" s="68"/>
      <c r="AK298" s="68">
        <v>0</v>
      </c>
      <c r="BB298" s="38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37.5" customHeight="1" x14ac:dyDescent="0.25">
      <c r="A299" s="54" t="s">
        <v>504</v>
      </c>
      <c r="B299" s="54" t="s">
        <v>505</v>
      </c>
      <c r="C299" s="32">
        <v>4301011879</v>
      </c>
      <c r="D299" s="794">
        <v>4680115885691</v>
      </c>
      <c r="E299" s="795"/>
      <c r="F299" s="786">
        <v>1.35</v>
      </c>
      <c r="G299" s="33">
        <v>8</v>
      </c>
      <c r="H299" s="786">
        <v>10.8</v>
      </c>
      <c r="I299" s="786">
        <v>11.28</v>
      </c>
      <c r="J299" s="33">
        <v>56</v>
      </c>
      <c r="K299" s="33" t="s">
        <v>116</v>
      </c>
      <c r="L299" s="33"/>
      <c r="M299" s="34" t="s">
        <v>68</v>
      </c>
      <c r="N299" s="34"/>
      <c r="O299" s="33">
        <v>30</v>
      </c>
      <c r="P299" s="1042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9" s="792"/>
      <c r="R299" s="792"/>
      <c r="S299" s="792"/>
      <c r="T299" s="793"/>
      <c r="U299" s="35"/>
      <c r="V299" s="35"/>
      <c r="W299" s="36" t="s">
        <v>69</v>
      </c>
      <c r="X299" s="787">
        <v>0</v>
      </c>
      <c r="Y299" s="788">
        <f>IFERROR(IF(X299="",0,CEILING((X299/$H299),1)*$H299),"")</f>
        <v>0</v>
      </c>
      <c r="Z299" s="37" t="str">
        <f>IFERROR(IF(Y299=0,"",ROUNDUP(Y299/H299,0)*0.02175),"")</f>
        <v/>
      </c>
      <c r="AA299" s="56"/>
      <c r="AB299" s="57"/>
      <c r="AC299" s="383" t="s">
        <v>506</v>
      </c>
      <c r="AG299" s="64"/>
      <c r="AJ299" s="68"/>
      <c r="AK299" s="68">
        <v>0</v>
      </c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27" customHeight="1" x14ac:dyDescent="0.25">
      <c r="A300" s="54" t="s">
        <v>507</v>
      </c>
      <c r="B300" s="54" t="s">
        <v>508</v>
      </c>
      <c r="C300" s="32">
        <v>4301011878</v>
      </c>
      <c r="D300" s="794">
        <v>4680115885660</v>
      </c>
      <c r="E300" s="795"/>
      <c r="F300" s="786">
        <v>1.35</v>
      </c>
      <c r="G300" s="33">
        <v>8</v>
      </c>
      <c r="H300" s="786">
        <v>10.8</v>
      </c>
      <c r="I300" s="786">
        <v>11.28</v>
      </c>
      <c r="J300" s="33">
        <v>56</v>
      </c>
      <c r="K300" s="33" t="s">
        <v>116</v>
      </c>
      <c r="L300" s="33"/>
      <c r="M300" s="34" t="s">
        <v>68</v>
      </c>
      <c r="N300" s="34"/>
      <c r="O300" s="33">
        <v>35</v>
      </c>
      <c r="P300" s="94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0" s="792"/>
      <c r="R300" s="792"/>
      <c r="S300" s="792"/>
      <c r="T300" s="793"/>
      <c r="U300" s="35"/>
      <c r="V300" s="35"/>
      <c r="W300" s="36" t="s">
        <v>69</v>
      </c>
      <c r="X300" s="787">
        <v>0</v>
      </c>
      <c r="Y300" s="788">
        <f>IFERROR(IF(X300="",0,CEILING((X300/$H300),1)*$H300),"")</f>
        <v>0</v>
      </c>
      <c r="Z300" s="37" t="str">
        <f>IFERROR(IF(Y300=0,"",ROUNDUP(Y300/H300,0)*0.02175),"")</f>
        <v/>
      </c>
      <c r="AA300" s="56"/>
      <c r="AB300" s="57"/>
      <c r="AC300" s="385" t="s">
        <v>509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x14ac:dyDescent="0.2">
      <c r="A301" s="802"/>
      <c r="B301" s="803"/>
      <c r="C301" s="803"/>
      <c r="D301" s="803"/>
      <c r="E301" s="803"/>
      <c r="F301" s="803"/>
      <c r="G301" s="803"/>
      <c r="H301" s="803"/>
      <c r="I301" s="803"/>
      <c r="J301" s="803"/>
      <c r="K301" s="803"/>
      <c r="L301" s="803"/>
      <c r="M301" s="803"/>
      <c r="N301" s="803"/>
      <c r="O301" s="804"/>
      <c r="P301" s="796" t="s">
        <v>71</v>
      </c>
      <c r="Q301" s="797"/>
      <c r="R301" s="797"/>
      <c r="S301" s="797"/>
      <c r="T301" s="797"/>
      <c r="U301" s="797"/>
      <c r="V301" s="798"/>
      <c r="W301" s="38" t="s">
        <v>72</v>
      </c>
      <c r="X301" s="789">
        <f>IFERROR(X298/H298,"0")+IFERROR(X299/H299,"0")+IFERROR(X300/H300,"0")</f>
        <v>0</v>
      </c>
      <c r="Y301" s="789">
        <f>IFERROR(Y298/H298,"0")+IFERROR(Y299/H299,"0")+IFERROR(Y300/H300,"0")</f>
        <v>0</v>
      </c>
      <c r="Z301" s="789">
        <f>IFERROR(IF(Z298="",0,Z298),"0")+IFERROR(IF(Z299="",0,Z299),"0")+IFERROR(IF(Z300="",0,Z300),"0")</f>
        <v>0</v>
      </c>
      <c r="AA301" s="790"/>
      <c r="AB301" s="790"/>
      <c r="AC301" s="790"/>
    </row>
    <row r="302" spans="1:68" x14ac:dyDescent="0.2">
      <c r="A302" s="803"/>
      <c r="B302" s="803"/>
      <c r="C302" s="803"/>
      <c r="D302" s="803"/>
      <c r="E302" s="803"/>
      <c r="F302" s="803"/>
      <c r="G302" s="803"/>
      <c r="H302" s="803"/>
      <c r="I302" s="803"/>
      <c r="J302" s="803"/>
      <c r="K302" s="803"/>
      <c r="L302" s="803"/>
      <c r="M302" s="803"/>
      <c r="N302" s="803"/>
      <c r="O302" s="804"/>
      <c r="P302" s="796" t="s">
        <v>71</v>
      </c>
      <c r="Q302" s="797"/>
      <c r="R302" s="797"/>
      <c r="S302" s="797"/>
      <c r="T302" s="797"/>
      <c r="U302" s="797"/>
      <c r="V302" s="798"/>
      <c r="W302" s="38" t="s">
        <v>69</v>
      </c>
      <c r="X302" s="789">
        <f>IFERROR(SUM(X298:X300),"0")</f>
        <v>0</v>
      </c>
      <c r="Y302" s="789">
        <f>IFERROR(SUM(Y298:Y300),"0")</f>
        <v>0</v>
      </c>
      <c r="Z302" s="38"/>
      <c r="AA302" s="790"/>
      <c r="AB302" s="790"/>
      <c r="AC302" s="790"/>
    </row>
    <row r="303" spans="1:68" ht="16.5" customHeight="1" x14ac:dyDescent="0.25">
      <c r="A303" s="841" t="s">
        <v>510</v>
      </c>
      <c r="B303" s="803"/>
      <c r="C303" s="803"/>
      <c r="D303" s="803"/>
      <c r="E303" s="803"/>
      <c r="F303" s="803"/>
      <c r="G303" s="803"/>
      <c r="H303" s="803"/>
      <c r="I303" s="803"/>
      <c r="J303" s="803"/>
      <c r="K303" s="803"/>
      <c r="L303" s="803"/>
      <c r="M303" s="803"/>
      <c r="N303" s="803"/>
      <c r="O303" s="803"/>
      <c r="P303" s="803"/>
      <c r="Q303" s="803"/>
      <c r="R303" s="803"/>
      <c r="S303" s="803"/>
      <c r="T303" s="803"/>
      <c r="U303" s="803"/>
      <c r="V303" s="803"/>
      <c r="W303" s="803"/>
      <c r="X303" s="803"/>
      <c r="Y303" s="803"/>
      <c r="Z303" s="803"/>
      <c r="AA303" s="782"/>
      <c r="AB303" s="782"/>
      <c r="AC303" s="782"/>
    </row>
    <row r="304" spans="1:68" ht="14.25" customHeight="1" x14ac:dyDescent="0.25">
      <c r="A304" s="808" t="s">
        <v>73</v>
      </c>
      <c r="B304" s="803"/>
      <c r="C304" s="803"/>
      <c r="D304" s="803"/>
      <c r="E304" s="803"/>
      <c r="F304" s="803"/>
      <c r="G304" s="803"/>
      <c r="H304" s="803"/>
      <c r="I304" s="803"/>
      <c r="J304" s="803"/>
      <c r="K304" s="803"/>
      <c r="L304" s="803"/>
      <c r="M304" s="803"/>
      <c r="N304" s="803"/>
      <c r="O304" s="803"/>
      <c r="P304" s="803"/>
      <c r="Q304" s="803"/>
      <c r="R304" s="803"/>
      <c r="S304" s="803"/>
      <c r="T304" s="803"/>
      <c r="U304" s="803"/>
      <c r="V304" s="803"/>
      <c r="W304" s="803"/>
      <c r="X304" s="803"/>
      <c r="Y304" s="803"/>
      <c r="Z304" s="803"/>
      <c r="AA304" s="783"/>
      <c r="AB304" s="783"/>
      <c r="AC304" s="783"/>
    </row>
    <row r="305" spans="1:68" ht="37.5" customHeight="1" x14ac:dyDescent="0.25">
      <c r="A305" s="54" t="s">
        <v>511</v>
      </c>
      <c r="B305" s="54" t="s">
        <v>512</v>
      </c>
      <c r="C305" s="32">
        <v>4301051409</v>
      </c>
      <c r="D305" s="794">
        <v>4680115881556</v>
      </c>
      <c r="E305" s="795"/>
      <c r="F305" s="786">
        <v>1</v>
      </c>
      <c r="G305" s="33">
        <v>4</v>
      </c>
      <c r="H305" s="786">
        <v>4</v>
      </c>
      <c r="I305" s="786">
        <v>4.4080000000000004</v>
      </c>
      <c r="J305" s="33">
        <v>104</v>
      </c>
      <c r="K305" s="33" t="s">
        <v>116</v>
      </c>
      <c r="L305" s="33"/>
      <c r="M305" s="34" t="s">
        <v>77</v>
      </c>
      <c r="N305" s="34"/>
      <c r="O305" s="33">
        <v>45</v>
      </c>
      <c r="P305" s="967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5" s="792"/>
      <c r="R305" s="792"/>
      <c r="S305" s="792"/>
      <c r="T305" s="793"/>
      <c r="U305" s="35"/>
      <c r="V305" s="35"/>
      <c r="W305" s="36" t="s">
        <v>69</v>
      </c>
      <c r="X305" s="787">
        <v>0</v>
      </c>
      <c r="Y305" s="788">
        <f t="shared" ref="Y305:Y310" si="72">IFERROR(IF(X305="",0,CEILING((X305/$H305),1)*$H305),"")</f>
        <v>0</v>
      </c>
      <c r="Z305" s="37" t="str">
        <f>IFERROR(IF(Y305=0,"",ROUNDUP(Y305/H305,0)*0.01196),"")</f>
        <v/>
      </c>
      <c r="AA305" s="56"/>
      <c r="AB305" s="57"/>
      <c r="AC305" s="387" t="s">
        <v>513</v>
      </c>
      <c r="AG305" s="64"/>
      <c r="AJ305" s="68"/>
      <c r="AK305" s="68">
        <v>0</v>
      </c>
      <c r="BB305" s="388" t="s">
        <v>1</v>
      </c>
      <c r="BM305" s="64">
        <f t="shared" ref="BM305:BM310" si="73">IFERROR(X305*I305/H305,"0")</f>
        <v>0</v>
      </c>
      <c r="BN305" s="64">
        <f t="shared" ref="BN305:BN310" si="74">IFERROR(Y305*I305/H305,"0")</f>
        <v>0</v>
      </c>
      <c r="BO305" s="64">
        <f t="shared" ref="BO305:BO310" si="75">IFERROR(1/J305*(X305/H305),"0")</f>
        <v>0</v>
      </c>
      <c r="BP305" s="64">
        <f t="shared" ref="BP305:BP310" si="76">IFERROR(1/J305*(Y305/H305),"0")</f>
        <v>0</v>
      </c>
    </row>
    <row r="306" spans="1:68" ht="37.5" customHeight="1" x14ac:dyDescent="0.25">
      <c r="A306" s="54" t="s">
        <v>514</v>
      </c>
      <c r="B306" s="54" t="s">
        <v>515</v>
      </c>
      <c r="C306" s="32">
        <v>4301051506</v>
      </c>
      <c r="D306" s="794">
        <v>4680115881037</v>
      </c>
      <c r="E306" s="795"/>
      <c r="F306" s="786">
        <v>0.84</v>
      </c>
      <c r="G306" s="33">
        <v>4</v>
      </c>
      <c r="H306" s="786">
        <v>3.36</v>
      </c>
      <c r="I306" s="786">
        <v>3.6179999999999999</v>
      </c>
      <c r="J306" s="33">
        <v>132</v>
      </c>
      <c r="K306" s="33" t="s">
        <v>126</v>
      </c>
      <c r="L306" s="33"/>
      <c r="M306" s="34" t="s">
        <v>68</v>
      </c>
      <c r="N306" s="34"/>
      <c r="O306" s="33">
        <v>40</v>
      </c>
      <c r="P306" s="1039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6" s="792"/>
      <c r="R306" s="792"/>
      <c r="S306" s="792"/>
      <c r="T306" s="793"/>
      <c r="U306" s="35"/>
      <c r="V306" s="35"/>
      <c r="W306" s="36" t="s">
        <v>69</v>
      </c>
      <c r="X306" s="787">
        <v>0</v>
      </c>
      <c r="Y306" s="788">
        <f t="shared" si="72"/>
        <v>0</v>
      </c>
      <c r="Z306" s="37" t="str">
        <f>IFERROR(IF(Y306=0,"",ROUNDUP(Y306/H306,0)*0.00902),"")</f>
        <v/>
      </c>
      <c r="AA306" s="56"/>
      <c r="AB306" s="57"/>
      <c r="AC306" s="389" t="s">
        <v>516</v>
      </c>
      <c r="AG306" s="64"/>
      <c r="AJ306" s="68"/>
      <c r="AK306" s="68">
        <v>0</v>
      </c>
      <c r="BB306" s="390" t="s">
        <v>1</v>
      </c>
      <c r="BM306" s="64">
        <f t="shared" si="73"/>
        <v>0</v>
      </c>
      <c r="BN306" s="64">
        <f t="shared" si="74"/>
        <v>0</v>
      </c>
      <c r="BO306" s="64">
        <f t="shared" si="75"/>
        <v>0</v>
      </c>
      <c r="BP306" s="64">
        <f t="shared" si="76"/>
        <v>0</v>
      </c>
    </row>
    <row r="307" spans="1:68" ht="37.5" customHeight="1" x14ac:dyDescent="0.25">
      <c r="A307" s="54" t="s">
        <v>517</v>
      </c>
      <c r="B307" s="54" t="s">
        <v>518</v>
      </c>
      <c r="C307" s="32">
        <v>4301051893</v>
      </c>
      <c r="D307" s="794">
        <v>4680115886186</v>
      </c>
      <c r="E307" s="795"/>
      <c r="F307" s="786">
        <v>0.3</v>
      </c>
      <c r="G307" s="33">
        <v>6</v>
      </c>
      <c r="H307" s="786">
        <v>1.8</v>
      </c>
      <c r="I307" s="786">
        <v>1.98</v>
      </c>
      <c r="J307" s="33">
        <v>182</v>
      </c>
      <c r="K307" s="33" t="s">
        <v>76</v>
      </c>
      <c r="L307" s="33"/>
      <c r="M307" s="34" t="s">
        <v>77</v>
      </c>
      <c r="N307" s="34"/>
      <c r="O307" s="33">
        <v>45</v>
      </c>
      <c r="P307" s="1238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7" s="792"/>
      <c r="R307" s="792"/>
      <c r="S307" s="792"/>
      <c r="T307" s="793"/>
      <c r="U307" s="35"/>
      <c r="V307" s="35"/>
      <c r="W307" s="36" t="s">
        <v>69</v>
      </c>
      <c r="X307" s="787">
        <v>0</v>
      </c>
      <c r="Y307" s="788">
        <f t="shared" si="72"/>
        <v>0</v>
      </c>
      <c r="Z307" s="37" t="str">
        <f>IFERROR(IF(Y307=0,"",ROUNDUP(Y307/H307,0)*0.00651),"")</f>
        <v/>
      </c>
      <c r="AA307" s="56"/>
      <c r="AB307" s="57"/>
      <c r="AC307" s="391" t="s">
        <v>513</v>
      </c>
      <c r="AG307" s="64"/>
      <c r="AJ307" s="68"/>
      <c r="AK307" s="68">
        <v>0</v>
      </c>
      <c r="BB307" s="392" t="s">
        <v>1</v>
      </c>
      <c r="BM307" s="64">
        <f t="shared" si="73"/>
        <v>0</v>
      </c>
      <c r="BN307" s="64">
        <f t="shared" si="74"/>
        <v>0</v>
      </c>
      <c r="BO307" s="64">
        <f t="shared" si="75"/>
        <v>0</v>
      </c>
      <c r="BP307" s="64">
        <f t="shared" si="76"/>
        <v>0</v>
      </c>
    </row>
    <row r="308" spans="1:68" ht="27" customHeight="1" x14ac:dyDescent="0.25">
      <c r="A308" s="54" t="s">
        <v>519</v>
      </c>
      <c r="B308" s="54" t="s">
        <v>520</v>
      </c>
      <c r="C308" s="32">
        <v>4301051487</v>
      </c>
      <c r="D308" s="794">
        <v>4680115881228</v>
      </c>
      <c r="E308" s="795"/>
      <c r="F308" s="786">
        <v>0.4</v>
      </c>
      <c r="G308" s="33">
        <v>6</v>
      </c>
      <c r="H308" s="786">
        <v>2.4</v>
      </c>
      <c r="I308" s="786">
        <v>2.6520000000000001</v>
      </c>
      <c r="J308" s="33">
        <v>182</v>
      </c>
      <c r="K308" s="33" t="s">
        <v>76</v>
      </c>
      <c r="L308" s="33"/>
      <c r="M308" s="34" t="s">
        <v>68</v>
      </c>
      <c r="N308" s="34"/>
      <c r="O308" s="33">
        <v>40</v>
      </c>
      <c r="P308" s="974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8" s="792"/>
      <c r="R308" s="792"/>
      <c r="S308" s="792"/>
      <c r="T308" s="793"/>
      <c r="U308" s="35"/>
      <c r="V308" s="35"/>
      <c r="W308" s="36" t="s">
        <v>69</v>
      </c>
      <c r="X308" s="787">
        <v>0</v>
      </c>
      <c r="Y308" s="788">
        <f t="shared" si="72"/>
        <v>0</v>
      </c>
      <c r="Z308" s="37" t="str">
        <f>IFERROR(IF(Y308=0,"",ROUNDUP(Y308/H308,0)*0.00651),"")</f>
        <v/>
      </c>
      <c r="AA308" s="56"/>
      <c r="AB308" s="57"/>
      <c r="AC308" s="393" t="s">
        <v>516</v>
      </c>
      <c r="AG308" s="64"/>
      <c r="AJ308" s="68"/>
      <c r="AK308" s="68">
        <v>0</v>
      </c>
      <c r="BB308" s="394" t="s">
        <v>1</v>
      </c>
      <c r="BM308" s="64">
        <f t="shared" si="73"/>
        <v>0</v>
      </c>
      <c r="BN308" s="64">
        <f t="shared" si="74"/>
        <v>0</v>
      </c>
      <c r="BO308" s="64">
        <f t="shared" si="75"/>
        <v>0</v>
      </c>
      <c r="BP308" s="64">
        <f t="shared" si="76"/>
        <v>0</v>
      </c>
    </row>
    <row r="309" spans="1:68" ht="37.5" customHeight="1" x14ac:dyDescent="0.25">
      <c r="A309" s="54" t="s">
        <v>521</v>
      </c>
      <c r="B309" s="54" t="s">
        <v>522</v>
      </c>
      <c r="C309" s="32">
        <v>4301051384</v>
      </c>
      <c r="D309" s="794">
        <v>4680115881211</v>
      </c>
      <c r="E309" s="795"/>
      <c r="F309" s="786">
        <v>0.4</v>
      </c>
      <c r="G309" s="33">
        <v>6</v>
      </c>
      <c r="H309" s="786">
        <v>2.4</v>
      </c>
      <c r="I309" s="786">
        <v>2.58</v>
      </c>
      <c r="J309" s="33">
        <v>182</v>
      </c>
      <c r="K309" s="33" t="s">
        <v>76</v>
      </c>
      <c r="L309" s="33" t="s">
        <v>129</v>
      </c>
      <c r="M309" s="34" t="s">
        <v>68</v>
      </c>
      <c r="N309" s="34"/>
      <c r="O309" s="33">
        <v>45</v>
      </c>
      <c r="P309" s="1014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9" s="792"/>
      <c r="R309" s="792"/>
      <c r="S309" s="792"/>
      <c r="T309" s="793"/>
      <c r="U309" s="35"/>
      <c r="V309" s="35"/>
      <c r="W309" s="36" t="s">
        <v>69</v>
      </c>
      <c r="X309" s="787">
        <v>0</v>
      </c>
      <c r="Y309" s="788">
        <f t="shared" si="72"/>
        <v>0</v>
      </c>
      <c r="Z309" s="37" t="str">
        <f>IFERROR(IF(Y309=0,"",ROUNDUP(Y309/H309,0)*0.00651),"")</f>
        <v/>
      </c>
      <c r="AA309" s="56"/>
      <c r="AB309" s="57"/>
      <c r="AC309" s="395" t="s">
        <v>513</v>
      </c>
      <c r="AG309" s="64"/>
      <c r="AJ309" s="68" t="s">
        <v>130</v>
      </c>
      <c r="AK309" s="68">
        <v>33.6</v>
      </c>
      <c r="BB309" s="396" t="s">
        <v>1</v>
      </c>
      <c r="BM309" s="64">
        <f t="shared" si="73"/>
        <v>0</v>
      </c>
      <c r="BN309" s="64">
        <f t="shared" si="74"/>
        <v>0</v>
      </c>
      <c r="BO309" s="64">
        <f t="shared" si="75"/>
        <v>0</v>
      </c>
      <c r="BP309" s="64">
        <f t="shared" si="76"/>
        <v>0</v>
      </c>
    </row>
    <row r="310" spans="1:68" ht="37.5" customHeight="1" x14ac:dyDescent="0.25">
      <c r="A310" s="54" t="s">
        <v>523</v>
      </c>
      <c r="B310" s="54" t="s">
        <v>524</v>
      </c>
      <c r="C310" s="32">
        <v>4301051378</v>
      </c>
      <c r="D310" s="794">
        <v>4680115881020</v>
      </c>
      <c r="E310" s="795"/>
      <c r="F310" s="786">
        <v>0.84</v>
      </c>
      <c r="G310" s="33">
        <v>4</v>
      </c>
      <c r="H310" s="786">
        <v>3.36</v>
      </c>
      <c r="I310" s="786">
        <v>3.57</v>
      </c>
      <c r="J310" s="33">
        <v>120</v>
      </c>
      <c r="K310" s="33" t="s">
        <v>126</v>
      </c>
      <c r="L310" s="33"/>
      <c r="M310" s="34" t="s">
        <v>68</v>
      </c>
      <c r="N310" s="34"/>
      <c r="O310" s="33">
        <v>45</v>
      </c>
      <c r="P310" s="983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0" s="792"/>
      <c r="R310" s="792"/>
      <c r="S310" s="792"/>
      <c r="T310" s="793"/>
      <c r="U310" s="35"/>
      <c r="V310" s="35"/>
      <c r="W310" s="36" t="s">
        <v>69</v>
      </c>
      <c r="X310" s="787">
        <v>0</v>
      </c>
      <c r="Y310" s="788">
        <f t="shared" si="72"/>
        <v>0</v>
      </c>
      <c r="Z310" s="37" t="str">
        <f>IFERROR(IF(Y310=0,"",ROUNDUP(Y310/H310,0)*0.00937),"")</f>
        <v/>
      </c>
      <c r="AA310" s="56"/>
      <c r="AB310" s="57"/>
      <c r="AC310" s="397" t="s">
        <v>525</v>
      </c>
      <c r="AG310" s="64"/>
      <c r="AJ310" s="68"/>
      <c r="AK310" s="68">
        <v>0</v>
      </c>
      <c r="BB310" s="398" t="s">
        <v>1</v>
      </c>
      <c r="BM310" s="64">
        <f t="shared" si="73"/>
        <v>0</v>
      </c>
      <c r="BN310" s="64">
        <f t="shared" si="74"/>
        <v>0</v>
      </c>
      <c r="BO310" s="64">
        <f t="shared" si="75"/>
        <v>0</v>
      </c>
      <c r="BP310" s="64">
        <f t="shared" si="76"/>
        <v>0</v>
      </c>
    </row>
    <row r="311" spans="1:68" x14ac:dyDescent="0.2">
      <c r="A311" s="802"/>
      <c r="B311" s="803"/>
      <c r="C311" s="803"/>
      <c r="D311" s="803"/>
      <c r="E311" s="803"/>
      <c r="F311" s="803"/>
      <c r="G311" s="803"/>
      <c r="H311" s="803"/>
      <c r="I311" s="803"/>
      <c r="J311" s="803"/>
      <c r="K311" s="803"/>
      <c r="L311" s="803"/>
      <c r="M311" s="803"/>
      <c r="N311" s="803"/>
      <c r="O311" s="804"/>
      <c r="P311" s="796" t="s">
        <v>71</v>
      </c>
      <c r="Q311" s="797"/>
      <c r="R311" s="797"/>
      <c r="S311" s="797"/>
      <c r="T311" s="797"/>
      <c r="U311" s="797"/>
      <c r="V311" s="798"/>
      <c r="W311" s="38" t="s">
        <v>72</v>
      </c>
      <c r="X311" s="789">
        <f>IFERROR(X305/H305,"0")+IFERROR(X306/H306,"0")+IFERROR(X307/H307,"0")+IFERROR(X308/H308,"0")+IFERROR(X309/H309,"0")+IFERROR(X310/H310,"0")</f>
        <v>0</v>
      </c>
      <c r="Y311" s="789">
        <f>IFERROR(Y305/H305,"0")+IFERROR(Y306/H306,"0")+IFERROR(Y307/H307,"0")+IFERROR(Y308/H308,"0")+IFERROR(Y309/H309,"0")+IFERROR(Y310/H310,"0")</f>
        <v>0</v>
      </c>
      <c r="Z311" s="789">
        <f>IFERROR(IF(Z305="",0,Z305),"0")+IFERROR(IF(Z306="",0,Z306),"0")+IFERROR(IF(Z307="",0,Z307),"0")+IFERROR(IF(Z308="",0,Z308),"0")+IFERROR(IF(Z309="",0,Z309),"0")+IFERROR(IF(Z310="",0,Z310),"0")</f>
        <v>0</v>
      </c>
      <c r="AA311" s="790"/>
      <c r="AB311" s="790"/>
      <c r="AC311" s="790"/>
    </row>
    <row r="312" spans="1:68" x14ac:dyDescent="0.2">
      <c r="A312" s="803"/>
      <c r="B312" s="803"/>
      <c r="C312" s="803"/>
      <c r="D312" s="803"/>
      <c r="E312" s="803"/>
      <c r="F312" s="803"/>
      <c r="G312" s="803"/>
      <c r="H312" s="803"/>
      <c r="I312" s="803"/>
      <c r="J312" s="803"/>
      <c r="K312" s="803"/>
      <c r="L312" s="803"/>
      <c r="M312" s="803"/>
      <c r="N312" s="803"/>
      <c r="O312" s="804"/>
      <c r="P312" s="796" t="s">
        <v>71</v>
      </c>
      <c r="Q312" s="797"/>
      <c r="R312" s="797"/>
      <c r="S312" s="797"/>
      <c r="T312" s="797"/>
      <c r="U312" s="797"/>
      <c r="V312" s="798"/>
      <c r="W312" s="38" t="s">
        <v>69</v>
      </c>
      <c r="X312" s="789">
        <f>IFERROR(SUM(X305:X310),"0")</f>
        <v>0</v>
      </c>
      <c r="Y312" s="789">
        <f>IFERROR(SUM(Y305:Y310),"0")</f>
        <v>0</v>
      </c>
      <c r="Z312" s="38"/>
      <c r="AA312" s="790"/>
      <c r="AB312" s="790"/>
      <c r="AC312" s="790"/>
    </row>
    <row r="313" spans="1:68" ht="16.5" customHeight="1" x14ac:dyDescent="0.25">
      <c r="A313" s="841" t="s">
        <v>526</v>
      </c>
      <c r="B313" s="803"/>
      <c r="C313" s="803"/>
      <c r="D313" s="803"/>
      <c r="E313" s="803"/>
      <c r="F313" s="803"/>
      <c r="G313" s="803"/>
      <c r="H313" s="803"/>
      <c r="I313" s="803"/>
      <c r="J313" s="803"/>
      <c r="K313" s="803"/>
      <c r="L313" s="803"/>
      <c r="M313" s="803"/>
      <c r="N313" s="803"/>
      <c r="O313" s="803"/>
      <c r="P313" s="803"/>
      <c r="Q313" s="803"/>
      <c r="R313" s="803"/>
      <c r="S313" s="803"/>
      <c r="T313" s="803"/>
      <c r="U313" s="803"/>
      <c r="V313" s="803"/>
      <c r="W313" s="803"/>
      <c r="X313" s="803"/>
      <c r="Y313" s="803"/>
      <c r="Z313" s="803"/>
      <c r="AA313" s="782"/>
      <c r="AB313" s="782"/>
      <c r="AC313" s="782"/>
    </row>
    <row r="314" spans="1:68" ht="14.25" customHeight="1" x14ac:dyDescent="0.25">
      <c r="A314" s="808" t="s">
        <v>113</v>
      </c>
      <c r="B314" s="803"/>
      <c r="C314" s="803"/>
      <c r="D314" s="803"/>
      <c r="E314" s="803"/>
      <c r="F314" s="803"/>
      <c r="G314" s="803"/>
      <c r="H314" s="803"/>
      <c r="I314" s="803"/>
      <c r="J314" s="803"/>
      <c r="K314" s="803"/>
      <c r="L314" s="803"/>
      <c r="M314" s="803"/>
      <c r="N314" s="803"/>
      <c r="O314" s="803"/>
      <c r="P314" s="803"/>
      <c r="Q314" s="803"/>
      <c r="R314" s="803"/>
      <c r="S314" s="803"/>
      <c r="T314" s="803"/>
      <c r="U314" s="803"/>
      <c r="V314" s="803"/>
      <c r="W314" s="803"/>
      <c r="X314" s="803"/>
      <c r="Y314" s="803"/>
      <c r="Z314" s="803"/>
      <c r="AA314" s="783"/>
      <c r="AB314" s="783"/>
      <c r="AC314" s="783"/>
    </row>
    <row r="315" spans="1:68" ht="27" customHeight="1" x14ac:dyDescent="0.25">
      <c r="A315" s="54" t="s">
        <v>527</v>
      </c>
      <c r="B315" s="54" t="s">
        <v>528</v>
      </c>
      <c r="C315" s="32">
        <v>4301011306</v>
      </c>
      <c r="D315" s="794">
        <v>4607091389296</v>
      </c>
      <c r="E315" s="795"/>
      <c r="F315" s="786">
        <v>0.4</v>
      </c>
      <c r="G315" s="33">
        <v>10</v>
      </c>
      <c r="H315" s="786">
        <v>4</v>
      </c>
      <c r="I315" s="786">
        <v>4.21</v>
      </c>
      <c r="J315" s="33">
        <v>132</v>
      </c>
      <c r="K315" s="33" t="s">
        <v>126</v>
      </c>
      <c r="L315" s="33"/>
      <c r="M315" s="34" t="s">
        <v>77</v>
      </c>
      <c r="N315" s="34"/>
      <c r="O315" s="33">
        <v>45</v>
      </c>
      <c r="P315" s="800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5" s="792"/>
      <c r="R315" s="792"/>
      <c r="S315" s="792"/>
      <c r="T315" s="793"/>
      <c r="U315" s="35"/>
      <c r="V315" s="35"/>
      <c r="W315" s="36" t="s">
        <v>69</v>
      </c>
      <c r="X315" s="787">
        <v>0</v>
      </c>
      <c r="Y315" s="788">
        <f>IFERROR(IF(X315="",0,CEILING((X315/$H315),1)*$H315),"")</f>
        <v>0</v>
      </c>
      <c r="Z315" s="37" t="str">
        <f>IFERROR(IF(Y315=0,"",ROUNDUP(Y315/H315,0)*0.00902),"")</f>
        <v/>
      </c>
      <c r="AA315" s="56"/>
      <c r="AB315" s="57"/>
      <c r="AC315" s="399" t="s">
        <v>529</v>
      </c>
      <c r="AG315" s="64"/>
      <c r="AJ315" s="68"/>
      <c r="AK315" s="68">
        <v>0</v>
      </c>
      <c r="BB315" s="40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x14ac:dyDescent="0.2">
      <c r="A316" s="802"/>
      <c r="B316" s="803"/>
      <c r="C316" s="803"/>
      <c r="D316" s="803"/>
      <c r="E316" s="803"/>
      <c r="F316" s="803"/>
      <c r="G316" s="803"/>
      <c r="H316" s="803"/>
      <c r="I316" s="803"/>
      <c r="J316" s="803"/>
      <c r="K316" s="803"/>
      <c r="L316" s="803"/>
      <c r="M316" s="803"/>
      <c r="N316" s="803"/>
      <c r="O316" s="804"/>
      <c r="P316" s="796" t="s">
        <v>71</v>
      </c>
      <c r="Q316" s="797"/>
      <c r="R316" s="797"/>
      <c r="S316" s="797"/>
      <c r="T316" s="797"/>
      <c r="U316" s="797"/>
      <c r="V316" s="798"/>
      <c r="W316" s="38" t="s">
        <v>72</v>
      </c>
      <c r="X316" s="789">
        <f>IFERROR(X315/H315,"0")</f>
        <v>0</v>
      </c>
      <c r="Y316" s="789">
        <f>IFERROR(Y315/H315,"0")</f>
        <v>0</v>
      </c>
      <c r="Z316" s="789">
        <f>IFERROR(IF(Z315="",0,Z315),"0")</f>
        <v>0</v>
      </c>
      <c r="AA316" s="790"/>
      <c r="AB316" s="790"/>
      <c r="AC316" s="790"/>
    </row>
    <row r="317" spans="1:68" x14ac:dyDescent="0.2">
      <c r="A317" s="803"/>
      <c r="B317" s="803"/>
      <c r="C317" s="803"/>
      <c r="D317" s="803"/>
      <c r="E317" s="803"/>
      <c r="F317" s="803"/>
      <c r="G317" s="803"/>
      <c r="H317" s="803"/>
      <c r="I317" s="803"/>
      <c r="J317" s="803"/>
      <c r="K317" s="803"/>
      <c r="L317" s="803"/>
      <c r="M317" s="803"/>
      <c r="N317" s="803"/>
      <c r="O317" s="804"/>
      <c r="P317" s="796" t="s">
        <v>71</v>
      </c>
      <c r="Q317" s="797"/>
      <c r="R317" s="797"/>
      <c r="S317" s="797"/>
      <c r="T317" s="797"/>
      <c r="U317" s="797"/>
      <c r="V317" s="798"/>
      <c r="W317" s="38" t="s">
        <v>69</v>
      </c>
      <c r="X317" s="789">
        <f>IFERROR(SUM(X315:X315),"0")</f>
        <v>0</v>
      </c>
      <c r="Y317" s="789">
        <f>IFERROR(SUM(Y315:Y315),"0")</f>
        <v>0</v>
      </c>
      <c r="Z317" s="38"/>
      <c r="AA317" s="790"/>
      <c r="AB317" s="790"/>
      <c r="AC317" s="790"/>
    </row>
    <row r="318" spans="1:68" ht="14.25" customHeight="1" x14ac:dyDescent="0.25">
      <c r="A318" s="808" t="s">
        <v>64</v>
      </c>
      <c r="B318" s="803"/>
      <c r="C318" s="803"/>
      <c r="D318" s="803"/>
      <c r="E318" s="803"/>
      <c r="F318" s="803"/>
      <c r="G318" s="803"/>
      <c r="H318" s="803"/>
      <c r="I318" s="803"/>
      <c r="J318" s="803"/>
      <c r="K318" s="803"/>
      <c r="L318" s="803"/>
      <c r="M318" s="803"/>
      <c r="N318" s="803"/>
      <c r="O318" s="803"/>
      <c r="P318" s="803"/>
      <c r="Q318" s="803"/>
      <c r="R318" s="803"/>
      <c r="S318" s="803"/>
      <c r="T318" s="803"/>
      <c r="U318" s="803"/>
      <c r="V318" s="803"/>
      <c r="W318" s="803"/>
      <c r="X318" s="803"/>
      <c r="Y318" s="803"/>
      <c r="Z318" s="803"/>
      <c r="AA318" s="783"/>
      <c r="AB318" s="783"/>
      <c r="AC318" s="783"/>
    </row>
    <row r="319" spans="1:68" ht="27" customHeight="1" x14ac:dyDescent="0.25">
      <c r="A319" s="54" t="s">
        <v>530</v>
      </c>
      <c r="B319" s="54" t="s">
        <v>531</v>
      </c>
      <c r="C319" s="32">
        <v>4301031163</v>
      </c>
      <c r="D319" s="794">
        <v>4680115880344</v>
      </c>
      <c r="E319" s="795"/>
      <c r="F319" s="786">
        <v>0.28000000000000003</v>
      </c>
      <c r="G319" s="33">
        <v>6</v>
      </c>
      <c r="H319" s="786">
        <v>1.68</v>
      </c>
      <c r="I319" s="786">
        <v>1.78</v>
      </c>
      <c r="J319" s="33">
        <v>234</v>
      </c>
      <c r="K319" s="33" t="s">
        <v>67</v>
      </c>
      <c r="L319" s="33"/>
      <c r="M319" s="34" t="s">
        <v>68</v>
      </c>
      <c r="N319" s="34"/>
      <c r="O319" s="33">
        <v>40</v>
      </c>
      <c r="P319" s="1215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9" s="792"/>
      <c r="R319" s="792"/>
      <c r="S319" s="792"/>
      <c r="T319" s="793"/>
      <c r="U319" s="35"/>
      <c r="V319" s="35"/>
      <c r="W319" s="36" t="s">
        <v>69</v>
      </c>
      <c r="X319" s="787">
        <v>0</v>
      </c>
      <c r="Y319" s="788">
        <f>IFERROR(IF(X319="",0,CEILING((X319/$H319),1)*$H319),"")</f>
        <v>0</v>
      </c>
      <c r="Z319" s="37" t="str">
        <f>IFERROR(IF(Y319=0,"",ROUNDUP(Y319/H319,0)*0.00502),"")</f>
        <v/>
      </c>
      <c r="AA319" s="56"/>
      <c r="AB319" s="57"/>
      <c r="AC319" s="401" t="s">
        <v>532</v>
      </c>
      <c r="AG319" s="64"/>
      <c r="AJ319" s="68"/>
      <c r="AK319" s="68">
        <v>0</v>
      </c>
      <c r="BB319" s="40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x14ac:dyDescent="0.2">
      <c r="A320" s="802"/>
      <c r="B320" s="803"/>
      <c r="C320" s="803"/>
      <c r="D320" s="803"/>
      <c r="E320" s="803"/>
      <c r="F320" s="803"/>
      <c r="G320" s="803"/>
      <c r="H320" s="803"/>
      <c r="I320" s="803"/>
      <c r="J320" s="803"/>
      <c r="K320" s="803"/>
      <c r="L320" s="803"/>
      <c r="M320" s="803"/>
      <c r="N320" s="803"/>
      <c r="O320" s="804"/>
      <c r="P320" s="796" t="s">
        <v>71</v>
      </c>
      <c r="Q320" s="797"/>
      <c r="R320" s="797"/>
      <c r="S320" s="797"/>
      <c r="T320" s="797"/>
      <c r="U320" s="797"/>
      <c r="V320" s="798"/>
      <c r="W320" s="38" t="s">
        <v>72</v>
      </c>
      <c r="X320" s="789">
        <f>IFERROR(X319/H319,"0")</f>
        <v>0</v>
      </c>
      <c r="Y320" s="789">
        <f>IFERROR(Y319/H319,"0")</f>
        <v>0</v>
      </c>
      <c r="Z320" s="789">
        <f>IFERROR(IF(Z319="",0,Z319),"0")</f>
        <v>0</v>
      </c>
      <c r="AA320" s="790"/>
      <c r="AB320" s="790"/>
      <c r="AC320" s="790"/>
    </row>
    <row r="321" spans="1:68" x14ac:dyDescent="0.2">
      <c r="A321" s="803"/>
      <c r="B321" s="803"/>
      <c r="C321" s="803"/>
      <c r="D321" s="803"/>
      <c r="E321" s="803"/>
      <c r="F321" s="803"/>
      <c r="G321" s="803"/>
      <c r="H321" s="803"/>
      <c r="I321" s="803"/>
      <c r="J321" s="803"/>
      <c r="K321" s="803"/>
      <c r="L321" s="803"/>
      <c r="M321" s="803"/>
      <c r="N321" s="803"/>
      <c r="O321" s="804"/>
      <c r="P321" s="796" t="s">
        <v>71</v>
      </c>
      <c r="Q321" s="797"/>
      <c r="R321" s="797"/>
      <c r="S321" s="797"/>
      <c r="T321" s="797"/>
      <c r="U321" s="797"/>
      <c r="V321" s="798"/>
      <c r="W321" s="38" t="s">
        <v>69</v>
      </c>
      <c r="X321" s="789">
        <f>IFERROR(SUM(X319:X319),"0")</f>
        <v>0</v>
      </c>
      <c r="Y321" s="789">
        <f>IFERROR(SUM(Y319:Y319),"0")</f>
        <v>0</v>
      </c>
      <c r="Z321" s="38"/>
      <c r="AA321" s="790"/>
      <c r="AB321" s="790"/>
      <c r="AC321" s="790"/>
    </row>
    <row r="322" spans="1:68" ht="14.25" customHeight="1" x14ac:dyDescent="0.25">
      <c r="A322" s="808" t="s">
        <v>73</v>
      </c>
      <c r="B322" s="803"/>
      <c r="C322" s="803"/>
      <c r="D322" s="803"/>
      <c r="E322" s="803"/>
      <c r="F322" s="803"/>
      <c r="G322" s="803"/>
      <c r="H322" s="803"/>
      <c r="I322" s="803"/>
      <c r="J322" s="803"/>
      <c r="K322" s="803"/>
      <c r="L322" s="803"/>
      <c r="M322" s="803"/>
      <c r="N322" s="803"/>
      <c r="O322" s="803"/>
      <c r="P322" s="803"/>
      <c r="Q322" s="803"/>
      <c r="R322" s="803"/>
      <c r="S322" s="803"/>
      <c r="T322" s="803"/>
      <c r="U322" s="803"/>
      <c r="V322" s="803"/>
      <c r="W322" s="803"/>
      <c r="X322" s="803"/>
      <c r="Y322" s="803"/>
      <c r="Z322" s="803"/>
      <c r="AA322" s="783"/>
      <c r="AB322" s="783"/>
      <c r="AC322" s="783"/>
    </row>
    <row r="323" spans="1:68" ht="37.5" customHeight="1" x14ac:dyDescent="0.25">
      <c r="A323" s="54" t="s">
        <v>533</v>
      </c>
      <c r="B323" s="54" t="s">
        <v>534</v>
      </c>
      <c r="C323" s="32">
        <v>4301051731</v>
      </c>
      <c r="D323" s="794">
        <v>4680115884618</v>
      </c>
      <c r="E323" s="795"/>
      <c r="F323" s="786">
        <v>0.6</v>
      </c>
      <c r="G323" s="33">
        <v>6</v>
      </c>
      <c r="H323" s="786">
        <v>3.6</v>
      </c>
      <c r="I323" s="786">
        <v>3.81</v>
      </c>
      <c r="J323" s="33">
        <v>132</v>
      </c>
      <c r="K323" s="33" t="s">
        <v>126</v>
      </c>
      <c r="L323" s="33"/>
      <c r="M323" s="34" t="s">
        <v>68</v>
      </c>
      <c r="N323" s="34"/>
      <c r="O323" s="33">
        <v>45</v>
      </c>
      <c r="P323" s="1128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3" s="792"/>
      <c r="R323" s="792"/>
      <c r="S323" s="792"/>
      <c r="T323" s="793"/>
      <c r="U323" s="35"/>
      <c r="V323" s="35"/>
      <c r="W323" s="36" t="s">
        <v>69</v>
      </c>
      <c r="X323" s="787">
        <v>0</v>
      </c>
      <c r="Y323" s="788">
        <f>IFERROR(IF(X323="",0,CEILING((X323/$H323),1)*$H323),"")</f>
        <v>0</v>
      </c>
      <c r="Z323" s="37" t="str">
        <f>IFERROR(IF(Y323=0,"",ROUNDUP(Y323/H323,0)*0.00902),"")</f>
        <v/>
      </c>
      <c r="AA323" s="56"/>
      <c r="AB323" s="57"/>
      <c r="AC323" s="403" t="s">
        <v>535</v>
      </c>
      <c r="AG323" s="64"/>
      <c r="AJ323" s="68"/>
      <c r="AK323" s="68">
        <v>0</v>
      </c>
      <c r="BB323" s="40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x14ac:dyDescent="0.2">
      <c r="A324" s="802"/>
      <c r="B324" s="803"/>
      <c r="C324" s="803"/>
      <c r="D324" s="803"/>
      <c r="E324" s="803"/>
      <c r="F324" s="803"/>
      <c r="G324" s="803"/>
      <c r="H324" s="803"/>
      <c r="I324" s="803"/>
      <c r="J324" s="803"/>
      <c r="K324" s="803"/>
      <c r="L324" s="803"/>
      <c r="M324" s="803"/>
      <c r="N324" s="803"/>
      <c r="O324" s="804"/>
      <c r="P324" s="796" t="s">
        <v>71</v>
      </c>
      <c r="Q324" s="797"/>
      <c r="R324" s="797"/>
      <c r="S324" s="797"/>
      <c r="T324" s="797"/>
      <c r="U324" s="797"/>
      <c r="V324" s="798"/>
      <c r="W324" s="38" t="s">
        <v>72</v>
      </c>
      <c r="X324" s="789">
        <f>IFERROR(X323/H323,"0")</f>
        <v>0</v>
      </c>
      <c r="Y324" s="789">
        <f>IFERROR(Y323/H323,"0")</f>
        <v>0</v>
      </c>
      <c r="Z324" s="789">
        <f>IFERROR(IF(Z323="",0,Z323),"0")</f>
        <v>0</v>
      </c>
      <c r="AA324" s="790"/>
      <c r="AB324" s="790"/>
      <c r="AC324" s="790"/>
    </row>
    <row r="325" spans="1:68" x14ac:dyDescent="0.2">
      <c r="A325" s="803"/>
      <c r="B325" s="803"/>
      <c r="C325" s="803"/>
      <c r="D325" s="803"/>
      <c r="E325" s="803"/>
      <c r="F325" s="803"/>
      <c r="G325" s="803"/>
      <c r="H325" s="803"/>
      <c r="I325" s="803"/>
      <c r="J325" s="803"/>
      <c r="K325" s="803"/>
      <c r="L325" s="803"/>
      <c r="M325" s="803"/>
      <c r="N325" s="803"/>
      <c r="O325" s="804"/>
      <c r="P325" s="796" t="s">
        <v>71</v>
      </c>
      <c r="Q325" s="797"/>
      <c r="R325" s="797"/>
      <c r="S325" s="797"/>
      <c r="T325" s="797"/>
      <c r="U325" s="797"/>
      <c r="V325" s="798"/>
      <c r="W325" s="38" t="s">
        <v>69</v>
      </c>
      <c r="X325" s="789">
        <f>IFERROR(SUM(X323:X323),"0")</f>
        <v>0</v>
      </c>
      <c r="Y325" s="789">
        <f>IFERROR(SUM(Y323:Y323),"0")</f>
        <v>0</v>
      </c>
      <c r="Z325" s="38"/>
      <c r="AA325" s="790"/>
      <c r="AB325" s="790"/>
      <c r="AC325" s="790"/>
    </row>
    <row r="326" spans="1:68" ht="16.5" customHeight="1" x14ac:dyDescent="0.25">
      <c r="A326" s="841" t="s">
        <v>536</v>
      </c>
      <c r="B326" s="803"/>
      <c r="C326" s="803"/>
      <c r="D326" s="803"/>
      <c r="E326" s="803"/>
      <c r="F326" s="803"/>
      <c r="G326" s="803"/>
      <c r="H326" s="803"/>
      <c r="I326" s="803"/>
      <c r="J326" s="803"/>
      <c r="K326" s="803"/>
      <c r="L326" s="803"/>
      <c r="M326" s="803"/>
      <c r="N326" s="803"/>
      <c r="O326" s="803"/>
      <c r="P326" s="803"/>
      <c r="Q326" s="803"/>
      <c r="R326" s="803"/>
      <c r="S326" s="803"/>
      <c r="T326" s="803"/>
      <c r="U326" s="803"/>
      <c r="V326" s="803"/>
      <c r="W326" s="803"/>
      <c r="X326" s="803"/>
      <c r="Y326" s="803"/>
      <c r="Z326" s="803"/>
      <c r="AA326" s="782"/>
      <c r="AB326" s="782"/>
      <c r="AC326" s="782"/>
    </row>
    <row r="327" spans="1:68" ht="14.25" customHeight="1" x14ac:dyDescent="0.25">
      <c r="A327" s="808" t="s">
        <v>113</v>
      </c>
      <c r="B327" s="803"/>
      <c r="C327" s="803"/>
      <c r="D327" s="803"/>
      <c r="E327" s="803"/>
      <c r="F327" s="803"/>
      <c r="G327" s="803"/>
      <c r="H327" s="803"/>
      <c r="I327" s="803"/>
      <c r="J327" s="803"/>
      <c r="K327" s="803"/>
      <c r="L327" s="803"/>
      <c r="M327" s="803"/>
      <c r="N327" s="803"/>
      <c r="O327" s="803"/>
      <c r="P327" s="803"/>
      <c r="Q327" s="803"/>
      <c r="R327" s="803"/>
      <c r="S327" s="803"/>
      <c r="T327" s="803"/>
      <c r="U327" s="803"/>
      <c r="V327" s="803"/>
      <c r="W327" s="803"/>
      <c r="X327" s="803"/>
      <c r="Y327" s="803"/>
      <c r="Z327" s="803"/>
      <c r="AA327" s="783"/>
      <c r="AB327" s="783"/>
      <c r="AC327" s="783"/>
    </row>
    <row r="328" spans="1:68" ht="27" customHeight="1" x14ac:dyDescent="0.25">
      <c r="A328" s="54" t="s">
        <v>537</v>
      </c>
      <c r="B328" s="54" t="s">
        <v>538</v>
      </c>
      <c r="C328" s="32">
        <v>4301011353</v>
      </c>
      <c r="D328" s="794">
        <v>4607091389807</v>
      </c>
      <c r="E328" s="795"/>
      <c r="F328" s="786">
        <v>0.4</v>
      </c>
      <c r="G328" s="33">
        <v>10</v>
      </c>
      <c r="H328" s="786">
        <v>4</v>
      </c>
      <c r="I328" s="786">
        <v>4.21</v>
      </c>
      <c r="J328" s="33">
        <v>132</v>
      </c>
      <c r="K328" s="33" t="s">
        <v>126</v>
      </c>
      <c r="L328" s="33"/>
      <c r="M328" s="34" t="s">
        <v>119</v>
      </c>
      <c r="N328" s="34"/>
      <c r="O328" s="33">
        <v>55</v>
      </c>
      <c r="P328" s="815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8" s="792"/>
      <c r="R328" s="792"/>
      <c r="S328" s="792"/>
      <c r="T328" s="793"/>
      <c r="U328" s="35"/>
      <c r="V328" s="35"/>
      <c r="W328" s="36" t="s">
        <v>69</v>
      </c>
      <c r="X328" s="787">
        <v>0</v>
      </c>
      <c r="Y328" s="788">
        <f>IFERROR(IF(X328="",0,CEILING((X328/$H328),1)*$H328),"")</f>
        <v>0</v>
      </c>
      <c r="Z328" s="37" t="str">
        <f>IFERROR(IF(Y328=0,"",ROUNDUP(Y328/H328,0)*0.00902),"")</f>
        <v/>
      </c>
      <c r="AA328" s="56"/>
      <c r="AB328" s="57"/>
      <c r="AC328" s="405" t="s">
        <v>539</v>
      </c>
      <c r="AG328" s="64"/>
      <c r="AJ328" s="68"/>
      <c r="AK328" s="68">
        <v>0</v>
      </c>
      <c r="BB328" s="406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x14ac:dyDescent="0.2">
      <c r="A329" s="802"/>
      <c r="B329" s="803"/>
      <c r="C329" s="803"/>
      <c r="D329" s="803"/>
      <c r="E329" s="803"/>
      <c r="F329" s="803"/>
      <c r="G329" s="803"/>
      <c r="H329" s="803"/>
      <c r="I329" s="803"/>
      <c r="J329" s="803"/>
      <c r="K329" s="803"/>
      <c r="L329" s="803"/>
      <c r="M329" s="803"/>
      <c r="N329" s="803"/>
      <c r="O329" s="804"/>
      <c r="P329" s="796" t="s">
        <v>71</v>
      </c>
      <c r="Q329" s="797"/>
      <c r="R329" s="797"/>
      <c r="S329" s="797"/>
      <c r="T329" s="797"/>
      <c r="U329" s="797"/>
      <c r="V329" s="798"/>
      <c r="W329" s="38" t="s">
        <v>72</v>
      </c>
      <c r="X329" s="789">
        <f>IFERROR(X328/H328,"0")</f>
        <v>0</v>
      </c>
      <c r="Y329" s="789">
        <f>IFERROR(Y328/H328,"0")</f>
        <v>0</v>
      </c>
      <c r="Z329" s="789">
        <f>IFERROR(IF(Z328="",0,Z328),"0")</f>
        <v>0</v>
      </c>
      <c r="AA329" s="790"/>
      <c r="AB329" s="790"/>
      <c r="AC329" s="790"/>
    </row>
    <row r="330" spans="1:68" x14ac:dyDescent="0.2">
      <c r="A330" s="803"/>
      <c r="B330" s="803"/>
      <c r="C330" s="803"/>
      <c r="D330" s="803"/>
      <c r="E330" s="803"/>
      <c r="F330" s="803"/>
      <c r="G330" s="803"/>
      <c r="H330" s="803"/>
      <c r="I330" s="803"/>
      <c r="J330" s="803"/>
      <c r="K330" s="803"/>
      <c r="L330" s="803"/>
      <c r="M330" s="803"/>
      <c r="N330" s="803"/>
      <c r="O330" s="804"/>
      <c r="P330" s="796" t="s">
        <v>71</v>
      </c>
      <c r="Q330" s="797"/>
      <c r="R330" s="797"/>
      <c r="S330" s="797"/>
      <c r="T330" s="797"/>
      <c r="U330" s="797"/>
      <c r="V330" s="798"/>
      <c r="W330" s="38" t="s">
        <v>69</v>
      </c>
      <c r="X330" s="789">
        <f>IFERROR(SUM(X328:X328),"0")</f>
        <v>0</v>
      </c>
      <c r="Y330" s="789">
        <f>IFERROR(SUM(Y328:Y328),"0")</f>
        <v>0</v>
      </c>
      <c r="Z330" s="38"/>
      <c r="AA330" s="790"/>
      <c r="AB330" s="790"/>
      <c r="AC330" s="790"/>
    </row>
    <row r="331" spans="1:68" ht="14.25" customHeight="1" x14ac:dyDescent="0.25">
      <c r="A331" s="808" t="s">
        <v>64</v>
      </c>
      <c r="B331" s="803"/>
      <c r="C331" s="803"/>
      <c r="D331" s="803"/>
      <c r="E331" s="803"/>
      <c r="F331" s="803"/>
      <c r="G331" s="803"/>
      <c r="H331" s="803"/>
      <c r="I331" s="803"/>
      <c r="J331" s="803"/>
      <c r="K331" s="803"/>
      <c r="L331" s="803"/>
      <c r="M331" s="803"/>
      <c r="N331" s="803"/>
      <c r="O331" s="803"/>
      <c r="P331" s="803"/>
      <c r="Q331" s="803"/>
      <c r="R331" s="803"/>
      <c r="S331" s="803"/>
      <c r="T331" s="803"/>
      <c r="U331" s="803"/>
      <c r="V331" s="803"/>
      <c r="W331" s="803"/>
      <c r="X331" s="803"/>
      <c r="Y331" s="803"/>
      <c r="Z331" s="803"/>
      <c r="AA331" s="783"/>
      <c r="AB331" s="783"/>
      <c r="AC331" s="783"/>
    </row>
    <row r="332" spans="1:68" ht="27" customHeight="1" x14ac:dyDescent="0.25">
      <c r="A332" s="54" t="s">
        <v>540</v>
      </c>
      <c r="B332" s="54" t="s">
        <v>541</v>
      </c>
      <c r="C332" s="32">
        <v>4301031164</v>
      </c>
      <c r="D332" s="794">
        <v>4680115880481</v>
      </c>
      <c r="E332" s="795"/>
      <c r="F332" s="786">
        <v>0.28000000000000003</v>
      </c>
      <c r="G332" s="33">
        <v>6</v>
      </c>
      <c r="H332" s="786">
        <v>1.68</v>
      </c>
      <c r="I332" s="786">
        <v>1.78</v>
      </c>
      <c r="J332" s="33">
        <v>234</v>
      </c>
      <c r="K332" s="33" t="s">
        <v>67</v>
      </c>
      <c r="L332" s="33"/>
      <c r="M332" s="34" t="s">
        <v>68</v>
      </c>
      <c r="N332" s="34"/>
      <c r="O332" s="33">
        <v>40</v>
      </c>
      <c r="P332" s="1052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2" s="792"/>
      <c r="R332" s="792"/>
      <c r="S332" s="792"/>
      <c r="T332" s="793"/>
      <c r="U332" s="35"/>
      <c r="V332" s="35"/>
      <c r="W332" s="36" t="s">
        <v>69</v>
      </c>
      <c r="X332" s="787">
        <v>0</v>
      </c>
      <c r="Y332" s="788">
        <f>IFERROR(IF(X332="",0,CEILING((X332/$H332),1)*$H332),"")</f>
        <v>0</v>
      </c>
      <c r="Z332" s="37" t="str">
        <f>IFERROR(IF(Y332=0,"",ROUNDUP(Y332/H332,0)*0.00502),"")</f>
        <v/>
      </c>
      <c r="AA332" s="56"/>
      <c r="AB332" s="57"/>
      <c r="AC332" s="407" t="s">
        <v>542</v>
      </c>
      <c r="AG332" s="64"/>
      <c r="AJ332" s="68"/>
      <c r="AK332" s="68">
        <v>0</v>
      </c>
      <c r="BB332" s="408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x14ac:dyDescent="0.2">
      <c r="A333" s="802"/>
      <c r="B333" s="803"/>
      <c r="C333" s="803"/>
      <c r="D333" s="803"/>
      <c r="E333" s="803"/>
      <c r="F333" s="803"/>
      <c r="G333" s="803"/>
      <c r="H333" s="803"/>
      <c r="I333" s="803"/>
      <c r="J333" s="803"/>
      <c r="K333" s="803"/>
      <c r="L333" s="803"/>
      <c r="M333" s="803"/>
      <c r="N333" s="803"/>
      <c r="O333" s="804"/>
      <c r="P333" s="796" t="s">
        <v>71</v>
      </c>
      <c r="Q333" s="797"/>
      <c r="R333" s="797"/>
      <c r="S333" s="797"/>
      <c r="T333" s="797"/>
      <c r="U333" s="797"/>
      <c r="V333" s="798"/>
      <c r="W333" s="38" t="s">
        <v>72</v>
      </c>
      <c r="X333" s="789">
        <f>IFERROR(X332/H332,"0")</f>
        <v>0</v>
      </c>
      <c r="Y333" s="789">
        <f>IFERROR(Y332/H332,"0")</f>
        <v>0</v>
      </c>
      <c r="Z333" s="789">
        <f>IFERROR(IF(Z332="",0,Z332),"0")</f>
        <v>0</v>
      </c>
      <c r="AA333" s="790"/>
      <c r="AB333" s="790"/>
      <c r="AC333" s="790"/>
    </row>
    <row r="334" spans="1:68" x14ac:dyDescent="0.2">
      <c r="A334" s="803"/>
      <c r="B334" s="803"/>
      <c r="C334" s="803"/>
      <c r="D334" s="803"/>
      <c r="E334" s="803"/>
      <c r="F334" s="803"/>
      <c r="G334" s="803"/>
      <c r="H334" s="803"/>
      <c r="I334" s="803"/>
      <c r="J334" s="803"/>
      <c r="K334" s="803"/>
      <c r="L334" s="803"/>
      <c r="M334" s="803"/>
      <c r="N334" s="803"/>
      <c r="O334" s="804"/>
      <c r="P334" s="796" t="s">
        <v>71</v>
      </c>
      <c r="Q334" s="797"/>
      <c r="R334" s="797"/>
      <c r="S334" s="797"/>
      <c r="T334" s="797"/>
      <c r="U334" s="797"/>
      <c r="V334" s="798"/>
      <c r="W334" s="38" t="s">
        <v>69</v>
      </c>
      <c r="X334" s="789">
        <f>IFERROR(SUM(X332:X332),"0")</f>
        <v>0</v>
      </c>
      <c r="Y334" s="789">
        <f>IFERROR(SUM(Y332:Y332),"0")</f>
        <v>0</v>
      </c>
      <c r="Z334" s="38"/>
      <c r="AA334" s="790"/>
      <c r="AB334" s="790"/>
      <c r="AC334" s="790"/>
    </row>
    <row r="335" spans="1:68" ht="14.25" customHeight="1" x14ac:dyDescent="0.25">
      <c r="A335" s="808" t="s">
        <v>73</v>
      </c>
      <c r="B335" s="803"/>
      <c r="C335" s="803"/>
      <c r="D335" s="803"/>
      <c r="E335" s="803"/>
      <c r="F335" s="803"/>
      <c r="G335" s="803"/>
      <c r="H335" s="803"/>
      <c r="I335" s="803"/>
      <c r="J335" s="803"/>
      <c r="K335" s="803"/>
      <c r="L335" s="803"/>
      <c r="M335" s="803"/>
      <c r="N335" s="803"/>
      <c r="O335" s="803"/>
      <c r="P335" s="803"/>
      <c r="Q335" s="803"/>
      <c r="R335" s="803"/>
      <c r="S335" s="803"/>
      <c r="T335" s="803"/>
      <c r="U335" s="803"/>
      <c r="V335" s="803"/>
      <c r="W335" s="803"/>
      <c r="X335" s="803"/>
      <c r="Y335" s="803"/>
      <c r="Z335" s="803"/>
      <c r="AA335" s="783"/>
      <c r="AB335" s="783"/>
      <c r="AC335" s="783"/>
    </row>
    <row r="336" spans="1:68" ht="27" customHeight="1" x14ac:dyDescent="0.25">
      <c r="A336" s="54" t="s">
        <v>543</v>
      </c>
      <c r="B336" s="54" t="s">
        <v>544</v>
      </c>
      <c r="C336" s="32">
        <v>4301051344</v>
      </c>
      <c r="D336" s="794">
        <v>4680115880412</v>
      </c>
      <c r="E336" s="795"/>
      <c r="F336" s="786">
        <v>0.33</v>
      </c>
      <c r="G336" s="33">
        <v>6</v>
      </c>
      <c r="H336" s="786">
        <v>1.98</v>
      </c>
      <c r="I336" s="786">
        <v>2.226</v>
      </c>
      <c r="J336" s="33">
        <v>182</v>
      </c>
      <c r="K336" s="33" t="s">
        <v>76</v>
      </c>
      <c r="L336" s="33"/>
      <c r="M336" s="34" t="s">
        <v>77</v>
      </c>
      <c r="N336" s="34"/>
      <c r="O336" s="33">
        <v>45</v>
      </c>
      <c r="P336" s="1152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6" s="792"/>
      <c r="R336" s="792"/>
      <c r="S336" s="792"/>
      <c r="T336" s="793"/>
      <c r="U336" s="35"/>
      <c r="V336" s="35"/>
      <c r="W336" s="36" t="s">
        <v>69</v>
      </c>
      <c r="X336" s="787">
        <v>0</v>
      </c>
      <c r="Y336" s="788">
        <f>IFERROR(IF(X336="",0,CEILING((X336/$H336),1)*$H336),"")</f>
        <v>0</v>
      </c>
      <c r="Z336" s="37" t="str">
        <f>IFERROR(IF(Y336=0,"",ROUNDUP(Y336/H336,0)*0.00651),"")</f>
        <v/>
      </c>
      <c r="AA336" s="56"/>
      <c r="AB336" s="57"/>
      <c r="AC336" s="409" t="s">
        <v>545</v>
      </c>
      <c r="AG336" s="64"/>
      <c r="AJ336" s="68"/>
      <c r="AK336" s="68">
        <v>0</v>
      </c>
      <c r="BB336" s="41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546</v>
      </c>
      <c r="B337" s="54" t="s">
        <v>547</v>
      </c>
      <c r="C337" s="32">
        <v>4301051277</v>
      </c>
      <c r="D337" s="794">
        <v>4680115880511</v>
      </c>
      <c r="E337" s="795"/>
      <c r="F337" s="786">
        <v>0.33</v>
      </c>
      <c r="G337" s="33">
        <v>6</v>
      </c>
      <c r="H337" s="786">
        <v>1.98</v>
      </c>
      <c r="I337" s="786">
        <v>2.16</v>
      </c>
      <c r="J337" s="33">
        <v>182</v>
      </c>
      <c r="K337" s="33" t="s">
        <v>76</v>
      </c>
      <c r="L337" s="33"/>
      <c r="M337" s="34" t="s">
        <v>77</v>
      </c>
      <c r="N337" s="34"/>
      <c r="O337" s="33">
        <v>40</v>
      </c>
      <c r="P337" s="886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7" s="792"/>
      <c r="R337" s="792"/>
      <c r="S337" s="792"/>
      <c r="T337" s="793"/>
      <c r="U337" s="35"/>
      <c r="V337" s="35"/>
      <c r="W337" s="36" t="s">
        <v>69</v>
      </c>
      <c r="X337" s="787">
        <v>0</v>
      </c>
      <c r="Y337" s="788">
        <f>IFERROR(IF(X337="",0,CEILING((X337/$H337),1)*$H337),"")</f>
        <v>0</v>
      </c>
      <c r="Z337" s="37" t="str">
        <f>IFERROR(IF(Y337=0,"",ROUNDUP(Y337/H337,0)*0.00651),"")</f>
        <v/>
      </c>
      <c r="AA337" s="56"/>
      <c r="AB337" s="57"/>
      <c r="AC337" s="411" t="s">
        <v>548</v>
      </c>
      <c r="AG337" s="64"/>
      <c r="AJ337" s="68"/>
      <c r="AK337" s="68">
        <v>0</v>
      </c>
      <c r="BB337" s="41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802"/>
      <c r="B338" s="803"/>
      <c r="C338" s="803"/>
      <c r="D338" s="803"/>
      <c r="E338" s="803"/>
      <c r="F338" s="803"/>
      <c r="G338" s="803"/>
      <c r="H338" s="803"/>
      <c r="I338" s="803"/>
      <c r="J338" s="803"/>
      <c r="K338" s="803"/>
      <c r="L338" s="803"/>
      <c r="M338" s="803"/>
      <c r="N338" s="803"/>
      <c r="O338" s="804"/>
      <c r="P338" s="796" t="s">
        <v>71</v>
      </c>
      <c r="Q338" s="797"/>
      <c r="R338" s="797"/>
      <c r="S338" s="797"/>
      <c r="T338" s="797"/>
      <c r="U338" s="797"/>
      <c r="V338" s="798"/>
      <c r="W338" s="38" t="s">
        <v>72</v>
      </c>
      <c r="X338" s="789">
        <f>IFERROR(X336/H336,"0")+IFERROR(X337/H337,"0")</f>
        <v>0</v>
      </c>
      <c r="Y338" s="789">
        <f>IFERROR(Y336/H336,"0")+IFERROR(Y337/H337,"0")</f>
        <v>0</v>
      </c>
      <c r="Z338" s="789">
        <f>IFERROR(IF(Z336="",0,Z336),"0")+IFERROR(IF(Z337="",0,Z337),"0")</f>
        <v>0</v>
      </c>
      <c r="AA338" s="790"/>
      <c r="AB338" s="790"/>
      <c r="AC338" s="790"/>
    </row>
    <row r="339" spans="1:68" x14ac:dyDescent="0.2">
      <c r="A339" s="803"/>
      <c r="B339" s="803"/>
      <c r="C339" s="803"/>
      <c r="D339" s="803"/>
      <c r="E339" s="803"/>
      <c r="F339" s="803"/>
      <c r="G339" s="803"/>
      <c r="H339" s="803"/>
      <c r="I339" s="803"/>
      <c r="J339" s="803"/>
      <c r="K339" s="803"/>
      <c r="L339" s="803"/>
      <c r="M339" s="803"/>
      <c r="N339" s="803"/>
      <c r="O339" s="804"/>
      <c r="P339" s="796" t="s">
        <v>71</v>
      </c>
      <c r="Q339" s="797"/>
      <c r="R339" s="797"/>
      <c r="S339" s="797"/>
      <c r="T339" s="797"/>
      <c r="U339" s="797"/>
      <c r="V339" s="798"/>
      <c r="W339" s="38" t="s">
        <v>69</v>
      </c>
      <c r="X339" s="789">
        <f>IFERROR(SUM(X336:X337),"0")</f>
        <v>0</v>
      </c>
      <c r="Y339" s="789">
        <f>IFERROR(SUM(Y336:Y337),"0")</f>
        <v>0</v>
      </c>
      <c r="Z339" s="38"/>
      <c r="AA339" s="790"/>
      <c r="AB339" s="790"/>
      <c r="AC339" s="790"/>
    </row>
    <row r="340" spans="1:68" ht="16.5" customHeight="1" x14ac:dyDescent="0.25">
      <c r="A340" s="841" t="s">
        <v>549</v>
      </c>
      <c r="B340" s="803"/>
      <c r="C340" s="803"/>
      <c r="D340" s="803"/>
      <c r="E340" s="803"/>
      <c r="F340" s="803"/>
      <c r="G340" s="803"/>
      <c r="H340" s="803"/>
      <c r="I340" s="803"/>
      <c r="J340" s="803"/>
      <c r="K340" s="803"/>
      <c r="L340" s="803"/>
      <c r="M340" s="803"/>
      <c r="N340" s="803"/>
      <c r="O340" s="803"/>
      <c r="P340" s="803"/>
      <c r="Q340" s="803"/>
      <c r="R340" s="803"/>
      <c r="S340" s="803"/>
      <c r="T340" s="803"/>
      <c r="U340" s="803"/>
      <c r="V340" s="803"/>
      <c r="W340" s="803"/>
      <c r="X340" s="803"/>
      <c r="Y340" s="803"/>
      <c r="Z340" s="803"/>
      <c r="AA340" s="782"/>
      <c r="AB340" s="782"/>
      <c r="AC340" s="782"/>
    </row>
    <row r="341" spans="1:68" ht="14.25" customHeight="1" x14ac:dyDescent="0.25">
      <c r="A341" s="808" t="s">
        <v>113</v>
      </c>
      <c r="B341" s="803"/>
      <c r="C341" s="803"/>
      <c r="D341" s="803"/>
      <c r="E341" s="803"/>
      <c r="F341" s="803"/>
      <c r="G341" s="803"/>
      <c r="H341" s="803"/>
      <c r="I341" s="803"/>
      <c r="J341" s="803"/>
      <c r="K341" s="803"/>
      <c r="L341" s="803"/>
      <c r="M341" s="803"/>
      <c r="N341" s="803"/>
      <c r="O341" s="803"/>
      <c r="P341" s="803"/>
      <c r="Q341" s="803"/>
      <c r="R341" s="803"/>
      <c r="S341" s="803"/>
      <c r="T341" s="803"/>
      <c r="U341" s="803"/>
      <c r="V341" s="803"/>
      <c r="W341" s="803"/>
      <c r="X341" s="803"/>
      <c r="Y341" s="803"/>
      <c r="Z341" s="803"/>
      <c r="AA341" s="783"/>
      <c r="AB341" s="783"/>
      <c r="AC341" s="783"/>
    </row>
    <row r="342" spans="1:68" ht="27" customHeight="1" x14ac:dyDescent="0.25">
      <c r="A342" s="54" t="s">
        <v>550</v>
      </c>
      <c r="B342" s="54" t="s">
        <v>551</v>
      </c>
      <c r="C342" s="32">
        <v>4301011593</v>
      </c>
      <c r="D342" s="794">
        <v>4680115882973</v>
      </c>
      <c r="E342" s="795"/>
      <c r="F342" s="786">
        <v>0.7</v>
      </c>
      <c r="G342" s="33">
        <v>6</v>
      </c>
      <c r="H342" s="786">
        <v>4.2</v>
      </c>
      <c r="I342" s="786">
        <v>4.5599999999999996</v>
      </c>
      <c r="J342" s="33">
        <v>104</v>
      </c>
      <c r="K342" s="33" t="s">
        <v>116</v>
      </c>
      <c r="L342" s="33"/>
      <c r="M342" s="34" t="s">
        <v>119</v>
      </c>
      <c r="N342" s="34"/>
      <c r="O342" s="33">
        <v>55</v>
      </c>
      <c r="P342" s="1186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2" s="792"/>
      <c r="R342" s="792"/>
      <c r="S342" s="792"/>
      <c r="T342" s="793"/>
      <c r="U342" s="35"/>
      <c r="V342" s="35"/>
      <c r="W342" s="36" t="s">
        <v>69</v>
      </c>
      <c r="X342" s="787">
        <v>0</v>
      </c>
      <c r="Y342" s="788">
        <f>IFERROR(IF(X342="",0,CEILING((X342/$H342),1)*$H342),"")</f>
        <v>0</v>
      </c>
      <c r="Z342" s="37" t="str">
        <f>IFERROR(IF(Y342=0,"",ROUNDUP(Y342/H342,0)*0.01196),"")</f>
        <v/>
      </c>
      <c r="AA342" s="56"/>
      <c r="AB342" s="57"/>
      <c r="AC342" s="413" t="s">
        <v>438</v>
      </c>
      <c r="AG342" s="64"/>
      <c r="AJ342" s="68"/>
      <c r="AK342" s="68">
        <v>0</v>
      </c>
      <c r="BB342" s="414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x14ac:dyDescent="0.2">
      <c r="A343" s="802"/>
      <c r="B343" s="803"/>
      <c r="C343" s="803"/>
      <c r="D343" s="803"/>
      <c r="E343" s="803"/>
      <c r="F343" s="803"/>
      <c r="G343" s="803"/>
      <c r="H343" s="803"/>
      <c r="I343" s="803"/>
      <c r="J343" s="803"/>
      <c r="K343" s="803"/>
      <c r="L343" s="803"/>
      <c r="M343" s="803"/>
      <c r="N343" s="803"/>
      <c r="O343" s="804"/>
      <c r="P343" s="796" t="s">
        <v>71</v>
      </c>
      <c r="Q343" s="797"/>
      <c r="R343" s="797"/>
      <c r="S343" s="797"/>
      <c r="T343" s="797"/>
      <c r="U343" s="797"/>
      <c r="V343" s="798"/>
      <c r="W343" s="38" t="s">
        <v>72</v>
      </c>
      <c r="X343" s="789">
        <f>IFERROR(X342/H342,"0")</f>
        <v>0</v>
      </c>
      <c r="Y343" s="789">
        <f>IFERROR(Y342/H342,"0")</f>
        <v>0</v>
      </c>
      <c r="Z343" s="789">
        <f>IFERROR(IF(Z342="",0,Z342),"0")</f>
        <v>0</v>
      </c>
      <c r="AA343" s="790"/>
      <c r="AB343" s="790"/>
      <c r="AC343" s="790"/>
    </row>
    <row r="344" spans="1:68" x14ac:dyDescent="0.2">
      <c r="A344" s="803"/>
      <c r="B344" s="803"/>
      <c r="C344" s="803"/>
      <c r="D344" s="803"/>
      <c r="E344" s="803"/>
      <c r="F344" s="803"/>
      <c r="G344" s="803"/>
      <c r="H344" s="803"/>
      <c r="I344" s="803"/>
      <c r="J344" s="803"/>
      <c r="K344" s="803"/>
      <c r="L344" s="803"/>
      <c r="M344" s="803"/>
      <c r="N344" s="803"/>
      <c r="O344" s="804"/>
      <c r="P344" s="796" t="s">
        <v>71</v>
      </c>
      <c r="Q344" s="797"/>
      <c r="R344" s="797"/>
      <c r="S344" s="797"/>
      <c r="T344" s="797"/>
      <c r="U344" s="797"/>
      <c r="V344" s="798"/>
      <c r="W344" s="38" t="s">
        <v>69</v>
      </c>
      <c r="X344" s="789">
        <f>IFERROR(SUM(X342:X342),"0")</f>
        <v>0</v>
      </c>
      <c r="Y344" s="789">
        <f>IFERROR(SUM(Y342:Y342),"0")</f>
        <v>0</v>
      </c>
      <c r="Z344" s="38"/>
      <c r="AA344" s="790"/>
      <c r="AB344" s="790"/>
      <c r="AC344" s="790"/>
    </row>
    <row r="345" spans="1:68" ht="14.25" customHeight="1" x14ac:dyDescent="0.25">
      <c r="A345" s="808" t="s">
        <v>64</v>
      </c>
      <c r="B345" s="803"/>
      <c r="C345" s="803"/>
      <c r="D345" s="803"/>
      <c r="E345" s="803"/>
      <c r="F345" s="803"/>
      <c r="G345" s="803"/>
      <c r="H345" s="803"/>
      <c r="I345" s="803"/>
      <c r="J345" s="803"/>
      <c r="K345" s="803"/>
      <c r="L345" s="803"/>
      <c r="M345" s="803"/>
      <c r="N345" s="803"/>
      <c r="O345" s="803"/>
      <c r="P345" s="803"/>
      <c r="Q345" s="803"/>
      <c r="R345" s="803"/>
      <c r="S345" s="803"/>
      <c r="T345" s="803"/>
      <c r="U345" s="803"/>
      <c r="V345" s="803"/>
      <c r="W345" s="803"/>
      <c r="X345" s="803"/>
      <c r="Y345" s="803"/>
      <c r="Z345" s="803"/>
      <c r="AA345" s="783"/>
      <c r="AB345" s="783"/>
      <c r="AC345" s="783"/>
    </row>
    <row r="346" spans="1:68" ht="27" customHeight="1" x14ac:dyDescent="0.25">
      <c r="A346" s="54" t="s">
        <v>552</v>
      </c>
      <c r="B346" s="54" t="s">
        <v>553</v>
      </c>
      <c r="C346" s="32">
        <v>4301031305</v>
      </c>
      <c r="D346" s="794">
        <v>4607091389845</v>
      </c>
      <c r="E346" s="795"/>
      <c r="F346" s="786">
        <v>0.35</v>
      </c>
      <c r="G346" s="33">
        <v>6</v>
      </c>
      <c r="H346" s="786">
        <v>2.1</v>
      </c>
      <c r="I346" s="786">
        <v>2.2000000000000002</v>
      </c>
      <c r="J346" s="33">
        <v>234</v>
      </c>
      <c r="K346" s="33" t="s">
        <v>67</v>
      </c>
      <c r="L346" s="33"/>
      <c r="M346" s="34" t="s">
        <v>68</v>
      </c>
      <c r="N346" s="34"/>
      <c r="O346" s="33">
        <v>40</v>
      </c>
      <c r="P346" s="1121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792"/>
      <c r="R346" s="792"/>
      <c r="S346" s="792"/>
      <c r="T346" s="793"/>
      <c r="U346" s="35"/>
      <c r="V346" s="35"/>
      <c r="W346" s="36" t="s">
        <v>69</v>
      </c>
      <c r="X346" s="787">
        <v>0</v>
      </c>
      <c r="Y346" s="788">
        <f>IFERROR(IF(X346="",0,CEILING((X346/$H346),1)*$H346),"")</f>
        <v>0</v>
      </c>
      <c r="Z346" s="37" t="str">
        <f>IFERROR(IF(Y346=0,"",ROUNDUP(Y346/H346,0)*0.00502),"")</f>
        <v/>
      </c>
      <c r="AA346" s="56"/>
      <c r="AB346" s="57"/>
      <c r="AC346" s="415" t="s">
        <v>554</v>
      </c>
      <c r="AG346" s="64"/>
      <c r="AJ346" s="68"/>
      <c r="AK346" s="68">
        <v>0</v>
      </c>
      <c r="BB346" s="416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t="27" customHeight="1" x14ac:dyDescent="0.25">
      <c r="A347" s="54" t="s">
        <v>555</v>
      </c>
      <c r="B347" s="54" t="s">
        <v>556</v>
      </c>
      <c r="C347" s="32">
        <v>4301031306</v>
      </c>
      <c r="D347" s="794">
        <v>4680115882881</v>
      </c>
      <c r="E347" s="795"/>
      <c r="F347" s="786">
        <v>0.28000000000000003</v>
      </c>
      <c r="G347" s="33">
        <v>6</v>
      </c>
      <c r="H347" s="786">
        <v>1.68</v>
      </c>
      <c r="I347" s="786">
        <v>1.81</v>
      </c>
      <c r="J347" s="33">
        <v>234</v>
      </c>
      <c r="K347" s="33" t="s">
        <v>67</v>
      </c>
      <c r="L347" s="33"/>
      <c r="M347" s="34" t="s">
        <v>68</v>
      </c>
      <c r="N347" s="34"/>
      <c r="O347" s="33">
        <v>40</v>
      </c>
      <c r="P347" s="1163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792"/>
      <c r="R347" s="792"/>
      <c r="S347" s="792"/>
      <c r="T347" s="793"/>
      <c r="U347" s="35"/>
      <c r="V347" s="35"/>
      <c r="W347" s="36" t="s">
        <v>69</v>
      </c>
      <c r="X347" s="787">
        <v>0</v>
      </c>
      <c r="Y347" s="788">
        <f>IFERROR(IF(X347="",0,CEILING((X347/$H347),1)*$H347),"")</f>
        <v>0</v>
      </c>
      <c r="Z347" s="37" t="str">
        <f>IFERROR(IF(Y347=0,"",ROUNDUP(Y347/H347,0)*0.00502),"")</f>
        <v/>
      </c>
      <c r="AA347" s="56"/>
      <c r="AB347" s="57"/>
      <c r="AC347" s="417" t="s">
        <v>554</v>
      </c>
      <c r="AG347" s="64"/>
      <c r="AJ347" s="68"/>
      <c r="AK347" s="68">
        <v>0</v>
      </c>
      <c r="BB347" s="418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x14ac:dyDescent="0.2">
      <c r="A348" s="802"/>
      <c r="B348" s="803"/>
      <c r="C348" s="803"/>
      <c r="D348" s="803"/>
      <c r="E348" s="803"/>
      <c r="F348" s="803"/>
      <c r="G348" s="803"/>
      <c r="H348" s="803"/>
      <c r="I348" s="803"/>
      <c r="J348" s="803"/>
      <c r="K348" s="803"/>
      <c r="L348" s="803"/>
      <c r="M348" s="803"/>
      <c r="N348" s="803"/>
      <c r="O348" s="804"/>
      <c r="P348" s="796" t="s">
        <v>71</v>
      </c>
      <c r="Q348" s="797"/>
      <c r="R348" s="797"/>
      <c r="S348" s="797"/>
      <c r="T348" s="797"/>
      <c r="U348" s="797"/>
      <c r="V348" s="798"/>
      <c r="W348" s="38" t="s">
        <v>72</v>
      </c>
      <c r="X348" s="789">
        <f>IFERROR(X346/H346,"0")+IFERROR(X347/H347,"0")</f>
        <v>0</v>
      </c>
      <c r="Y348" s="789">
        <f>IFERROR(Y346/H346,"0")+IFERROR(Y347/H347,"0")</f>
        <v>0</v>
      </c>
      <c r="Z348" s="789">
        <f>IFERROR(IF(Z346="",0,Z346),"0")+IFERROR(IF(Z347="",0,Z347),"0")</f>
        <v>0</v>
      </c>
      <c r="AA348" s="790"/>
      <c r="AB348" s="790"/>
      <c r="AC348" s="790"/>
    </row>
    <row r="349" spans="1:68" x14ac:dyDescent="0.2">
      <c r="A349" s="803"/>
      <c r="B349" s="803"/>
      <c r="C349" s="803"/>
      <c r="D349" s="803"/>
      <c r="E349" s="803"/>
      <c r="F349" s="803"/>
      <c r="G349" s="803"/>
      <c r="H349" s="803"/>
      <c r="I349" s="803"/>
      <c r="J349" s="803"/>
      <c r="K349" s="803"/>
      <c r="L349" s="803"/>
      <c r="M349" s="803"/>
      <c r="N349" s="803"/>
      <c r="O349" s="804"/>
      <c r="P349" s="796" t="s">
        <v>71</v>
      </c>
      <c r="Q349" s="797"/>
      <c r="R349" s="797"/>
      <c r="S349" s="797"/>
      <c r="T349" s="797"/>
      <c r="U349" s="797"/>
      <c r="V349" s="798"/>
      <c r="W349" s="38" t="s">
        <v>69</v>
      </c>
      <c r="X349" s="789">
        <f>IFERROR(SUM(X346:X347),"0")</f>
        <v>0</v>
      </c>
      <c r="Y349" s="789">
        <f>IFERROR(SUM(Y346:Y347),"0")</f>
        <v>0</v>
      </c>
      <c r="Z349" s="38"/>
      <c r="AA349" s="790"/>
      <c r="AB349" s="790"/>
      <c r="AC349" s="790"/>
    </row>
    <row r="350" spans="1:68" ht="14.25" customHeight="1" x14ac:dyDescent="0.25">
      <c r="A350" s="808" t="s">
        <v>73</v>
      </c>
      <c r="B350" s="803"/>
      <c r="C350" s="803"/>
      <c r="D350" s="803"/>
      <c r="E350" s="803"/>
      <c r="F350" s="803"/>
      <c r="G350" s="803"/>
      <c r="H350" s="803"/>
      <c r="I350" s="803"/>
      <c r="J350" s="803"/>
      <c r="K350" s="803"/>
      <c r="L350" s="803"/>
      <c r="M350" s="803"/>
      <c r="N350" s="803"/>
      <c r="O350" s="803"/>
      <c r="P350" s="803"/>
      <c r="Q350" s="803"/>
      <c r="R350" s="803"/>
      <c r="S350" s="803"/>
      <c r="T350" s="803"/>
      <c r="U350" s="803"/>
      <c r="V350" s="803"/>
      <c r="W350" s="803"/>
      <c r="X350" s="803"/>
      <c r="Y350" s="803"/>
      <c r="Z350" s="803"/>
      <c r="AA350" s="783"/>
      <c r="AB350" s="783"/>
      <c r="AC350" s="783"/>
    </row>
    <row r="351" spans="1:68" ht="37.5" customHeight="1" x14ac:dyDescent="0.25">
      <c r="A351" s="54" t="s">
        <v>557</v>
      </c>
      <c r="B351" s="54" t="s">
        <v>558</v>
      </c>
      <c r="C351" s="32">
        <v>4301051517</v>
      </c>
      <c r="D351" s="794">
        <v>4680115883390</v>
      </c>
      <c r="E351" s="795"/>
      <c r="F351" s="786">
        <v>0.3</v>
      </c>
      <c r="G351" s="33">
        <v>6</v>
      </c>
      <c r="H351" s="786">
        <v>1.8</v>
      </c>
      <c r="I351" s="786">
        <v>1.98</v>
      </c>
      <c r="J351" s="33">
        <v>182</v>
      </c>
      <c r="K351" s="33" t="s">
        <v>76</v>
      </c>
      <c r="L351" s="33"/>
      <c r="M351" s="34" t="s">
        <v>68</v>
      </c>
      <c r="N351" s="34"/>
      <c r="O351" s="33">
        <v>40</v>
      </c>
      <c r="P351" s="960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792"/>
      <c r="R351" s="792"/>
      <c r="S351" s="792"/>
      <c r="T351" s="793"/>
      <c r="U351" s="35"/>
      <c r="V351" s="35"/>
      <c r="W351" s="36" t="s">
        <v>69</v>
      </c>
      <c r="X351" s="787">
        <v>0</v>
      </c>
      <c r="Y351" s="788">
        <f>IFERROR(IF(X351="",0,CEILING((X351/$H351),1)*$H351),"")</f>
        <v>0</v>
      </c>
      <c r="Z351" s="37" t="str">
        <f>IFERROR(IF(Y351=0,"",ROUNDUP(Y351/H351,0)*0.00651),"")</f>
        <v/>
      </c>
      <c r="AA351" s="56"/>
      <c r="AB351" s="57"/>
      <c r="AC351" s="419" t="s">
        <v>559</v>
      </c>
      <c r="AG351" s="64"/>
      <c r="AJ351" s="68"/>
      <c r="AK351" s="68">
        <v>0</v>
      </c>
      <c r="BB351" s="420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x14ac:dyDescent="0.2">
      <c r="A352" s="802"/>
      <c r="B352" s="803"/>
      <c r="C352" s="803"/>
      <c r="D352" s="803"/>
      <c r="E352" s="803"/>
      <c r="F352" s="803"/>
      <c r="G352" s="803"/>
      <c r="H352" s="803"/>
      <c r="I352" s="803"/>
      <c r="J352" s="803"/>
      <c r="K352" s="803"/>
      <c r="L352" s="803"/>
      <c r="M352" s="803"/>
      <c r="N352" s="803"/>
      <c r="O352" s="804"/>
      <c r="P352" s="796" t="s">
        <v>71</v>
      </c>
      <c r="Q352" s="797"/>
      <c r="R352" s="797"/>
      <c r="S352" s="797"/>
      <c r="T352" s="797"/>
      <c r="U352" s="797"/>
      <c r="V352" s="798"/>
      <c r="W352" s="38" t="s">
        <v>72</v>
      </c>
      <c r="X352" s="789">
        <f>IFERROR(X351/H351,"0")</f>
        <v>0</v>
      </c>
      <c r="Y352" s="789">
        <f>IFERROR(Y351/H351,"0")</f>
        <v>0</v>
      </c>
      <c r="Z352" s="789">
        <f>IFERROR(IF(Z351="",0,Z351),"0")</f>
        <v>0</v>
      </c>
      <c r="AA352" s="790"/>
      <c r="AB352" s="790"/>
      <c r="AC352" s="790"/>
    </row>
    <row r="353" spans="1:68" x14ac:dyDescent="0.2">
      <c r="A353" s="803"/>
      <c r="B353" s="803"/>
      <c r="C353" s="803"/>
      <c r="D353" s="803"/>
      <c r="E353" s="803"/>
      <c r="F353" s="803"/>
      <c r="G353" s="803"/>
      <c r="H353" s="803"/>
      <c r="I353" s="803"/>
      <c r="J353" s="803"/>
      <c r="K353" s="803"/>
      <c r="L353" s="803"/>
      <c r="M353" s="803"/>
      <c r="N353" s="803"/>
      <c r="O353" s="804"/>
      <c r="P353" s="796" t="s">
        <v>71</v>
      </c>
      <c r="Q353" s="797"/>
      <c r="R353" s="797"/>
      <c r="S353" s="797"/>
      <c r="T353" s="797"/>
      <c r="U353" s="797"/>
      <c r="V353" s="798"/>
      <c r="W353" s="38" t="s">
        <v>69</v>
      </c>
      <c r="X353" s="789">
        <f>IFERROR(SUM(X351:X351),"0")</f>
        <v>0</v>
      </c>
      <c r="Y353" s="789">
        <f>IFERROR(SUM(Y351:Y351),"0")</f>
        <v>0</v>
      </c>
      <c r="Z353" s="38"/>
      <c r="AA353" s="790"/>
      <c r="AB353" s="790"/>
      <c r="AC353" s="790"/>
    </row>
    <row r="354" spans="1:68" ht="16.5" customHeight="1" x14ac:dyDescent="0.25">
      <c r="A354" s="841" t="s">
        <v>560</v>
      </c>
      <c r="B354" s="803"/>
      <c r="C354" s="803"/>
      <c r="D354" s="803"/>
      <c r="E354" s="803"/>
      <c r="F354" s="803"/>
      <c r="G354" s="803"/>
      <c r="H354" s="803"/>
      <c r="I354" s="803"/>
      <c r="J354" s="803"/>
      <c r="K354" s="803"/>
      <c r="L354" s="803"/>
      <c r="M354" s="803"/>
      <c r="N354" s="803"/>
      <c r="O354" s="803"/>
      <c r="P354" s="803"/>
      <c r="Q354" s="803"/>
      <c r="R354" s="803"/>
      <c r="S354" s="803"/>
      <c r="T354" s="803"/>
      <c r="U354" s="803"/>
      <c r="V354" s="803"/>
      <c r="W354" s="803"/>
      <c r="X354" s="803"/>
      <c r="Y354" s="803"/>
      <c r="Z354" s="803"/>
      <c r="AA354" s="782"/>
      <c r="AB354" s="782"/>
      <c r="AC354" s="782"/>
    </row>
    <row r="355" spans="1:68" ht="14.25" customHeight="1" x14ac:dyDescent="0.25">
      <c r="A355" s="808" t="s">
        <v>113</v>
      </c>
      <c r="B355" s="803"/>
      <c r="C355" s="803"/>
      <c r="D355" s="803"/>
      <c r="E355" s="803"/>
      <c r="F355" s="803"/>
      <c r="G355" s="803"/>
      <c r="H355" s="803"/>
      <c r="I355" s="803"/>
      <c r="J355" s="803"/>
      <c r="K355" s="803"/>
      <c r="L355" s="803"/>
      <c r="M355" s="803"/>
      <c r="N355" s="803"/>
      <c r="O355" s="803"/>
      <c r="P355" s="803"/>
      <c r="Q355" s="803"/>
      <c r="R355" s="803"/>
      <c r="S355" s="803"/>
      <c r="T355" s="803"/>
      <c r="U355" s="803"/>
      <c r="V355" s="803"/>
      <c r="W355" s="803"/>
      <c r="X355" s="803"/>
      <c r="Y355" s="803"/>
      <c r="Z355" s="803"/>
      <c r="AA355" s="783"/>
      <c r="AB355" s="783"/>
      <c r="AC355" s="783"/>
    </row>
    <row r="356" spans="1:68" ht="27" customHeight="1" x14ac:dyDescent="0.25">
      <c r="A356" s="54" t="s">
        <v>561</v>
      </c>
      <c r="B356" s="54" t="s">
        <v>562</v>
      </c>
      <c r="C356" s="32">
        <v>4301012024</v>
      </c>
      <c r="D356" s="794">
        <v>4680115885615</v>
      </c>
      <c r="E356" s="795"/>
      <c r="F356" s="786">
        <v>1.35</v>
      </c>
      <c r="G356" s="33">
        <v>8</v>
      </c>
      <c r="H356" s="786">
        <v>10.8</v>
      </c>
      <c r="I356" s="786">
        <v>11.28</v>
      </c>
      <c r="J356" s="33">
        <v>56</v>
      </c>
      <c r="K356" s="33" t="s">
        <v>116</v>
      </c>
      <c r="L356" s="33"/>
      <c r="M356" s="34" t="s">
        <v>77</v>
      </c>
      <c r="N356" s="34"/>
      <c r="O356" s="33">
        <v>55</v>
      </c>
      <c r="P356" s="1003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6" s="792"/>
      <c r="R356" s="792"/>
      <c r="S356" s="792"/>
      <c r="T356" s="793"/>
      <c r="U356" s="35"/>
      <c r="V356" s="35"/>
      <c r="W356" s="36" t="s">
        <v>69</v>
      </c>
      <c r="X356" s="787">
        <v>0</v>
      </c>
      <c r="Y356" s="788">
        <f t="shared" ref="Y356:Y363" si="77">IFERROR(IF(X356="",0,CEILING((X356/$H356),1)*$H356),"")</f>
        <v>0</v>
      </c>
      <c r="Z356" s="37" t="str">
        <f>IFERROR(IF(Y356=0,"",ROUNDUP(Y356/H356,0)*0.02175),"")</f>
        <v/>
      </c>
      <c r="AA356" s="56"/>
      <c r="AB356" s="57"/>
      <c r="AC356" s="421" t="s">
        <v>563</v>
      </c>
      <c r="AG356" s="64"/>
      <c r="AJ356" s="68"/>
      <c r="AK356" s="68">
        <v>0</v>
      </c>
      <c r="BB356" s="422" t="s">
        <v>1</v>
      </c>
      <c r="BM356" s="64">
        <f t="shared" ref="BM356:BM363" si="78">IFERROR(X356*I356/H356,"0")</f>
        <v>0</v>
      </c>
      <c r="BN356" s="64">
        <f t="shared" ref="BN356:BN363" si="79">IFERROR(Y356*I356/H356,"0")</f>
        <v>0</v>
      </c>
      <c r="BO356" s="64">
        <f t="shared" ref="BO356:BO363" si="80">IFERROR(1/J356*(X356/H356),"0")</f>
        <v>0</v>
      </c>
      <c r="BP356" s="64">
        <f t="shared" ref="BP356:BP363" si="81">IFERROR(1/J356*(Y356/H356),"0")</f>
        <v>0</v>
      </c>
    </row>
    <row r="357" spans="1:68" ht="27" customHeight="1" x14ac:dyDescent="0.25">
      <c r="A357" s="54" t="s">
        <v>564</v>
      </c>
      <c r="B357" s="54" t="s">
        <v>565</v>
      </c>
      <c r="C357" s="32">
        <v>4301011911</v>
      </c>
      <c r="D357" s="794">
        <v>4680115885554</v>
      </c>
      <c r="E357" s="795"/>
      <c r="F357" s="786">
        <v>1.35</v>
      </c>
      <c r="G357" s="33">
        <v>8</v>
      </c>
      <c r="H357" s="786">
        <v>10.8</v>
      </c>
      <c r="I357" s="786">
        <v>11.28</v>
      </c>
      <c r="J357" s="33">
        <v>48</v>
      </c>
      <c r="K357" s="33" t="s">
        <v>116</v>
      </c>
      <c r="L357" s="33"/>
      <c r="M357" s="34" t="s">
        <v>149</v>
      </c>
      <c r="N357" s="34"/>
      <c r="O357" s="33">
        <v>55</v>
      </c>
      <c r="P357" s="1188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792"/>
      <c r="R357" s="792"/>
      <c r="S357" s="792"/>
      <c r="T357" s="793"/>
      <c r="U357" s="35"/>
      <c r="V357" s="35"/>
      <c r="W357" s="36" t="s">
        <v>69</v>
      </c>
      <c r="X357" s="787">
        <v>0</v>
      </c>
      <c r="Y357" s="788">
        <f t="shared" si="77"/>
        <v>0</v>
      </c>
      <c r="Z357" s="37" t="str">
        <f>IFERROR(IF(Y357=0,"",ROUNDUP(Y357/H357,0)*0.02039),"")</f>
        <v/>
      </c>
      <c r="AA357" s="56"/>
      <c r="AB357" s="57"/>
      <c r="AC357" s="423" t="s">
        <v>566</v>
      </c>
      <c r="AG357" s="64"/>
      <c r="AJ357" s="68"/>
      <c r="AK357" s="68">
        <v>0</v>
      </c>
      <c r="BB357" s="424" t="s">
        <v>1</v>
      </c>
      <c r="BM357" s="64">
        <f t="shared" si="78"/>
        <v>0</v>
      </c>
      <c r="BN357" s="64">
        <f t="shared" si="79"/>
        <v>0</v>
      </c>
      <c r="BO357" s="64">
        <f t="shared" si="80"/>
        <v>0</v>
      </c>
      <c r="BP357" s="64">
        <f t="shared" si="81"/>
        <v>0</v>
      </c>
    </row>
    <row r="358" spans="1:68" ht="27" customHeight="1" x14ac:dyDescent="0.25">
      <c r="A358" s="54" t="s">
        <v>564</v>
      </c>
      <c r="B358" s="54" t="s">
        <v>567</v>
      </c>
      <c r="C358" s="32">
        <v>4301012016</v>
      </c>
      <c r="D358" s="794">
        <v>4680115885554</v>
      </c>
      <c r="E358" s="795"/>
      <c r="F358" s="786">
        <v>1.35</v>
      </c>
      <c r="G358" s="33">
        <v>8</v>
      </c>
      <c r="H358" s="786">
        <v>10.8</v>
      </c>
      <c r="I358" s="786">
        <v>11.28</v>
      </c>
      <c r="J358" s="33">
        <v>56</v>
      </c>
      <c r="K358" s="33" t="s">
        <v>116</v>
      </c>
      <c r="L358" s="33" t="s">
        <v>145</v>
      </c>
      <c r="M358" s="34" t="s">
        <v>77</v>
      </c>
      <c r="N358" s="34"/>
      <c r="O358" s="33">
        <v>55</v>
      </c>
      <c r="P358" s="953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8" s="792"/>
      <c r="R358" s="792"/>
      <c r="S358" s="792"/>
      <c r="T358" s="793"/>
      <c r="U358" s="35"/>
      <c r="V358" s="35"/>
      <c r="W358" s="36" t="s">
        <v>69</v>
      </c>
      <c r="X358" s="787">
        <v>0</v>
      </c>
      <c r="Y358" s="788">
        <f t="shared" si="77"/>
        <v>0</v>
      </c>
      <c r="Z358" s="37" t="str">
        <f>IFERROR(IF(Y358=0,"",ROUNDUP(Y358/H358,0)*0.02175),"")</f>
        <v/>
      </c>
      <c r="AA358" s="56"/>
      <c r="AB358" s="57"/>
      <c r="AC358" s="425" t="s">
        <v>568</v>
      </c>
      <c r="AG358" s="64"/>
      <c r="AJ358" s="68" t="s">
        <v>147</v>
      </c>
      <c r="AK358" s="68">
        <v>604.79999999999995</v>
      </c>
      <c r="BB358" s="426" t="s">
        <v>1</v>
      </c>
      <c r="BM358" s="64">
        <f t="shared" si="78"/>
        <v>0</v>
      </c>
      <c r="BN358" s="64">
        <f t="shared" si="79"/>
        <v>0</v>
      </c>
      <c r="BO358" s="64">
        <f t="shared" si="80"/>
        <v>0</v>
      </c>
      <c r="BP358" s="64">
        <f t="shared" si="81"/>
        <v>0</v>
      </c>
    </row>
    <row r="359" spans="1:68" ht="37.5" customHeight="1" x14ac:dyDescent="0.25">
      <c r="A359" s="54" t="s">
        <v>569</v>
      </c>
      <c r="B359" s="54" t="s">
        <v>570</v>
      </c>
      <c r="C359" s="32">
        <v>4301011858</v>
      </c>
      <c r="D359" s="794">
        <v>4680115885646</v>
      </c>
      <c r="E359" s="795"/>
      <c r="F359" s="786">
        <v>1.35</v>
      </c>
      <c r="G359" s="33">
        <v>8</v>
      </c>
      <c r="H359" s="786">
        <v>10.8</v>
      </c>
      <c r="I359" s="786">
        <v>11.28</v>
      </c>
      <c r="J359" s="33">
        <v>56</v>
      </c>
      <c r="K359" s="33" t="s">
        <v>116</v>
      </c>
      <c r="L359" s="33"/>
      <c r="M359" s="34" t="s">
        <v>119</v>
      </c>
      <c r="N359" s="34"/>
      <c r="O359" s="33">
        <v>55</v>
      </c>
      <c r="P359" s="1119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9" s="792"/>
      <c r="R359" s="792"/>
      <c r="S359" s="792"/>
      <c r="T359" s="793"/>
      <c r="U359" s="35"/>
      <c r="V359" s="35"/>
      <c r="W359" s="36" t="s">
        <v>69</v>
      </c>
      <c r="X359" s="787">
        <v>0</v>
      </c>
      <c r="Y359" s="788">
        <f t="shared" si="77"/>
        <v>0</v>
      </c>
      <c r="Z359" s="37" t="str">
        <f>IFERROR(IF(Y359=0,"",ROUNDUP(Y359/H359,0)*0.02175),"")</f>
        <v/>
      </c>
      <c r="AA359" s="56"/>
      <c r="AB359" s="57"/>
      <c r="AC359" s="427" t="s">
        <v>571</v>
      </c>
      <c r="AG359" s="64"/>
      <c r="AJ359" s="68"/>
      <c r="AK359" s="68">
        <v>0</v>
      </c>
      <c r="BB359" s="428" t="s">
        <v>1</v>
      </c>
      <c r="BM359" s="64">
        <f t="shared" si="78"/>
        <v>0</v>
      </c>
      <c r="BN359" s="64">
        <f t="shared" si="79"/>
        <v>0</v>
      </c>
      <c r="BO359" s="64">
        <f t="shared" si="80"/>
        <v>0</v>
      </c>
      <c r="BP359" s="64">
        <f t="shared" si="81"/>
        <v>0</v>
      </c>
    </row>
    <row r="360" spans="1:68" ht="27" customHeight="1" x14ac:dyDescent="0.25">
      <c r="A360" s="54" t="s">
        <v>572</v>
      </c>
      <c r="B360" s="54" t="s">
        <v>573</v>
      </c>
      <c r="C360" s="32">
        <v>4301011857</v>
      </c>
      <c r="D360" s="794">
        <v>4680115885622</v>
      </c>
      <c r="E360" s="795"/>
      <c r="F360" s="786">
        <v>0.4</v>
      </c>
      <c r="G360" s="33">
        <v>10</v>
      </c>
      <c r="H360" s="786">
        <v>4</v>
      </c>
      <c r="I360" s="786">
        <v>4.21</v>
      </c>
      <c r="J360" s="33">
        <v>132</v>
      </c>
      <c r="K360" s="33" t="s">
        <v>126</v>
      </c>
      <c r="L360" s="33"/>
      <c r="M360" s="34" t="s">
        <v>119</v>
      </c>
      <c r="N360" s="34"/>
      <c r="O360" s="33">
        <v>55</v>
      </c>
      <c r="P360" s="1229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0" s="792"/>
      <c r="R360" s="792"/>
      <c r="S360" s="792"/>
      <c r="T360" s="793"/>
      <c r="U360" s="35"/>
      <c r="V360" s="35"/>
      <c r="W360" s="36" t="s">
        <v>69</v>
      </c>
      <c r="X360" s="787">
        <v>0</v>
      </c>
      <c r="Y360" s="788">
        <f t="shared" si="77"/>
        <v>0</v>
      </c>
      <c r="Z360" s="37" t="str">
        <f>IFERROR(IF(Y360=0,"",ROUNDUP(Y360/H360,0)*0.00902),"")</f>
        <v/>
      </c>
      <c r="AA360" s="56"/>
      <c r="AB360" s="57"/>
      <c r="AC360" s="429" t="s">
        <v>574</v>
      </c>
      <c r="AG360" s="64"/>
      <c r="AJ360" s="68"/>
      <c r="AK360" s="68">
        <v>0</v>
      </c>
      <c r="BB360" s="430" t="s">
        <v>1</v>
      </c>
      <c r="BM360" s="64">
        <f t="shared" si="78"/>
        <v>0</v>
      </c>
      <c r="BN360" s="64">
        <f t="shared" si="79"/>
        <v>0</v>
      </c>
      <c r="BO360" s="64">
        <f t="shared" si="80"/>
        <v>0</v>
      </c>
      <c r="BP360" s="64">
        <f t="shared" si="81"/>
        <v>0</v>
      </c>
    </row>
    <row r="361" spans="1:68" ht="27" customHeight="1" x14ac:dyDescent="0.25">
      <c r="A361" s="54" t="s">
        <v>575</v>
      </c>
      <c r="B361" s="54" t="s">
        <v>576</v>
      </c>
      <c r="C361" s="32">
        <v>4301011573</v>
      </c>
      <c r="D361" s="794">
        <v>4680115881938</v>
      </c>
      <c r="E361" s="795"/>
      <c r="F361" s="786">
        <v>0.4</v>
      </c>
      <c r="G361" s="33">
        <v>10</v>
      </c>
      <c r="H361" s="786">
        <v>4</v>
      </c>
      <c r="I361" s="786">
        <v>4.21</v>
      </c>
      <c r="J361" s="33">
        <v>132</v>
      </c>
      <c r="K361" s="33" t="s">
        <v>126</v>
      </c>
      <c r="L361" s="33"/>
      <c r="M361" s="34" t="s">
        <v>119</v>
      </c>
      <c r="N361" s="34"/>
      <c r="O361" s="33">
        <v>90</v>
      </c>
      <c r="P361" s="99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1" s="792"/>
      <c r="R361" s="792"/>
      <c r="S361" s="792"/>
      <c r="T361" s="793"/>
      <c r="U361" s="35"/>
      <c r="V361" s="35"/>
      <c r="W361" s="36" t="s">
        <v>69</v>
      </c>
      <c r="X361" s="787">
        <v>0</v>
      </c>
      <c r="Y361" s="788">
        <f t="shared" si="77"/>
        <v>0</v>
      </c>
      <c r="Z361" s="37" t="str">
        <f>IFERROR(IF(Y361=0,"",ROUNDUP(Y361/H361,0)*0.00902),"")</f>
        <v/>
      </c>
      <c r="AA361" s="56"/>
      <c r="AB361" s="57"/>
      <c r="AC361" s="431" t="s">
        <v>577</v>
      </c>
      <c r="AG361" s="64"/>
      <c r="AJ361" s="68"/>
      <c r="AK361" s="68">
        <v>0</v>
      </c>
      <c r="BB361" s="432" t="s">
        <v>1</v>
      </c>
      <c r="BM361" s="64">
        <f t="shared" si="78"/>
        <v>0</v>
      </c>
      <c r="BN361" s="64">
        <f t="shared" si="79"/>
        <v>0</v>
      </c>
      <c r="BO361" s="64">
        <f t="shared" si="80"/>
        <v>0</v>
      </c>
      <c r="BP361" s="64">
        <f t="shared" si="81"/>
        <v>0</v>
      </c>
    </row>
    <row r="362" spans="1:68" ht="27" customHeight="1" x14ac:dyDescent="0.25">
      <c r="A362" s="54" t="s">
        <v>578</v>
      </c>
      <c r="B362" s="54" t="s">
        <v>579</v>
      </c>
      <c r="C362" s="32">
        <v>4301011859</v>
      </c>
      <c r="D362" s="794">
        <v>4680115885608</v>
      </c>
      <c r="E362" s="795"/>
      <c r="F362" s="786">
        <v>0.4</v>
      </c>
      <c r="G362" s="33">
        <v>10</v>
      </c>
      <c r="H362" s="786">
        <v>4</v>
      </c>
      <c r="I362" s="786">
        <v>4.21</v>
      </c>
      <c r="J362" s="33">
        <v>132</v>
      </c>
      <c r="K362" s="33" t="s">
        <v>126</v>
      </c>
      <c r="L362" s="33"/>
      <c r="M362" s="34" t="s">
        <v>119</v>
      </c>
      <c r="N362" s="34"/>
      <c r="O362" s="33">
        <v>55</v>
      </c>
      <c r="P362" s="1169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2" s="792"/>
      <c r="R362" s="792"/>
      <c r="S362" s="792"/>
      <c r="T362" s="793"/>
      <c r="U362" s="35"/>
      <c r="V362" s="35"/>
      <c r="W362" s="36" t="s">
        <v>69</v>
      </c>
      <c r="X362" s="787">
        <v>0</v>
      </c>
      <c r="Y362" s="788">
        <f t="shared" si="77"/>
        <v>0</v>
      </c>
      <c r="Z362" s="37" t="str">
        <f>IFERROR(IF(Y362=0,"",ROUNDUP(Y362/H362,0)*0.00902),"")</f>
        <v/>
      </c>
      <c r="AA362" s="56"/>
      <c r="AB362" s="57"/>
      <c r="AC362" s="433" t="s">
        <v>568</v>
      </c>
      <c r="AG362" s="64"/>
      <c r="AJ362" s="68"/>
      <c r="AK362" s="68">
        <v>0</v>
      </c>
      <c r="BB362" s="434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ht="27" customHeight="1" x14ac:dyDescent="0.25">
      <c r="A363" s="54" t="s">
        <v>580</v>
      </c>
      <c r="B363" s="54" t="s">
        <v>581</v>
      </c>
      <c r="C363" s="32">
        <v>4301011323</v>
      </c>
      <c r="D363" s="794">
        <v>4607091386011</v>
      </c>
      <c r="E363" s="795"/>
      <c r="F363" s="786">
        <v>0.5</v>
      </c>
      <c r="G363" s="33">
        <v>10</v>
      </c>
      <c r="H363" s="786">
        <v>5</v>
      </c>
      <c r="I363" s="786">
        <v>5.21</v>
      </c>
      <c r="J363" s="33">
        <v>132</v>
      </c>
      <c r="K363" s="33" t="s">
        <v>126</v>
      </c>
      <c r="L363" s="33"/>
      <c r="M363" s="34" t="s">
        <v>77</v>
      </c>
      <c r="N363" s="34"/>
      <c r="O363" s="33">
        <v>55</v>
      </c>
      <c r="P363" s="1236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3" s="792"/>
      <c r="R363" s="792"/>
      <c r="S363" s="792"/>
      <c r="T363" s="793"/>
      <c r="U363" s="35"/>
      <c r="V363" s="35"/>
      <c r="W363" s="36" t="s">
        <v>69</v>
      </c>
      <c r="X363" s="787">
        <v>0</v>
      </c>
      <c r="Y363" s="788">
        <f t="shared" si="77"/>
        <v>0</v>
      </c>
      <c r="Z363" s="37" t="str">
        <f>IFERROR(IF(Y363=0,"",ROUNDUP(Y363/H363,0)*0.00902),"")</f>
        <v/>
      </c>
      <c r="AA363" s="56"/>
      <c r="AB363" s="57"/>
      <c r="AC363" s="435" t="s">
        <v>582</v>
      </c>
      <c r="AG363" s="64"/>
      <c r="AJ363" s="68"/>
      <c r="AK363" s="68">
        <v>0</v>
      </c>
      <c r="BB363" s="436" t="s">
        <v>1</v>
      </c>
      <c r="BM363" s="64">
        <f t="shared" si="78"/>
        <v>0</v>
      </c>
      <c r="BN363" s="64">
        <f t="shared" si="79"/>
        <v>0</v>
      </c>
      <c r="BO363" s="64">
        <f t="shared" si="80"/>
        <v>0</v>
      </c>
      <c r="BP363" s="64">
        <f t="shared" si="81"/>
        <v>0</v>
      </c>
    </row>
    <row r="364" spans="1:68" x14ac:dyDescent="0.2">
      <c r="A364" s="802"/>
      <c r="B364" s="803"/>
      <c r="C364" s="803"/>
      <c r="D364" s="803"/>
      <c r="E364" s="803"/>
      <c r="F364" s="803"/>
      <c r="G364" s="803"/>
      <c r="H364" s="803"/>
      <c r="I364" s="803"/>
      <c r="J364" s="803"/>
      <c r="K364" s="803"/>
      <c r="L364" s="803"/>
      <c r="M364" s="803"/>
      <c r="N364" s="803"/>
      <c r="O364" s="804"/>
      <c r="P364" s="796" t="s">
        <v>71</v>
      </c>
      <c r="Q364" s="797"/>
      <c r="R364" s="797"/>
      <c r="S364" s="797"/>
      <c r="T364" s="797"/>
      <c r="U364" s="797"/>
      <c r="V364" s="798"/>
      <c r="W364" s="38" t="s">
        <v>72</v>
      </c>
      <c r="X364" s="789">
        <f>IFERROR(X356/H356,"0")+IFERROR(X357/H357,"0")+IFERROR(X358/H358,"0")+IFERROR(X359/H359,"0")+IFERROR(X360/H360,"0")+IFERROR(X361/H361,"0")+IFERROR(X362/H362,"0")+IFERROR(X363/H363,"0")</f>
        <v>0</v>
      </c>
      <c r="Y364" s="789">
        <f>IFERROR(Y356/H356,"0")+IFERROR(Y357/H357,"0")+IFERROR(Y358/H358,"0")+IFERROR(Y359/H359,"0")+IFERROR(Y360/H360,"0")+IFERROR(Y361/H361,"0")+IFERROR(Y362/H362,"0")+IFERROR(Y363/H363,"0")</f>
        <v>0</v>
      </c>
      <c r="Z364" s="789">
        <f>IFERROR(IF(Z356="",0,Z356),"0")+IFERROR(IF(Z357="",0,Z357),"0")+IFERROR(IF(Z358="",0,Z358),"0")+IFERROR(IF(Z359="",0,Z359),"0")+IFERROR(IF(Z360="",0,Z360),"0")+IFERROR(IF(Z361="",0,Z361),"0")+IFERROR(IF(Z362="",0,Z362),"0")+IFERROR(IF(Z363="",0,Z363),"0")</f>
        <v>0</v>
      </c>
      <c r="AA364" s="790"/>
      <c r="AB364" s="790"/>
      <c r="AC364" s="790"/>
    </row>
    <row r="365" spans="1:68" x14ac:dyDescent="0.2">
      <c r="A365" s="803"/>
      <c r="B365" s="803"/>
      <c r="C365" s="803"/>
      <c r="D365" s="803"/>
      <c r="E365" s="803"/>
      <c r="F365" s="803"/>
      <c r="G365" s="803"/>
      <c r="H365" s="803"/>
      <c r="I365" s="803"/>
      <c r="J365" s="803"/>
      <c r="K365" s="803"/>
      <c r="L365" s="803"/>
      <c r="M365" s="803"/>
      <c r="N365" s="803"/>
      <c r="O365" s="804"/>
      <c r="P365" s="796" t="s">
        <v>71</v>
      </c>
      <c r="Q365" s="797"/>
      <c r="R365" s="797"/>
      <c r="S365" s="797"/>
      <c r="T365" s="797"/>
      <c r="U365" s="797"/>
      <c r="V365" s="798"/>
      <c r="W365" s="38" t="s">
        <v>69</v>
      </c>
      <c r="X365" s="789">
        <f>IFERROR(SUM(X356:X363),"0")</f>
        <v>0</v>
      </c>
      <c r="Y365" s="789">
        <f>IFERROR(SUM(Y356:Y363),"0")</f>
        <v>0</v>
      </c>
      <c r="Z365" s="38"/>
      <c r="AA365" s="790"/>
      <c r="AB365" s="790"/>
      <c r="AC365" s="790"/>
    </row>
    <row r="366" spans="1:68" ht="14.25" customHeight="1" x14ac:dyDescent="0.25">
      <c r="A366" s="808" t="s">
        <v>64</v>
      </c>
      <c r="B366" s="803"/>
      <c r="C366" s="803"/>
      <c r="D366" s="803"/>
      <c r="E366" s="803"/>
      <c r="F366" s="803"/>
      <c r="G366" s="803"/>
      <c r="H366" s="803"/>
      <c r="I366" s="803"/>
      <c r="J366" s="803"/>
      <c r="K366" s="803"/>
      <c r="L366" s="803"/>
      <c r="M366" s="803"/>
      <c r="N366" s="803"/>
      <c r="O366" s="803"/>
      <c r="P366" s="803"/>
      <c r="Q366" s="803"/>
      <c r="R366" s="803"/>
      <c r="S366" s="803"/>
      <c r="T366" s="803"/>
      <c r="U366" s="803"/>
      <c r="V366" s="803"/>
      <c r="W366" s="803"/>
      <c r="X366" s="803"/>
      <c r="Y366" s="803"/>
      <c r="Z366" s="803"/>
      <c r="AA366" s="783"/>
      <c r="AB366" s="783"/>
      <c r="AC366" s="783"/>
    </row>
    <row r="367" spans="1:68" ht="27" customHeight="1" x14ac:dyDescent="0.25">
      <c r="A367" s="54" t="s">
        <v>583</v>
      </c>
      <c r="B367" s="54" t="s">
        <v>584</v>
      </c>
      <c r="C367" s="32">
        <v>4301030878</v>
      </c>
      <c r="D367" s="794">
        <v>4607091387193</v>
      </c>
      <c r="E367" s="795"/>
      <c r="F367" s="786">
        <v>0.7</v>
      </c>
      <c r="G367" s="33">
        <v>6</v>
      </c>
      <c r="H367" s="786">
        <v>4.2</v>
      </c>
      <c r="I367" s="786">
        <v>4.47</v>
      </c>
      <c r="J367" s="33">
        <v>132</v>
      </c>
      <c r="K367" s="33" t="s">
        <v>126</v>
      </c>
      <c r="L367" s="33"/>
      <c r="M367" s="34" t="s">
        <v>68</v>
      </c>
      <c r="N367" s="34"/>
      <c r="O367" s="33">
        <v>35</v>
      </c>
      <c r="P367" s="118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7" s="792"/>
      <c r="R367" s="792"/>
      <c r="S367" s="792"/>
      <c r="T367" s="793"/>
      <c r="U367" s="35"/>
      <c r="V367" s="35"/>
      <c r="W367" s="36" t="s">
        <v>69</v>
      </c>
      <c r="X367" s="787">
        <v>70</v>
      </c>
      <c r="Y367" s="788">
        <f>IFERROR(IF(X367="",0,CEILING((X367/$H367),1)*$H367),"")</f>
        <v>71.400000000000006</v>
      </c>
      <c r="Z367" s="37">
        <f>IFERROR(IF(Y367=0,"",ROUNDUP(Y367/H367,0)*0.00902),"")</f>
        <v>0.15334</v>
      </c>
      <c r="AA367" s="56"/>
      <c r="AB367" s="57"/>
      <c r="AC367" s="437" t="s">
        <v>585</v>
      </c>
      <c r="AG367" s="64"/>
      <c r="AJ367" s="68"/>
      <c r="AK367" s="68">
        <v>0</v>
      </c>
      <c r="BB367" s="438" t="s">
        <v>1</v>
      </c>
      <c r="BM367" s="64">
        <f>IFERROR(X367*I367/H367,"0")</f>
        <v>74.499999999999986</v>
      </c>
      <c r="BN367" s="64">
        <f>IFERROR(Y367*I367/H367,"0")</f>
        <v>75.989999999999995</v>
      </c>
      <c r="BO367" s="64">
        <f>IFERROR(1/J367*(X367/H367),"0")</f>
        <v>0.12626262626262624</v>
      </c>
      <c r="BP367" s="64">
        <f>IFERROR(1/J367*(Y367/H367),"0")</f>
        <v>0.12878787878787878</v>
      </c>
    </row>
    <row r="368" spans="1:68" ht="27" customHeight="1" x14ac:dyDescent="0.25">
      <c r="A368" s="54" t="s">
        <v>586</v>
      </c>
      <c r="B368" s="54" t="s">
        <v>587</v>
      </c>
      <c r="C368" s="32">
        <v>4301031153</v>
      </c>
      <c r="D368" s="794">
        <v>4607091387230</v>
      </c>
      <c r="E368" s="795"/>
      <c r="F368" s="786">
        <v>0.7</v>
      </c>
      <c r="G368" s="33">
        <v>6</v>
      </c>
      <c r="H368" s="786">
        <v>4.2</v>
      </c>
      <c r="I368" s="786">
        <v>4.47</v>
      </c>
      <c r="J368" s="33">
        <v>132</v>
      </c>
      <c r="K368" s="33" t="s">
        <v>126</v>
      </c>
      <c r="L368" s="33"/>
      <c r="M368" s="34" t="s">
        <v>68</v>
      </c>
      <c r="N368" s="34"/>
      <c r="O368" s="33">
        <v>40</v>
      </c>
      <c r="P368" s="121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8" s="792"/>
      <c r="R368" s="792"/>
      <c r="S368" s="792"/>
      <c r="T368" s="793"/>
      <c r="U368" s="35"/>
      <c r="V368" s="35"/>
      <c r="W368" s="36" t="s">
        <v>69</v>
      </c>
      <c r="X368" s="787">
        <v>40</v>
      </c>
      <c r="Y368" s="788">
        <f>IFERROR(IF(X368="",0,CEILING((X368/$H368),1)*$H368),"")</f>
        <v>42</v>
      </c>
      <c r="Z368" s="37">
        <f>IFERROR(IF(Y368=0,"",ROUNDUP(Y368/H368,0)*0.00902),"")</f>
        <v>9.0200000000000002E-2</v>
      </c>
      <c r="AA368" s="56"/>
      <c r="AB368" s="57"/>
      <c r="AC368" s="439" t="s">
        <v>588</v>
      </c>
      <c r="AG368" s="64"/>
      <c r="AJ368" s="68"/>
      <c r="AK368" s="68">
        <v>0</v>
      </c>
      <c r="BB368" s="440" t="s">
        <v>1</v>
      </c>
      <c r="BM368" s="64">
        <f>IFERROR(X368*I368/H368,"0")</f>
        <v>42.571428571428562</v>
      </c>
      <c r="BN368" s="64">
        <f>IFERROR(Y368*I368/H368,"0")</f>
        <v>44.699999999999996</v>
      </c>
      <c r="BO368" s="64">
        <f>IFERROR(1/J368*(X368/H368),"0")</f>
        <v>7.2150072150072145E-2</v>
      </c>
      <c r="BP368" s="64">
        <f>IFERROR(1/J368*(Y368/H368),"0")</f>
        <v>7.575757575757576E-2</v>
      </c>
    </row>
    <row r="369" spans="1:68" ht="27" customHeight="1" x14ac:dyDescent="0.25">
      <c r="A369" s="54" t="s">
        <v>589</v>
      </c>
      <c r="B369" s="54" t="s">
        <v>590</v>
      </c>
      <c r="C369" s="32">
        <v>4301031154</v>
      </c>
      <c r="D369" s="794">
        <v>4607091387292</v>
      </c>
      <c r="E369" s="795"/>
      <c r="F369" s="786">
        <v>0.73</v>
      </c>
      <c r="G369" s="33">
        <v>6</v>
      </c>
      <c r="H369" s="786">
        <v>4.38</v>
      </c>
      <c r="I369" s="786">
        <v>4.6500000000000004</v>
      </c>
      <c r="J369" s="33">
        <v>132</v>
      </c>
      <c r="K369" s="33" t="s">
        <v>126</v>
      </c>
      <c r="L369" s="33"/>
      <c r="M369" s="34" t="s">
        <v>68</v>
      </c>
      <c r="N369" s="34"/>
      <c r="O369" s="33">
        <v>45</v>
      </c>
      <c r="P369" s="1162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9" s="792"/>
      <c r="R369" s="792"/>
      <c r="S369" s="792"/>
      <c r="T369" s="793"/>
      <c r="U369" s="35"/>
      <c r="V369" s="35"/>
      <c r="W369" s="36" t="s">
        <v>69</v>
      </c>
      <c r="X369" s="787">
        <v>0</v>
      </c>
      <c r="Y369" s="788">
        <f>IFERROR(IF(X369="",0,CEILING((X369/$H369),1)*$H369),"")</f>
        <v>0</v>
      </c>
      <c r="Z369" s="37" t="str">
        <f>IFERROR(IF(Y369=0,"",ROUNDUP(Y369/H369,0)*0.00902),"")</f>
        <v/>
      </c>
      <c r="AA369" s="56"/>
      <c r="AB369" s="57"/>
      <c r="AC369" s="441" t="s">
        <v>591</v>
      </c>
      <c r="AG369" s="64"/>
      <c r="AJ369" s="68"/>
      <c r="AK369" s="68">
        <v>0</v>
      </c>
      <c r="BB369" s="442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27" customHeight="1" x14ac:dyDescent="0.25">
      <c r="A370" s="54" t="s">
        <v>592</v>
      </c>
      <c r="B370" s="54" t="s">
        <v>593</v>
      </c>
      <c r="C370" s="32">
        <v>4301031152</v>
      </c>
      <c r="D370" s="794">
        <v>4607091387285</v>
      </c>
      <c r="E370" s="795"/>
      <c r="F370" s="786">
        <v>0.35</v>
      </c>
      <c r="G370" s="33">
        <v>6</v>
      </c>
      <c r="H370" s="786">
        <v>2.1</v>
      </c>
      <c r="I370" s="786">
        <v>2.23</v>
      </c>
      <c r="J370" s="33">
        <v>234</v>
      </c>
      <c r="K370" s="33" t="s">
        <v>67</v>
      </c>
      <c r="L370" s="33"/>
      <c r="M370" s="34" t="s">
        <v>68</v>
      </c>
      <c r="N370" s="34"/>
      <c r="O370" s="33">
        <v>40</v>
      </c>
      <c r="P370" s="119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0" s="792"/>
      <c r="R370" s="792"/>
      <c r="S370" s="792"/>
      <c r="T370" s="793"/>
      <c r="U370" s="35"/>
      <c r="V370" s="35"/>
      <c r="W370" s="36" t="s">
        <v>69</v>
      </c>
      <c r="X370" s="787">
        <v>0</v>
      </c>
      <c r="Y370" s="788">
        <f>IFERROR(IF(X370="",0,CEILING((X370/$H370),1)*$H370),"")</f>
        <v>0</v>
      </c>
      <c r="Z370" s="37" t="str">
        <f>IFERROR(IF(Y370=0,"",ROUNDUP(Y370/H370,0)*0.00502),"")</f>
        <v/>
      </c>
      <c r="AA370" s="56"/>
      <c r="AB370" s="57"/>
      <c r="AC370" s="443" t="s">
        <v>588</v>
      </c>
      <c r="AG370" s="64"/>
      <c r="AJ370" s="68"/>
      <c r="AK370" s="68">
        <v>0</v>
      </c>
      <c r="BB370" s="444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x14ac:dyDescent="0.2">
      <c r="A371" s="802"/>
      <c r="B371" s="803"/>
      <c r="C371" s="803"/>
      <c r="D371" s="803"/>
      <c r="E371" s="803"/>
      <c r="F371" s="803"/>
      <c r="G371" s="803"/>
      <c r="H371" s="803"/>
      <c r="I371" s="803"/>
      <c r="J371" s="803"/>
      <c r="K371" s="803"/>
      <c r="L371" s="803"/>
      <c r="M371" s="803"/>
      <c r="N371" s="803"/>
      <c r="O371" s="804"/>
      <c r="P371" s="796" t="s">
        <v>71</v>
      </c>
      <c r="Q371" s="797"/>
      <c r="R371" s="797"/>
      <c r="S371" s="797"/>
      <c r="T371" s="797"/>
      <c r="U371" s="797"/>
      <c r="V371" s="798"/>
      <c r="W371" s="38" t="s">
        <v>72</v>
      </c>
      <c r="X371" s="789">
        <f>IFERROR(X367/H367,"0")+IFERROR(X368/H368,"0")+IFERROR(X369/H369,"0")+IFERROR(X370/H370,"0")</f>
        <v>26.19047619047619</v>
      </c>
      <c r="Y371" s="789">
        <f>IFERROR(Y367/H367,"0")+IFERROR(Y368/H368,"0")+IFERROR(Y369/H369,"0")+IFERROR(Y370/H370,"0")</f>
        <v>27</v>
      </c>
      <c r="Z371" s="789">
        <f>IFERROR(IF(Z367="",0,Z367),"0")+IFERROR(IF(Z368="",0,Z368),"0")+IFERROR(IF(Z369="",0,Z369),"0")+IFERROR(IF(Z370="",0,Z370),"0")</f>
        <v>0.24354000000000001</v>
      </c>
      <c r="AA371" s="790"/>
      <c r="AB371" s="790"/>
      <c r="AC371" s="790"/>
    </row>
    <row r="372" spans="1:68" x14ac:dyDescent="0.2">
      <c r="A372" s="803"/>
      <c r="B372" s="803"/>
      <c r="C372" s="803"/>
      <c r="D372" s="803"/>
      <c r="E372" s="803"/>
      <c r="F372" s="803"/>
      <c r="G372" s="803"/>
      <c r="H372" s="803"/>
      <c r="I372" s="803"/>
      <c r="J372" s="803"/>
      <c r="K372" s="803"/>
      <c r="L372" s="803"/>
      <c r="M372" s="803"/>
      <c r="N372" s="803"/>
      <c r="O372" s="804"/>
      <c r="P372" s="796" t="s">
        <v>71</v>
      </c>
      <c r="Q372" s="797"/>
      <c r="R372" s="797"/>
      <c r="S372" s="797"/>
      <c r="T372" s="797"/>
      <c r="U372" s="797"/>
      <c r="V372" s="798"/>
      <c r="W372" s="38" t="s">
        <v>69</v>
      </c>
      <c r="X372" s="789">
        <f>IFERROR(SUM(X367:X370),"0")</f>
        <v>110</v>
      </c>
      <c r="Y372" s="789">
        <f>IFERROR(SUM(Y367:Y370),"0")</f>
        <v>113.4</v>
      </c>
      <c r="Z372" s="38"/>
      <c r="AA372" s="790"/>
      <c r="AB372" s="790"/>
      <c r="AC372" s="790"/>
    </row>
    <row r="373" spans="1:68" ht="14.25" customHeight="1" x14ac:dyDescent="0.25">
      <c r="A373" s="808" t="s">
        <v>73</v>
      </c>
      <c r="B373" s="803"/>
      <c r="C373" s="803"/>
      <c r="D373" s="803"/>
      <c r="E373" s="803"/>
      <c r="F373" s="803"/>
      <c r="G373" s="803"/>
      <c r="H373" s="803"/>
      <c r="I373" s="803"/>
      <c r="J373" s="803"/>
      <c r="K373" s="803"/>
      <c r="L373" s="803"/>
      <c r="M373" s="803"/>
      <c r="N373" s="803"/>
      <c r="O373" s="803"/>
      <c r="P373" s="803"/>
      <c r="Q373" s="803"/>
      <c r="R373" s="803"/>
      <c r="S373" s="803"/>
      <c r="T373" s="803"/>
      <c r="U373" s="803"/>
      <c r="V373" s="803"/>
      <c r="W373" s="803"/>
      <c r="X373" s="803"/>
      <c r="Y373" s="803"/>
      <c r="Z373" s="803"/>
      <c r="AA373" s="783"/>
      <c r="AB373" s="783"/>
      <c r="AC373" s="783"/>
    </row>
    <row r="374" spans="1:68" ht="48" customHeight="1" x14ac:dyDescent="0.25">
      <c r="A374" s="54" t="s">
        <v>594</v>
      </c>
      <c r="B374" s="54" t="s">
        <v>595</v>
      </c>
      <c r="C374" s="32">
        <v>4301051100</v>
      </c>
      <c r="D374" s="794">
        <v>4607091387766</v>
      </c>
      <c r="E374" s="795"/>
      <c r="F374" s="786">
        <v>1.3</v>
      </c>
      <c r="G374" s="33">
        <v>6</v>
      </c>
      <c r="H374" s="786">
        <v>7.8</v>
      </c>
      <c r="I374" s="786">
        <v>8.3580000000000005</v>
      </c>
      <c r="J374" s="33">
        <v>56</v>
      </c>
      <c r="K374" s="33" t="s">
        <v>116</v>
      </c>
      <c r="L374" s="33"/>
      <c r="M374" s="34" t="s">
        <v>77</v>
      </c>
      <c r="N374" s="34"/>
      <c r="O374" s="33">
        <v>40</v>
      </c>
      <c r="P374" s="99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4" s="792"/>
      <c r="R374" s="792"/>
      <c r="S374" s="792"/>
      <c r="T374" s="793"/>
      <c r="U374" s="35"/>
      <c r="V374" s="35"/>
      <c r="W374" s="36" t="s">
        <v>69</v>
      </c>
      <c r="X374" s="787">
        <v>0</v>
      </c>
      <c r="Y374" s="788">
        <f t="shared" ref="Y374:Y379" si="82">IFERROR(IF(X374="",0,CEILING((X374/$H374),1)*$H374),"")</f>
        <v>0</v>
      </c>
      <c r="Z374" s="37" t="str">
        <f>IFERROR(IF(Y374=0,"",ROUNDUP(Y374/H374,0)*0.02175),"")</f>
        <v/>
      </c>
      <c r="AA374" s="56"/>
      <c r="AB374" s="57"/>
      <c r="AC374" s="445" t="s">
        <v>596</v>
      </c>
      <c r="AG374" s="64"/>
      <c r="AJ374" s="68"/>
      <c r="AK374" s="68">
        <v>0</v>
      </c>
      <c r="BB374" s="446" t="s">
        <v>1</v>
      </c>
      <c r="BM374" s="64">
        <f t="shared" ref="BM374:BM379" si="83">IFERROR(X374*I374/H374,"0")</f>
        <v>0</v>
      </c>
      <c r="BN374" s="64">
        <f t="shared" ref="BN374:BN379" si="84">IFERROR(Y374*I374/H374,"0")</f>
        <v>0</v>
      </c>
      <c r="BO374" s="64">
        <f t="shared" ref="BO374:BO379" si="85">IFERROR(1/J374*(X374/H374),"0")</f>
        <v>0</v>
      </c>
      <c r="BP374" s="64">
        <f t="shared" ref="BP374:BP379" si="86">IFERROR(1/J374*(Y374/H374),"0")</f>
        <v>0</v>
      </c>
    </row>
    <row r="375" spans="1:68" ht="37.5" customHeight="1" x14ac:dyDescent="0.25">
      <c r="A375" s="54" t="s">
        <v>597</v>
      </c>
      <c r="B375" s="54" t="s">
        <v>598</v>
      </c>
      <c r="C375" s="32">
        <v>4301051116</v>
      </c>
      <c r="D375" s="794">
        <v>4607091387957</v>
      </c>
      <c r="E375" s="795"/>
      <c r="F375" s="786">
        <v>1.3</v>
      </c>
      <c r="G375" s="33">
        <v>6</v>
      </c>
      <c r="H375" s="786">
        <v>7.8</v>
      </c>
      <c r="I375" s="786">
        <v>8.3640000000000008</v>
      </c>
      <c r="J375" s="33">
        <v>56</v>
      </c>
      <c r="K375" s="33" t="s">
        <v>116</v>
      </c>
      <c r="L375" s="33"/>
      <c r="M375" s="34" t="s">
        <v>68</v>
      </c>
      <c r="N375" s="34"/>
      <c r="O375" s="33">
        <v>40</v>
      </c>
      <c r="P375" s="102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5" s="792"/>
      <c r="R375" s="792"/>
      <c r="S375" s="792"/>
      <c r="T375" s="793"/>
      <c r="U375" s="35"/>
      <c r="V375" s="35"/>
      <c r="W375" s="36" t="s">
        <v>69</v>
      </c>
      <c r="X375" s="787">
        <v>0</v>
      </c>
      <c r="Y375" s="788">
        <f t="shared" si="82"/>
        <v>0</v>
      </c>
      <c r="Z375" s="37" t="str">
        <f>IFERROR(IF(Y375=0,"",ROUNDUP(Y375/H375,0)*0.02175),"")</f>
        <v/>
      </c>
      <c r="AA375" s="56"/>
      <c r="AB375" s="57"/>
      <c r="AC375" s="447" t="s">
        <v>599</v>
      </c>
      <c r="AG375" s="64"/>
      <c r="AJ375" s="68"/>
      <c r="AK375" s="68">
        <v>0</v>
      </c>
      <c r="BB375" s="448" t="s">
        <v>1</v>
      </c>
      <c r="BM375" s="64">
        <f t="shared" si="83"/>
        <v>0</v>
      </c>
      <c r="BN375" s="64">
        <f t="shared" si="84"/>
        <v>0</v>
      </c>
      <c r="BO375" s="64">
        <f t="shared" si="85"/>
        <v>0</v>
      </c>
      <c r="BP375" s="64">
        <f t="shared" si="86"/>
        <v>0</v>
      </c>
    </row>
    <row r="376" spans="1:68" ht="37.5" customHeight="1" x14ac:dyDescent="0.25">
      <c r="A376" s="54" t="s">
        <v>600</v>
      </c>
      <c r="B376" s="54" t="s">
        <v>601</v>
      </c>
      <c r="C376" s="32">
        <v>4301051115</v>
      </c>
      <c r="D376" s="794">
        <v>4607091387964</v>
      </c>
      <c r="E376" s="795"/>
      <c r="F376" s="786">
        <v>1.35</v>
      </c>
      <c r="G376" s="33">
        <v>6</v>
      </c>
      <c r="H376" s="786">
        <v>8.1</v>
      </c>
      <c r="I376" s="786">
        <v>8.6460000000000008</v>
      </c>
      <c r="J376" s="33">
        <v>56</v>
      </c>
      <c r="K376" s="33" t="s">
        <v>116</v>
      </c>
      <c r="L376" s="33"/>
      <c r="M376" s="34" t="s">
        <v>68</v>
      </c>
      <c r="N376" s="34"/>
      <c r="O376" s="33">
        <v>40</v>
      </c>
      <c r="P376" s="93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6" s="792"/>
      <c r="R376" s="792"/>
      <c r="S376" s="792"/>
      <c r="T376" s="793"/>
      <c r="U376" s="35"/>
      <c r="V376" s="35"/>
      <c r="W376" s="36" t="s">
        <v>69</v>
      </c>
      <c r="X376" s="787">
        <v>0</v>
      </c>
      <c r="Y376" s="788">
        <f t="shared" si="82"/>
        <v>0</v>
      </c>
      <c r="Z376" s="37" t="str">
        <f>IFERROR(IF(Y376=0,"",ROUNDUP(Y376/H376,0)*0.02175),"")</f>
        <v/>
      </c>
      <c r="AA376" s="56"/>
      <c r="AB376" s="57"/>
      <c r="AC376" s="449" t="s">
        <v>602</v>
      </c>
      <c r="AG376" s="64"/>
      <c r="AJ376" s="68"/>
      <c r="AK376" s="68">
        <v>0</v>
      </c>
      <c r="BB376" s="450" t="s">
        <v>1</v>
      </c>
      <c r="BM376" s="64">
        <f t="shared" si="83"/>
        <v>0</v>
      </c>
      <c r="BN376" s="64">
        <f t="shared" si="84"/>
        <v>0</v>
      </c>
      <c r="BO376" s="64">
        <f t="shared" si="85"/>
        <v>0</v>
      </c>
      <c r="BP376" s="64">
        <f t="shared" si="86"/>
        <v>0</v>
      </c>
    </row>
    <row r="377" spans="1:68" ht="37.5" customHeight="1" x14ac:dyDescent="0.25">
      <c r="A377" s="54" t="s">
        <v>603</v>
      </c>
      <c r="B377" s="54" t="s">
        <v>604</v>
      </c>
      <c r="C377" s="32">
        <v>4301051705</v>
      </c>
      <c r="D377" s="794">
        <v>4680115884588</v>
      </c>
      <c r="E377" s="795"/>
      <c r="F377" s="786">
        <v>0.5</v>
      </c>
      <c r="G377" s="33">
        <v>6</v>
      </c>
      <c r="H377" s="786">
        <v>3</v>
      </c>
      <c r="I377" s="786">
        <v>3.246</v>
      </c>
      <c r="J377" s="33">
        <v>182</v>
      </c>
      <c r="K377" s="33" t="s">
        <v>76</v>
      </c>
      <c r="L377" s="33"/>
      <c r="M377" s="34" t="s">
        <v>68</v>
      </c>
      <c r="N377" s="34"/>
      <c r="O377" s="33">
        <v>40</v>
      </c>
      <c r="P377" s="1029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7" s="792"/>
      <c r="R377" s="792"/>
      <c r="S377" s="792"/>
      <c r="T377" s="793"/>
      <c r="U377" s="35"/>
      <c r="V377" s="35"/>
      <c r="W377" s="36" t="s">
        <v>69</v>
      </c>
      <c r="X377" s="787">
        <v>0</v>
      </c>
      <c r="Y377" s="788">
        <f t="shared" si="82"/>
        <v>0</v>
      </c>
      <c r="Z377" s="37" t="str">
        <f>IFERROR(IF(Y377=0,"",ROUNDUP(Y377/H377,0)*0.00651),"")</f>
        <v/>
      </c>
      <c r="AA377" s="56"/>
      <c r="AB377" s="57"/>
      <c r="AC377" s="451" t="s">
        <v>605</v>
      </c>
      <c r="AG377" s="64"/>
      <c r="AJ377" s="68"/>
      <c r="AK377" s="68">
        <v>0</v>
      </c>
      <c r="BB377" s="452" t="s">
        <v>1</v>
      </c>
      <c r="BM377" s="64">
        <f t="shared" si="83"/>
        <v>0</v>
      </c>
      <c r="BN377" s="64">
        <f t="shared" si="84"/>
        <v>0</v>
      </c>
      <c r="BO377" s="64">
        <f t="shared" si="85"/>
        <v>0</v>
      </c>
      <c r="BP377" s="64">
        <f t="shared" si="86"/>
        <v>0</v>
      </c>
    </row>
    <row r="378" spans="1:68" ht="37.5" customHeight="1" x14ac:dyDescent="0.25">
      <c r="A378" s="54" t="s">
        <v>606</v>
      </c>
      <c r="B378" s="54" t="s">
        <v>607</v>
      </c>
      <c r="C378" s="32">
        <v>4301051130</v>
      </c>
      <c r="D378" s="794">
        <v>4607091387537</v>
      </c>
      <c r="E378" s="795"/>
      <c r="F378" s="786">
        <v>0.45</v>
      </c>
      <c r="G378" s="33">
        <v>6</v>
      </c>
      <c r="H378" s="786">
        <v>2.7</v>
      </c>
      <c r="I378" s="786">
        <v>2.97</v>
      </c>
      <c r="J378" s="33">
        <v>182</v>
      </c>
      <c r="K378" s="33" t="s">
        <v>76</v>
      </c>
      <c r="L378" s="33"/>
      <c r="M378" s="34" t="s">
        <v>68</v>
      </c>
      <c r="N378" s="34"/>
      <c r="O378" s="33">
        <v>40</v>
      </c>
      <c r="P378" s="939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8" s="792"/>
      <c r="R378" s="792"/>
      <c r="S378" s="792"/>
      <c r="T378" s="793"/>
      <c r="U378" s="35"/>
      <c r="V378" s="35"/>
      <c r="W378" s="36" t="s">
        <v>69</v>
      </c>
      <c r="X378" s="787">
        <v>0</v>
      </c>
      <c r="Y378" s="788">
        <f t="shared" si="82"/>
        <v>0</v>
      </c>
      <c r="Z378" s="37" t="str">
        <f>IFERROR(IF(Y378=0,"",ROUNDUP(Y378/H378,0)*0.00651),"")</f>
        <v/>
      </c>
      <c r="AA378" s="56"/>
      <c r="AB378" s="57"/>
      <c r="AC378" s="453" t="s">
        <v>608</v>
      </c>
      <c r="AG378" s="64"/>
      <c r="AJ378" s="68"/>
      <c r="AK378" s="68">
        <v>0</v>
      </c>
      <c r="BB378" s="454" t="s">
        <v>1</v>
      </c>
      <c r="BM378" s="64">
        <f t="shared" si="83"/>
        <v>0</v>
      </c>
      <c r="BN378" s="64">
        <f t="shared" si="84"/>
        <v>0</v>
      </c>
      <c r="BO378" s="64">
        <f t="shared" si="85"/>
        <v>0</v>
      </c>
      <c r="BP378" s="64">
        <f t="shared" si="86"/>
        <v>0</v>
      </c>
    </row>
    <row r="379" spans="1:68" ht="48" customHeight="1" x14ac:dyDescent="0.25">
      <c r="A379" s="54" t="s">
        <v>609</v>
      </c>
      <c r="B379" s="54" t="s">
        <v>610</v>
      </c>
      <c r="C379" s="32">
        <v>4301051132</v>
      </c>
      <c r="D379" s="794">
        <v>4607091387513</v>
      </c>
      <c r="E379" s="795"/>
      <c r="F379" s="786">
        <v>0.45</v>
      </c>
      <c r="G379" s="33">
        <v>6</v>
      </c>
      <c r="H379" s="786">
        <v>2.7</v>
      </c>
      <c r="I379" s="786">
        <v>2.9580000000000002</v>
      </c>
      <c r="J379" s="33">
        <v>182</v>
      </c>
      <c r="K379" s="33" t="s">
        <v>76</v>
      </c>
      <c r="L379" s="33"/>
      <c r="M379" s="34" t="s">
        <v>68</v>
      </c>
      <c r="N379" s="34"/>
      <c r="O379" s="33">
        <v>40</v>
      </c>
      <c r="P379" s="84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9" s="792"/>
      <c r="R379" s="792"/>
      <c r="S379" s="792"/>
      <c r="T379" s="793"/>
      <c r="U379" s="35"/>
      <c r="V379" s="35"/>
      <c r="W379" s="36" t="s">
        <v>69</v>
      </c>
      <c r="X379" s="787">
        <v>0</v>
      </c>
      <c r="Y379" s="788">
        <f t="shared" si="82"/>
        <v>0</v>
      </c>
      <c r="Z379" s="37" t="str">
        <f>IFERROR(IF(Y379=0,"",ROUNDUP(Y379/H379,0)*0.00651),"")</f>
        <v/>
      </c>
      <c r="AA379" s="56"/>
      <c r="AB379" s="57"/>
      <c r="AC379" s="455" t="s">
        <v>611</v>
      </c>
      <c r="AG379" s="64"/>
      <c r="AJ379" s="68"/>
      <c r="AK379" s="68">
        <v>0</v>
      </c>
      <c r="BB379" s="456" t="s">
        <v>1</v>
      </c>
      <c r="BM379" s="64">
        <f t="shared" si="83"/>
        <v>0</v>
      </c>
      <c r="BN379" s="64">
        <f t="shared" si="84"/>
        <v>0</v>
      </c>
      <c r="BO379" s="64">
        <f t="shared" si="85"/>
        <v>0</v>
      </c>
      <c r="BP379" s="64">
        <f t="shared" si="86"/>
        <v>0</v>
      </c>
    </row>
    <row r="380" spans="1:68" x14ac:dyDescent="0.2">
      <c r="A380" s="802"/>
      <c r="B380" s="803"/>
      <c r="C380" s="803"/>
      <c r="D380" s="803"/>
      <c r="E380" s="803"/>
      <c r="F380" s="803"/>
      <c r="G380" s="803"/>
      <c r="H380" s="803"/>
      <c r="I380" s="803"/>
      <c r="J380" s="803"/>
      <c r="K380" s="803"/>
      <c r="L380" s="803"/>
      <c r="M380" s="803"/>
      <c r="N380" s="803"/>
      <c r="O380" s="804"/>
      <c r="P380" s="796" t="s">
        <v>71</v>
      </c>
      <c r="Q380" s="797"/>
      <c r="R380" s="797"/>
      <c r="S380" s="797"/>
      <c r="T380" s="797"/>
      <c r="U380" s="797"/>
      <c r="V380" s="798"/>
      <c r="W380" s="38" t="s">
        <v>72</v>
      </c>
      <c r="X380" s="789">
        <f>IFERROR(X374/H374,"0")+IFERROR(X375/H375,"0")+IFERROR(X376/H376,"0")+IFERROR(X377/H377,"0")+IFERROR(X378/H378,"0")+IFERROR(X379/H379,"0")</f>
        <v>0</v>
      </c>
      <c r="Y380" s="789">
        <f>IFERROR(Y374/H374,"0")+IFERROR(Y375/H375,"0")+IFERROR(Y376/H376,"0")+IFERROR(Y377/H377,"0")+IFERROR(Y378/H378,"0")+IFERROR(Y379/H379,"0")</f>
        <v>0</v>
      </c>
      <c r="Z380" s="789">
        <f>IFERROR(IF(Z374="",0,Z374),"0")+IFERROR(IF(Z375="",0,Z375),"0")+IFERROR(IF(Z376="",0,Z376),"0")+IFERROR(IF(Z377="",0,Z377),"0")+IFERROR(IF(Z378="",0,Z378),"0")+IFERROR(IF(Z379="",0,Z379),"0")</f>
        <v>0</v>
      </c>
      <c r="AA380" s="790"/>
      <c r="AB380" s="790"/>
      <c r="AC380" s="790"/>
    </row>
    <row r="381" spans="1:68" x14ac:dyDescent="0.2">
      <c r="A381" s="803"/>
      <c r="B381" s="803"/>
      <c r="C381" s="803"/>
      <c r="D381" s="803"/>
      <c r="E381" s="803"/>
      <c r="F381" s="803"/>
      <c r="G381" s="803"/>
      <c r="H381" s="803"/>
      <c r="I381" s="803"/>
      <c r="J381" s="803"/>
      <c r="K381" s="803"/>
      <c r="L381" s="803"/>
      <c r="M381" s="803"/>
      <c r="N381" s="803"/>
      <c r="O381" s="804"/>
      <c r="P381" s="796" t="s">
        <v>71</v>
      </c>
      <c r="Q381" s="797"/>
      <c r="R381" s="797"/>
      <c r="S381" s="797"/>
      <c r="T381" s="797"/>
      <c r="U381" s="797"/>
      <c r="V381" s="798"/>
      <c r="W381" s="38" t="s">
        <v>69</v>
      </c>
      <c r="X381" s="789">
        <f>IFERROR(SUM(X374:X379),"0")</f>
        <v>0</v>
      </c>
      <c r="Y381" s="789">
        <f>IFERROR(SUM(Y374:Y379),"0")</f>
        <v>0</v>
      </c>
      <c r="Z381" s="38"/>
      <c r="AA381" s="790"/>
      <c r="AB381" s="790"/>
      <c r="AC381" s="790"/>
    </row>
    <row r="382" spans="1:68" ht="14.25" customHeight="1" x14ac:dyDescent="0.25">
      <c r="A382" s="808" t="s">
        <v>210</v>
      </c>
      <c r="B382" s="803"/>
      <c r="C382" s="803"/>
      <c r="D382" s="803"/>
      <c r="E382" s="803"/>
      <c r="F382" s="803"/>
      <c r="G382" s="803"/>
      <c r="H382" s="803"/>
      <c r="I382" s="803"/>
      <c r="J382" s="803"/>
      <c r="K382" s="803"/>
      <c r="L382" s="803"/>
      <c r="M382" s="803"/>
      <c r="N382" s="803"/>
      <c r="O382" s="803"/>
      <c r="P382" s="803"/>
      <c r="Q382" s="803"/>
      <c r="R382" s="803"/>
      <c r="S382" s="803"/>
      <c r="T382" s="803"/>
      <c r="U382" s="803"/>
      <c r="V382" s="803"/>
      <c r="W382" s="803"/>
      <c r="X382" s="803"/>
      <c r="Y382" s="803"/>
      <c r="Z382" s="803"/>
      <c r="AA382" s="783"/>
      <c r="AB382" s="783"/>
      <c r="AC382" s="783"/>
    </row>
    <row r="383" spans="1:68" ht="37.5" customHeight="1" x14ac:dyDescent="0.25">
      <c r="A383" s="54" t="s">
        <v>612</v>
      </c>
      <c r="B383" s="54" t="s">
        <v>613</v>
      </c>
      <c r="C383" s="32">
        <v>4301060379</v>
      </c>
      <c r="D383" s="794">
        <v>4607091380880</v>
      </c>
      <c r="E383" s="795"/>
      <c r="F383" s="786">
        <v>1.4</v>
      </c>
      <c r="G383" s="33">
        <v>6</v>
      </c>
      <c r="H383" s="786">
        <v>8.4</v>
      </c>
      <c r="I383" s="786">
        <v>8.9640000000000004</v>
      </c>
      <c r="J383" s="33">
        <v>56</v>
      </c>
      <c r="K383" s="33" t="s">
        <v>116</v>
      </c>
      <c r="L383" s="33"/>
      <c r="M383" s="34" t="s">
        <v>68</v>
      </c>
      <c r="N383" s="34"/>
      <c r="O383" s="33">
        <v>30</v>
      </c>
      <c r="P383" s="1218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3" s="792"/>
      <c r="R383" s="792"/>
      <c r="S383" s="792"/>
      <c r="T383" s="793"/>
      <c r="U383" s="35"/>
      <c r="V383" s="35"/>
      <c r="W383" s="36" t="s">
        <v>69</v>
      </c>
      <c r="X383" s="787">
        <v>100</v>
      </c>
      <c r="Y383" s="788">
        <f>IFERROR(IF(X383="",0,CEILING((X383/$H383),1)*$H383),"")</f>
        <v>100.80000000000001</v>
      </c>
      <c r="Z383" s="37">
        <f>IFERROR(IF(Y383=0,"",ROUNDUP(Y383/H383,0)*0.02175),"")</f>
        <v>0.26100000000000001</v>
      </c>
      <c r="AA383" s="56"/>
      <c r="AB383" s="57"/>
      <c r="AC383" s="457" t="s">
        <v>614</v>
      </c>
      <c r="AG383" s="64"/>
      <c r="AJ383" s="68"/>
      <c r="AK383" s="68">
        <v>0</v>
      </c>
      <c r="BB383" s="458" t="s">
        <v>1</v>
      </c>
      <c r="BM383" s="64">
        <f>IFERROR(X383*I383/H383,"0")</f>
        <v>106.71428571428572</v>
      </c>
      <c r="BN383" s="64">
        <f>IFERROR(Y383*I383/H383,"0")</f>
        <v>107.56800000000001</v>
      </c>
      <c r="BO383" s="64">
        <f>IFERROR(1/J383*(X383/H383),"0")</f>
        <v>0.21258503401360543</v>
      </c>
      <c r="BP383" s="64">
        <f>IFERROR(1/J383*(Y383/H383),"0")</f>
        <v>0.21428571428571427</v>
      </c>
    </row>
    <row r="384" spans="1:68" ht="37.5" customHeight="1" x14ac:dyDescent="0.25">
      <c r="A384" s="54" t="s">
        <v>615</v>
      </c>
      <c r="B384" s="54" t="s">
        <v>616</v>
      </c>
      <c r="C384" s="32">
        <v>4301060308</v>
      </c>
      <c r="D384" s="794">
        <v>4607091384482</v>
      </c>
      <c r="E384" s="795"/>
      <c r="F384" s="786">
        <v>1.3</v>
      </c>
      <c r="G384" s="33">
        <v>6</v>
      </c>
      <c r="H384" s="786">
        <v>7.8</v>
      </c>
      <c r="I384" s="786">
        <v>8.3640000000000008</v>
      </c>
      <c r="J384" s="33">
        <v>56</v>
      </c>
      <c r="K384" s="33" t="s">
        <v>116</v>
      </c>
      <c r="L384" s="33"/>
      <c r="M384" s="34" t="s">
        <v>68</v>
      </c>
      <c r="N384" s="34"/>
      <c r="O384" s="33">
        <v>30</v>
      </c>
      <c r="P384" s="814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4" s="792"/>
      <c r="R384" s="792"/>
      <c r="S384" s="792"/>
      <c r="T384" s="793"/>
      <c r="U384" s="35"/>
      <c r="V384" s="35"/>
      <c r="W384" s="36" t="s">
        <v>69</v>
      </c>
      <c r="X384" s="787">
        <v>310</v>
      </c>
      <c r="Y384" s="788">
        <f>IFERROR(IF(X384="",0,CEILING((X384/$H384),1)*$H384),"")</f>
        <v>312</v>
      </c>
      <c r="Z384" s="37">
        <f>IFERROR(IF(Y384=0,"",ROUNDUP(Y384/H384,0)*0.02175),"")</f>
        <v>0.86999999999999988</v>
      </c>
      <c r="AA384" s="56"/>
      <c r="AB384" s="57"/>
      <c r="AC384" s="459" t="s">
        <v>617</v>
      </c>
      <c r="AG384" s="64"/>
      <c r="AJ384" s="68"/>
      <c r="AK384" s="68">
        <v>0</v>
      </c>
      <c r="BB384" s="460" t="s">
        <v>1</v>
      </c>
      <c r="BM384" s="64">
        <f>IFERROR(X384*I384/H384,"0")</f>
        <v>332.41538461538465</v>
      </c>
      <c r="BN384" s="64">
        <f>IFERROR(Y384*I384/H384,"0")</f>
        <v>334.56000000000006</v>
      </c>
      <c r="BO384" s="64">
        <f>IFERROR(1/J384*(X384/H384),"0")</f>
        <v>0.70970695970695974</v>
      </c>
      <c r="BP384" s="64">
        <f>IFERROR(1/J384*(Y384/H384),"0")</f>
        <v>0.71428571428571419</v>
      </c>
    </row>
    <row r="385" spans="1:68" ht="16.5" customHeight="1" x14ac:dyDescent="0.25">
      <c r="A385" s="54" t="s">
        <v>618</v>
      </c>
      <c r="B385" s="54" t="s">
        <v>619</v>
      </c>
      <c r="C385" s="32">
        <v>4301060484</v>
      </c>
      <c r="D385" s="794">
        <v>4607091380897</v>
      </c>
      <c r="E385" s="795"/>
      <c r="F385" s="786">
        <v>1.4</v>
      </c>
      <c r="G385" s="33">
        <v>6</v>
      </c>
      <c r="H385" s="786">
        <v>8.4</v>
      </c>
      <c r="I385" s="786">
        <v>8.9640000000000004</v>
      </c>
      <c r="J385" s="33">
        <v>56</v>
      </c>
      <c r="K385" s="33" t="s">
        <v>116</v>
      </c>
      <c r="L385" s="33"/>
      <c r="M385" s="34" t="s">
        <v>161</v>
      </c>
      <c r="N385" s="34"/>
      <c r="O385" s="33">
        <v>30</v>
      </c>
      <c r="P385" s="1223" t="s">
        <v>620</v>
      </c>
      <c r="Q385" s="792"/>
      <c r="R385" s="792"/>
      <c r="S385" s="792"/>
      <c r="T385" s="793"/>
      <c r="U385" s="35"/>
      <c r="V385" s="35"/>
      <c r="W385" s="36" t="s">
        <v>69</v>
      </c>
      <c r="X385" s="787">
        <v>0</v>
      </c>
      <c r="Y385" s="788">
        <f>IFERROR(IF(X385="",0,CEILING((X385/$H385),1)*$H385),"")</f>
        <v>0</v>
      </c>
      <c r="Z385" s="37" t="str">
        <f>IFERROR(IF(Y385=0,"",ROUNDUP(Y385/H385,0)*0.02175),"")</f>
        <v/>
      </c>
      <c r="AA385" s="56"/>
      <c r="AB385" s="57"/>
      <c r="AC385" s="461" t="s">
        <v>621</v>
      </c>
      <c r="AG385" s="64"/>
      <c r="AJ385" s="68"/>
      <c r="AK385" s="68">
        <v>0</v>
      </c>
      <c r="BB385" s="462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ht="16.5" customHeight="1" x14ac:dyDescent="0.25">
      <c r="A386" s="54" t="s">
        <v>618</v>
      </c>
      <c r="B386" s="54" t="s">
        <v>622</v>
      </c>
      <c r="C386" s="32">
        <v>4301060325</v>
      </c>
      <c r="D386" s="794">
        <v>4607091380897</v>
      </c>
      <c r="E386" s="795"/>
      <c r="F386" s="786">
        <v>1.4</v>
      </c>
      <c r="G386" s="33">
        <v>6</v>
      </c>
      <c r="H386" s="786">
        <v>8.4</v>
      </c>
      <c r="I386" s="786">
        <v>8.9640000000000004</v>
      </c>
      <c r="J386" s="33">
        <v>56</v>
      </c>
      <c r="K386" s="33" t="s">
        <v>116</v>
      </c>
      <c r="L386" s="33"/>
      <c r="M386" s="34" t="s">
        <v>68</v>
      </c>
      <c r="N386" s="34"/>
      <c r="O386" s="33">
        <v>30</v>
      </c>
      <c r="P386" s="82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6" s="792"/>
      <c r="R386" s="792"/>
      <c r="S386" s="792"/>
      <c r="T386" s="793"/>
      <c r="U386" s="35"/>
      <c r="V386" s="35"/>
      <c r="W386" s="36" t="s">
        <v>69</v>
      </c>
      <c r="X386" s="787">
        <v>50</v>
      </c>
      <c r="Y386" s="788">
        <f>IFERROR(IF(X386="",0,CEILING((X386/$H386),1)*$H386),"")</f>
        <v>50.400000000000006</v>
      </c>
      <c r="Z386" s="37">
        <f>IFERROR(IF(Y386=0,"",ROUNDUP(Y386/H386,0)*0.02175),"")</f>
        <v>0.1305</v>
      </c>
      <c r="AA386" s="56"/>
      <c r="AB386" s="57"/>
      <c r="AC386" s="463" t="s">
        <v>623</v>
      </c>
      <c r="AG386" s="64"/>
      <c r="AJ386" s="68"/>
      <c r="AK386" s="68">
        <v>0</v>
      </c>
      <c r="BB386" s="464" t="s">
        <v>1</v>
      </c>
      <c r="BM386" s="64">
        <f>IFERROR(X386*I386/H386,"0")</f>
        <v>53.357142857142861</v>
      </c>
      <c r="BN386" s="64">
        <f>IFERROR(Y386*I386/H386,"0")</f>
        <v>53.784000000000006</v>
      </c>
      <c r="BO386" s="64">
        <f>IFERROR(1/J386*(X386/H386),"0")</f>
        <v>0.10629251700680271</v>
      </c>
      <c r="BP386" s="64">
        <f>IFERROR(1/J386*(Y386/H386),"0")</f>
        <v>0.10714285714285714</v>
      </c>
    </row>
    <row r="387" spans="1:68" x14ac:dyDescent="0.2">
      <c r="A387" s="802"/>
      <c r="B387" s="803"/>
      <c r="C387" s="803"/>
      <c r="D387" s="803"/>
      <c r="E387" s="803"/>
      <c r="F387" s="803"/>
      <c r="G387" s="803"/>
      <c r="H387" s="803"/>
      <c r="I387" s="803"/>
      <c r="J387" s="803"/>
      <c r="K387" s="803"/>
      <c r="L387" s="803"/>
      <c r="M387" s="803"/>
      <c r="N387" s="803"/>
      <c r="O387" s="804"/>
      <c r="P387" s="796" t="s">
        <v>71</v>
      </c>
      <c r="Q387" s="797"/>
      <c r="R387" s="797"/>
      <c r="S387" s="797"/>
      <c r="T387" s="797"/>
      <c r="U387" s="797"/>
      <c r="V387" s="798"/>
      <c r="W387" s="38" t="s">
        <v>72</v>
      </c>
      <c r="X387" s="789">
        <f>IFERROR(X383/H383,"0")+IFERROR(X384/H384,"0")+IFERROR(X385/H385,"0")+IFERROR(X386/H386,"0")</f>
        <v>57.600732600732599</v>
      </c>
      <c r="Y387" s="789">
        <f>IFERROR(Y383/H383,"0")+IFERROR(Y384/H384,"0")+IFERROR(Y385/H385,"0")+IFERROR(Y386/H386,"0")</f>
        <v>58</v>
      </c>
      <c r="Z387" s="789">
        <f>IFERROR(IF(Z383="",0,Z383),"0")+IFERROR(IF(Z384="",0,Z384),"0")+IFERROR(IF(Z385="",0,Z385),"0")+IFERROR(IF(Z386="",0,Z386),"0")</f>
        <v>1.2614999999999998</v>
      </c>
      <c r="AA387" s="790"/>
      <c r="AB387" s="790"/>
      <c r="AC387" s="790"/>
    </row>
    <row r="388" spans="1:68" x14ac:dyDescent="0.2">
      <c r="A388" s="803"/>
      <c r="B388" s="803"/>
      <c r="C388" s="803"/>
      <c r="D388" s="803"/>
      <c r="E388" s="803"/>
      <c r="F388" s="803"/>
      <c r="G388" s="803"/>
      <c r="H388" s="803"/>
      <c r="I388" s="803"/>
      <c r="J388" s="803"/>
      <c r="K388" s="803"/>
      <c r="L388" s="803"/>
      <c r="M388" s="803"/>
      <c r="N388" s="803"/>
      <c r="O388" s="804"/>
      <c r="P388" s="796" t="s">
        <v>71</v>
      </c>
      <c r="Q388" s="797"/>
      <c r="R388" s="797"/>
      <c r="S388" s="797"/>
      <c r="T388" s="797"/>
      <c r="U388" s="797"/>
      <c r="V388" s="798"/>
      <c r="W388" s="38" t="s">
        <v>69</v>
      </c>
      <c r="X388" s="789">
        <f>IFERROR(SUM(X383:X386),"0")</f>
        <v>460</v>
      </c>
      <c r="Y388" s="789">
        <f>IFERROR(SUM(Y383:Y386),"0")</f>
        <v>463.20000000000005</v>
      </c>
      <c r="Z388" s="38"/>
      <c r="AA388" s="790"/>
      <c r="AB388" s="790"/>
      <c r="AC388" s="790"/>
    </row>
    <row r="389" spans="1:68" ht="14.25" customHeight="1" x14ac:dyDescent="0.25">
      <c r="A389" s="808" t="s">
        <v>102</v>
      </c>
      <c r="B389" s="803"/>
      <c r="C389" s="803"/>
      <c r="D389" s="803"/>
      <c r="E389" s="803"/>
      <c r="F389" s="803"/>
      <c r="G389" s="803"/>
      <c r="H389" s="803"/>
      <c r="I389" s="803"/>
      <c r="J389" s="803"/>
      <c r="K389" s="803"/>
      <c r="L389" s="803"/>
      <c r="M389" s="803"/>
      <c r="N389" s="803"/>
      <c r="O389" s="803"/>
      <c r="P389" s="803"/>
      <c r="Q389" s="803"/>
      <c r="R389" s="803"/>
      <c r="S389" s="803"/>
      <c r="T389" s="803"/>
      <c r="U389" s="803"/>
      <c r="V389" s="803"/>
      <c r="W389" s="803"/>
      <c r="X389" s="803"/>
      <c r="Y389" s="803"/>
      <c r="Z389" s="803"/>
      <c r="AA389" s="783"/>
      <c r="AB389" s="783"/>
      <c r="AC389" s="783"/>
    </row>
    <row r="390" spans="1:68" ht="16.5" customHeight="1" x14ac:dyDescent="0.25">
      <c r="A390" s="54" t="s">
        <v>624</v>
      </c>
      <c r="B390" s="54" t="s">
        <v>625</v>
      </c>
      <c r="C390" s="32">
        <v>4301030232</v>
      </c>
      <c r="D390" s="794">
        <v>4607091388374</v>
      </c>
      <c r="E390" s="795"/>
      <c r="F390" s="786">
        <v>0.38</v>
      </c>
      <c r="G390" s="33">
        <v>8</v>
      </c>
      <c r="H390" s="786">
        <v>3.04</v>
      </c>
      <c r="I390" s="786">
        <v>3.29</v>
      </c>
      <c r="J390" s="33">
        <v>132</v>
      </c>
      <c r="K390" s="33" t="s">
        <v>126</v>
      </c>
      <c r="L390" s="33"/>
      <c r="M390" s="34" t="s">
        <v>105</v>
      </c>
      <c r="N390" s="34"/>
      <c r="O390" s="33">
        <v>180</v>
      </c>
      <c r="P390" s="1057" t="s">
        <v>626</v>
      </c>
      <c r="Q390" s="792"/>
      <c r="R390" s="792"/>
      <c r="S390" s="792"/>
      <c r="T390" s="793"/>
      <c r="U390" s="35"/>
      <c r="V390" s="35"/>
      <c r="W390" s="36" t="s">
        <v>69</v>
      </c>
      <c r="X390" s="787">
        <v>0</v>
      </c>
      <c r="Y390" s="788">
        <f>IFERROR(IF(X390="",0,CEILING((X390/$H390),1)*$H390),"")</f>
        <v>0</v>
      </c>
      <c r="Z390" s="37" t="str">
        <f>IFERROR(IF(Y390=0,"",ROUNDUP(Y390/H390,0)*0.00902),"")</f>
        <v/>
      </c>
      <c r="AA390" s="56"/>
      <c r="AB390" s="57"/>
      <c r="AC390" s="465" t="s">
        <v>627</v>
      </c>
      <c r="AG390" s="64"/>
      <c r="AJ390" s="68"/>
      <c r="AK390" s="68">
        <v>0</v>
      </c>
      <c r="BB390" s="466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customHeight="1" x14ac:dyDescent="0.25">
      <c r="A391" s="54" t="s">
        <v>628</v>
      </c>
      <c r="B391" s="54" t="s">
        <v>629</v>
      </c>
      <c r="C391" s="32">
        <v>4301030235</v>
      </c>
      <c r="D391" s="794">
        <v>4607091388381</v>
      </c>
      <c r="E391" s="795"/>
      <c r="F391" s="786">
        <v>0.38</v>
      </c>
      <c r="G391" s="33">
        <v>8</v>
      </c>
      <c r="H391" s="786">
        <v>3.04</v>
      </c>
      <c r="I391" s="786">
        <v>3.33</v>
      </c>
      <c r="J391" s="33">
        <v>132</v>
      </c>
      <c r="K391" s="33" t="s">
        <v>126</v>
      </c>
      <c r="L391" s="33"/>
      <c r="M391" s="34" t="s">
        <v>105</v>
      </c>
      <c r="N391" s="34"/>
      <c r="O391" s="33">
        <v>180</v>
      </c>
      <c r="P391" s="810" t="s">
        <v>630</v>
      </c>
      <c r="Q391" s="792"/>
      <c r="R391" s="792"/>
      <c r="S391" s="792"/>
      <c r="T391" s="793"/>
      <c r="U391" s="35"/>
      <c r="V391" s="35"/>
      <c r="W391" s="36" t="s">
        <v>69</v>
      </c>
      <c r="X391" s="787">
        <v>0</v>
      </c>
      <c r="Y391" s="788">
        <f>IFERROR(IF(X391="",0,CEILING((X391/$H391),1)*$H391),"")</f>
        <v>0</v>
      </c>
      <c r="Z391" s="37" t="str">
        <f>IFERROR(IF(Y391=0,"",ROUNDUP(Y391/H391,0)*0.00902),"")</f>
        <v/>
      </c>
      <c r="AA391" s="56"/>
      <c r="AB391" s="57"/>
      <c r="AC391" s="467" t="s">
        <v>627</v>
      </c>
      <c r="AG391" s="64"/>
      <c r="AJ391" s="68"/>
      <c r="AK391" s="68">
        <v>0</v>
      </c>
      <c r="BB391" s="468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customHeight="1" x14ac:dyDescent="0.25">
      <c r="A392" s="54" t="s">
        <v>631</v>
      </c>
      <c r="B392" s="54" t="s">
        <v>632</v>
      </c>
      <c r="C392" s="32">
        <v>4301032015</v>
      </c>
      <c r="D392" s="794">
        <v>4607091383102</v>
      </c>
      <c r="E392" s="795"/>
      <c r="F392" s="786">
        <v>0.17</v>
      </c>
      <c r="G392" s="33">
        <v>15</v>
      </c>
      <c r="H392" s="786">
        <v>2.5499999999999998</v>
      </c>
      <c r="I392" s="786">
        <v>2.9550000000000001</v>
      </c>
      <c r="J392" s="33">
        <v>182</v>
      </c>
      <c r="K392" s="33" t="s">
        <v>76</v>
      </c>
      <c r="L392" s="33"/>
      <c r="M392" s="34" t="s">
        <v>105</v>
      </c>
      <c r="N392" s="34"/>
      <c r="O392" s="33">
        <v>180</v>
      </c>
      <c r="P392" s="821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2" s="792"/>
      <c r="R392" s="792"/>
      <c r="S392" s="792"/>
      <c r="T392" s="793"/>
      <c r="U392" s="35"/>
      <c r="V392" s="35"/>
      <c r="W392" s="36" t="s">
        <v>69</v>
      </c>
      <c r="X392" s="787">
        <v>0</v>
      </c>
      <c r="Y392" s="788">
        <f>IFERROR(IF(X392="",0,CEILING((X392/$H392),1)*$H392),"")</f>
        <v>0</v>
      </c>
      <c r="Z392" s="37" t="str">
        <f>IFERROR(IF(Y392=0,"",ROUNDUP(Y392/H392,0)*0.00651),"")</f>
        <v/>
      </c>
      <c r="AA392" s="56"/>
      <c r="AB392" s="57"/>
      <c r="AC392" s="469" t="s">
        <v>633</v>
      </c>
      <c r="AG392" s="64"/>
      <c r="AJ392" s="68"/>
      <c r="AK392" s="68">
        <v>0</v>
      </c>
      <c r="BB392" s="47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27" customHeight="1" x14ac:dyDescent="0.25">
      <c r="A393" s="54" t="s">
        <v>634</v>
      </c>
      <c r="B393" s="54" t="s">
        <v>635</v>
      </c>
      <c r="C393" s="32">
        <v>4301030233</v>
      </c>
      <c r="D393" s="794">
        <v>4607091388404</v>
      </c>
      <c r="E393" s="795"/>
      <c r="F393" s="786">
        <v>0.17</v>
      </c>
      <c r="G393" s="33">
        <v>15</v>
      </c>
      <c r="H393" s="786">
        <v>2.5499999999999998</v>
      </c>
      <c r="I393" s="786">
        <v>2.88</v>
      </c>
      <c r="J393" s="33">
        <v>182</v>
      </c>
      <c r="K393" s="33" t="s">
        <v>76</v>
      </c>
      <c r="L393" s="33"/>
      <c r="M393" s="34" t="s">
        <v>105</v>
      </c>
      <c r="N393" s="34"/>
      <c r="O393" s="33">
        <v>180</v>
      </c>
      <c r="P393" s="104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3" s="792"/>
      <c r="R393" s="792"/>
      <c r="S393" s="792"/>
      <c r="T393" s="793"/>
      <c r="U393" s="35"/>
      <c r="V393" s="35"/>
      <c r="W393" s="36" t="s">
        <v>69</v>
      </c>
      <c r="X393" s="787">
        <v>0</v>
      </c>
      <c r="Y393" s="788">
        <f>IFERROR(IF(X393="",0,CEILING((X393/$H393),1)*$H393),"")</f>
        <v>0</v>
      </c>
      <c r="Z393" s="37" t="str">
        <f>IFERROR(IF(Y393=0,"",ROUNDUP(Y393/H393,0)*0.00651),"")</f>
        <v/>
      </c>
      <c r="AA393" s="56"/>
      <c r="AB393" s="57"/>
      <c r="AC393" s="471" t="s">
        <v>627</v>
      </c>
      <c r="AG393" s="64"/>
      <c r="AJ393" s="68"/>
      <c r="AK393" s="68">
        <v>0</v>
      </c>
      <c r="BB393" s="47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x14ac:dyDescent="0.2">
      <c r="A394" s="802"/>
      <c r="B394" s="803"/>
      <c r="C394" s="803"/>
      <c r="D394" s="803"/>
      <c r="E394" s="803"/>
      <c r="F394" s="803"/>
      <c r="G394" s="803"/>
      <c r="H394" s="803"/>
      <c r="I394" s="803"/>
      <c r="J394" s="803"/>
      <c r="K394" s="803"/>
      <c r="L394" s="803"/>
      <c r="M394" s="803"/>
      <c r="N394" s="803"/>
      <c r="O394" s="804"/>
      <c r="P394" s="796" t="s">
        <v>71</v>
      </c>
      <c r="Q394" s="797"/>
      <c r="R394" s="797"/>
      <c r="S394" s="797"/>
      <c r="T394" s="797"/>
      <c r="U394" s="797"/>
      <c r="V394" s="798"/>
      <c r="W394" s="38" t="s">
        <v>72</v>
      </c>
      <c r="X394" s="789">
        <f>IFERROR(X390/H390,"0")+IFERROR(X391/H391,"0")+IFERROR(X392/H392,"0")+IFERROR(X393/H393,"0")</f>
        <v>0</v>
      </c>
      <c r="Y394" s="789">
        <f>IFERROR(Y390/H390,"0")+IFERROR(Y391/H391,"0")+IFERROR(Y392/H392,"0")+IFERROR(Y393/H393,"0")</f>
        <v>0</v>
      </c>
      <c r="Z394" s="789">
        <f>IFERROR(IF(Z390="",0,Z390),"0")+IFERROR(IF(Z391="",0,Z391),"0")+IFERROR(IF(Z392="",0,Z392),"0")+IFERROR(IF(Z393="",0,Z393),"0")</f>
        <v>0</v>
      </c>
      <c r="AA394" s="790"/>
      <c r="AB394" s="790"/>
      <c r="AC394" s="790"/>
    </row>
    <row r="395" spans="1:68" x14ac:dyDescent="0.2">
      <c r="A395" s="803"/>
      <c r="B395" s="803"/>
      <c r="C395" s="803"/>
      <c r="D395" s="803"/>
      <c r="E395" s="803"/>
      <c r="F395" s="803"/>
      <c r="G395" s="803"/>
      <c r="H395" s="803"/>
      <c r="I395" s="803"/>
      <c r="J395" s="803"/>
      <c r="K395" s="803"/>
      <c r="L395" s="803"/>
      <c r="M395" s="803"/>
      <c r="N395" s="803"/>
      <c r="O395" s="804"/>
      <c r="P395" s="796" t="s">
        <v>71</v>
      </c>
      <c r="Q395" s="797"/>
      <c r="R395" s="797"/>
      <c r="S395" s="797"/>
      <c r="T395" s="797"/>
      <c r="U395" s="797"/>
      <c r="V395" s="798"/>
      <c r="W395" s="38" t="s">
        <v>69</v>
      </c>
      <c r="X395" s="789">
        <f>IFERROR(SUM(X390:X393),"0")</f>
        <v>0</v>
      </c>
      <c r="Y395" s="789">
        <f>IFERROR(SUM(Y390:Y393),"0")</f>
        <v>0</v>
      </c>
      <c r="Z395" s="38"/>
      <c r="AA395" s="790"/>
      <c r="AB395" s="790"/>
      <c r="AC395" s="790"/>
    </row>
    <row r="396" spans="1:68" ht="14.25" customHeight="1" x14ac:dyDescent="0.25">
      <c r="A396" s="808" t="s">
        <v>636</v>
      </c>
      <c r="B396" s="803"/>
      <c r="C396" s="803"/>
      <c r="D396" s="803"/>
      <c r="E396" s="803"/>
      <c r="F396" s="803"/>
      <c r="G396" s="803"/>
      <c r="H396" s="803"/>
      <c r="I396" s="803"/>
      <c r="J396" s="803"/>
      <c r="K396" s="803"/>
      <c r="L396" s="803"/>
      <c r="M396" s="803"/>
      <c r="N396" s="803"/>
      <c r="O396" s="803"/>
      <c r="P396" s="803"/>
      <c r="Q396" s="803"/>
      <c r="R396" s="803"/>
      <c r="S396" s="803"/>
      <c r="T396" s="803"/>
      <c r="U396" s="803"/>
      <c r="V396" s="803"/>
      <c r="W396" s="803"/>
      <c r="X396" s="803"/>
      <c r="Y396" s="803"/>
      <c r="Z396" s="803"/>
      <c r="AA396" s="783"/>
      <c r="AB396" s="783"/>
      <c r="AC396" s="783"/>
    </row>
    <row r="397" spans="1:68" ht="16.5" customHeight="1" x14ac:dyDescent="0.25">
      <c r="A397" s="54" t="s">
        <v>637</v>
      </c>
      <c r="B397" s="54" t="s">
        <v>638</v>
      </c>
      <c r="C397" s="32">
        <v>4301180007</v>
      </c>
      <c r="D397" s="794">
        <v>4680115881808</v>
      </c>
      <c r="E397" s="795"/>
      <c r="F397" s="786">
        <v>0.1</v>
      </c>
      <c r="G397" s="33">
        <v>20</v>
      </c>
      <c r="H397" s="786">
        <v>2</v>
      </c>
      <c r="I397" s="786">
        <v>2.2400000000000002</v>
      </c>
      <c r="J397" s="33">
        <v>238</v>
      </c>
      <c r="K397" s="33" t="s">
        <v>76</v>
      </c>
      <c r="L397" s="33"/>
      <c r="M397" s="34" t="s">
        <v>639</v>
      </c>
      <c r="N397" s="34"/>
      <c r="O397" s="33">
        <v>730</v>
      </c>
      <c r="P397" s="98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7" s="792"/>
      <c r="R397" s="792"/>
      <c r="S397" s="792"/>
      <c r="T397" s="793"/>
      <c r="U397" s="35"/>
      <c r="V397" s="35"/>
      <c r="W397" s="36" t="s">
        <v>69</v>
      </c>
      <c r="X397" s="787">
        <v>0</v>
      </c>
      <c r="Y397" s="788">
        <f>IFERROR(IF(X397="",0,CEILING((X397/$H397),1)*$H397),"")</f>
        <v>0</v>
      </c>
      <c r="Z397" s="37" t="str">
        <f>IFERROR(IF(Y397=0,"",ROUNDUP(Y397/H397,0)*0.00474),"")</f>
        <v/>
      </c>
      <c r="AA397" s="56"/>
      <c r="AB397" s="57"/>
      <c r="AC397" s="473" t="s">
        <v>640</v>
      </c>
      <c r="AG397" s="64"/>
      <c r="AJ397" s="68"/>
      <c r="AK397" s="68">
        <v>0</v>
      </c>
      <c r="BB397" s="474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27" customHeight="1" x14ac:dyDescent="0.25">
      <c r="A398" s="54" t="s">
        <v>641</v>
      </c>
      <c r="B398" s="54" t="s">
        <v>642</v>
      </c>
      <c r="C398" s="32">
        <v>4301180006</v>
      </c>
      <c r="D398" s="794">
        <v>4680115881822</v>
      </c>
      <c r="E398" s="795"/>
      <c r="F398" s="786">
        <v>0.1</v>
      </c>
      <c r="G398" s="33">
        <v>20</v>
      </c>
      <c r="H398" s="786">
        <v>2</v>
      </c>
      <c r="I398" s="786">
        <v>2.2400000000000002</v>
      </c>
      <c r="J398" s="33">
        <v>238</v>
      </c>
      <c r="K398" s="33" t="s">
        <v>76</v>
      </c>
      <c r="L398" s="33"/>
      <c r="M398" s="34" t="s">
        <v>639</v>
      </c>
      <c r="N398" s="34"/>
      <c r="O398" s="33">
        <v>730</v>
      </c>
      <c r="P398" s="109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8" s="792"/>
      <c r="R398" s="792"/>
      <c r="S398" s="792"/>
      <c r="T398" s="793"/>
      <c r="U398" s="35"/>
      <c r="V398" s="35"/>
      <c r="W398" s="36" t="s">
        <v>69</v>
      </c>
      <c r="X398" s="787">
        <v>0</v>
      </c>
      <c r="Y398" s="788">
        <f>IFERROR(IF(X398="",0,CEILING((X398/$H398),1)*$H398),"")</f>
        <v>0</v>
      </c>
      <c r="Z398" s="37" t="str">
        <f>IFERROR(IF(Y398=0,"",ROUNDUP(Y398/H398,0)*0.00474),"")</f>
        <v/>
      </c>
      <c r="AA398" s="56"/>
      <c r="AB398" s="57"/>
      <c r="AC398" s="475" t="s">
        <v>640</v>
      </c>
      <c r="AG398" s="64"/>
      <c r="AJ398" s="68"/>
      <c r="AK398" s="68">
        <v>0</v>
      </c>
      <c r="BB398" s="47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customHeight="1" x14ac:dyDescent="0.25">
      <c r="A399" s="54" t="s">
        <v>643</v>
      </c>
      <c r="B399" s="54" t="s">
        <v>644</v>
      </c>
      <c r="C399" s="32">
        <v>4301180001</v>
      </c>
      <c r="D399" s="794">
        <v>4680115880016</v>
      </c>
      <c r="E399" s="795"/>
      <c r="F399" s="786">
        <v>0.1</v>
      </c>
      <c r="G399" s="33">
        <v>20</v>
      </c>
      <c r="H399" s="786">
        <v>2</v>
      </c>
      <c r="I399" s="786">
        <v>2.2400000000000002</v>
      </c>
      <c r="J399" s="33">
        <v>238</v>
      </c>
      <c r="K399" s="33" t="s">
        <v>76</v>
      </c>
      <c r="L399" s="33"/>
      <c r="M399" s="34" t="s">
        <v>639</v>
      </c>
      <c r="N399" s="34"/>
      <c r="O399" s="33">
        <v>730</v>
      </c>
      <c r="P399" s="111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9" s="792"/>
      <c r="R399" s="792"/>
      <c r="S399" s="792"/>
      <c r="T399" s="793"/>
      <c r="U399" s="35"/>
      <c r="V399" s="35"/>
      <c r="W399" s="36" t="s">
        <v>69</v>
      </c>
      <c r="X399" s="787">
        <v>0</v>
      </c>
      <c r="Y399" s="788">
        <f>IFERROR(IF(X399="",0,CEILING((X399/$H399),1)*$H399),"")</f>
        <v>0</v>
      </c>
      <c r="Z399" s="37" t="str">
        <f>IFERROR(IF(Y399=0,"",ROUNDUP(Y399/H399,0)*0.00474),"")</f>
        <v/>
      </c>
      <c r="AA399" s="56"/>
      <c r="AB399" s="57"/>
      <c r="AC399" s="477" t="s">
        <v>640</v>
      </c>
      <c r="AG399" s="64"/>
      <c r="AJ399" s="68"/>
      <c r="AK399" s="68">
        <v>0</v>
      </c>
      <c r="BB399" s="47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x14ac:dyDescent="0.2">
      <c r="A400" s="802"/>
      <c r="B400" s="803"/>
      <c r="C400" s="803"/>
      <c r="D400" s="803"/>
      <c r="E400" s="803"/>
      <c r="F400" s="803"/>
      <c r="G400" s="803"/>
      <c r="H400" s="803"/>
      <c r="I400" s="803"/>
      <c r="J400" s="803"/>
      <c r="K400" s="803"/>
      <c r="L400" s="803"/>
      <c r="M400" s="803"/>
      <c r="N400" s="803"/>
      <c r="O400" s="804"/>
      <c r="P400" s="796" t="s">
        <v>71</v>
      </c>
      <c r="Q400" s="797"/>
      <c r="R400" s="797"/>
      <c r="S400" s="797"/>
      <c r="T400" s="797"/>
      <c r="U400" s="797"/>
      <c r="V400" s="798"/>
      <c r="W400" s="38" t="s">
        <v>72</v>
      </c>
      <c r="X400" s="789">
        <f>IFERROR(X397/H397,"0")+IFERROR(X398/H398,"0")+IFERROR(X399/H399,"0")</f>
        <v>0</v>
      </c>
      <c r="Y400" s="789">
        <f>IFERROR(Y397/H397,"0")+IFERROR(Y398/H398,"0")+IFERROR(Y399/H399,"0")</f>
        <v>0</v>
      </c>
      <c r="Z400" s="789">
        <f>IFERROR(IF(Z397="",0,Z397),"0")+IFERROR(IF(Z398="",0,Z398),"0")+IFERROR(IF(Z399="",0,Z399),"0")</f>
        <v>0</v>
      </c>
      <c r="AA400" s="790"/>
      <c r="AB400" s="790"/>
      <c r="AC400" s="790"/>
    </row>
    <row r="401" spans="1:68" x14ac:dyDescent="0.2">
      <c r="A401" s="803"/>
      <c r="B401" s="803"/>
      <c r="C401" s="803"/>
      <c r="D401" s="803"/>
      <c r="E401" s="803"/>
      <c r="F401" s="803"/>
      <c r="G401" s="803"/>
      <c r="H401" s="803"/>
      <c r="I401" s="803"/>
      <c r="J401" s="803"/>
      <c r="K401" s="803"/>
      <c r="L401" s="803"/>
      <c r="M401" s="803"/>
      <c r="N401" s="803"/>
      <c r="O401" s="804"/>
      <c r="P401" s="796" t="s">
        <v>71</v>
      </c>
      <c r="Q401" s="797"/>
      <c r="R401" s="797"/>
      <c r="S401" s="797"/>
      <c r="T401" s="797"/>
      <c r="U401" s="797"/>
      <c r="V401" s="798"/>
      <c r="W401" s="38" t="s">
        <v>69</v>
      </c>
      <c r="X401" s="789">
        <f>IFERROR(SUM(X397:X399),"0")</f>
        <v>0</v>
      </c>
      <c r="Y401" s="789">
        <f>IFERROR(SUM(Y397:Y399),"0")</f>
        <v>0</v>
      </c>
      <c r="Z401" s="38"/>
      <c r="AA401" s="790"/>
      <c r="AB401" s="790"/>
      <c r="AC401" s="790"/>
    </row>
    <row r="402" spans="1:68" ht="16.5" customHeight="1" x14ac:dyDescent="0.25">
      <c r="A402" s="841" t="s">
        <v>645</v>
      </c>
      <c r="B402" s="803"/>
      <c r="C402" s="803"/>
      <c r="D402" s="803"/>
      <c r="E402" s="803"/>
      <c r="F402" s="803"/>
      <c r="G402" s="803"/>
      <c r="H402" s="803"/>
      <c r="I402" s="803"/>
      <c r="J402" s="803"/>
      <c r="K402" s="803"/>
      <c r="L402" s="803"/>
      <c r="M402" s="803"/>
      <c r="N402" s="803"/>
      <c r="O402" s="803"/>
      <c r="P402" s="803"/>
      <c r="Q402" s="803"/>
      <c r="R402" s="803"/>
      <c r="S402" s="803"/>
      <c r="T402" s="803"/>
      <c r="U402" s="803"/>
      <c r="V402" s="803"/>
      <c r="W402" s="803"/>
      <c r="X402" s="803"/>
      <c r="Y402" s="803"/>
      <c r="Z402" s="803"/>
      <c r="AA402" s="782"/>
      <c r="AB402" s="782"/>
      <c r="AC402" s="782"/>
    </row>
    <row r="403" spans="1:68" ht="14.25" customHeight="1" x14ac:dyDescent="0.25">
      <c r="A403" s="808" t="s">
        <v>64</v>
      </c>
      <c r="B403" s="803"/>
      <c r="C403" s="803"/>
      <c r="D403" s="803"/>
      <c r="E403" s="803"/>
      <c r="F403" s="803"/>
      <c r="G403" s="803"/>
      <c r="H403" s="803"/>
      <c r="I403" s="803"/>
      <c r="J403" s="803"/>
      <c r="K403" s="803"/>
      <c r="L403" s="803"/>
      <c r="M403" s="803"/>
      <c r="N403" s="803"/>
      <c r="O403" s="803"/>
      <c r="P403" s="803"/>
      <c r="Q403" s="803"/>
      <c r="R403" s="803"/>
      <c r="S403" s="803"/>
      <c r="T403" s="803"/>
      <c r="U403" s="803"/>
      <c r="V403" s="803"/>
      <c r="W403" s="803"/>
      <c r="X403" s="803"/>
      <c r="Y403" s="803"/>
      <c r="Z403" s="803"/>
      <c r="AA403" s="783"/>
      <c r="AB403" s="783"/>
      <c r="AC403" s="783"/>
    </row>
    <row r="404" spans="1:68" ht="27" customHeight="1" x14ac:dyDescent="0.25">
      <c r="A404" s="54" t="s">
        <v>646</v>
      </c>
      <c r="B404" s="54" t="s">
        <v>647</v>
      </c>
      <c r="C404" s="32">
        <v>4301031066</v>
      </c>
      <c r="D404" s="794">
        <v>4607091383836</v>
      </c>
      <c r="E404" s="795"/>
      <c r="F404" s="786">
        <v>0.3</v>
      </c>
      <c r="G404" s="33">
        <v>6</v>
      </c>
      <c r="H404" s="786">
        <v>1.8</v>
      </c>
      <c r="I404" s="786">
        <v>2.028</v>
      </c>
      <c r="J404" s="33">
        <v>182</v>
      </c>
      <c r="K404" s="33" t="s">
        <v>76</v>
      </c>
      <c r="L404" s="33"/>
      <c r="M404" s="34" t="s">
        <v>68</v>
      </c>
      <c r="N404" s="34"/>
      <c r="O404" s="33">
        <v>40</v>
      </c>
      <c r="P404" s="842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4" s="792"/>
      <c r="R404" s="792"/>
      <c r="S404" s="792"/>
      <c r="T404" s="793"/>
      <c r="U404" s="35"/>
      <c r="V404" s="35"/>
      <c r="W404" s="36" t="s">
        <v>69</v>
      </c>
      <c r="X404" s="787">
        <v>0</v>
      </c>
      <c r="Y404" s="788">
        <f>IFERROR(IF(X404="",0,CEILING((X404/$H404),1)*$H404),"")</f>
        <v>0</v>
      </c>
      <c r="Z404" s="37" t="str">
        <f>IFERROR(IF(Y404=0,"",ROUNDUP(Y404/H404,0)*0.00651),"")</f>
        <v/>
      </c>
      <c r="AA404" s="56"/>
      <c r="AB404" s="57"/>
      <c r="AC404" s="479" t="s">
        <v>648</v>
      </c>
      <c r="AG404" s="64"/>
      <c r="AJ404" s="68"/>
      <c r="AK404" s="68">
        <v>0</v>
      </c>
      <c r="BB404" s="480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x14ac:dyDescent="0.2">
      <c r="A405" s="802"/>
      <c r="B405" s="803"/>
      <c r="C405" s="803"/>
      <c r="D405" s="803"/>
      <c r="E405" s="803"/>
      <c r="F405" s="803"/>
      <c r="G405" s="803"/>
      <c r="H405" s="803"/>
      <c r="I405" s="803"/>
      <c r="J405" s="803"/>
      <c r="K405" s="803"/>
      <c r="L405" s="803"/>
      <c r="M405" s="803"/>
      <c r="N405" s="803"/>
      <c r="O405" s="804"/>
      <c r="P405" s="796" t="s">
        <v>71</v>
      </c>
      <c r="Q405" s="797"/>
      <c r="R405" s="797"/>
      <c r="S405" s="797"/>
      <c r="T405" s="797"/>
      <c r="U405" s="797"/>
      <c r="V405" s="798"/>
      <c r="W405" s="38" t="s">
        <v>72</v>
      </c>
      <c r="X405" s="789">
        <f>IFERROR(X404/H404,"0")</f>
        <v>0</v>
      </c>
      <c r="Y405" s="789">
        <f>IFERROR(Y404/H404,"0")</f>
        <v>0</v>
      </c>
      <c r="Z405" s="789">
        <f>IFERROR(IF(Z404="",0,Z404),"0")</f>
        <v>0</v>
      </c>
      <c r="AA405" s="790"/>
      <c r="AB405" s="790"/>
      <c r="AC405" s="790"/>
    </row>
    <row r="406" spans="1:68" x14ac:dyDescent="0.2">
      <c r="A406" s="803"/>
      <c r="B406" s="803"/>
      <c r="C406" s="803"/>
      <c r="D406" s="803"/>
      <c r="E406" s="803"/>
      <c r="F406" s="803"/>
      <c r="G406" s="803"/>
      <c r="H406" s="803"/>
      <c r="I406" s="803"/>
      <c r="J406" s="803"/>
      <c r="K406" s="803"/>
      <c r="L406" s="803"/>
      <c r="M406" s="803"/>
      <c r="N406" s="803"/>
      <c r="O406" s="804"/>
      <c r="P406" s="796" t="s">
        <v>71</v>
      </c>
      <c r="Q406" s="797"/>
      <c r="R406" s="797"/>
      <c r="S406" s="797"/>
      <c r="T406" s="797"/>
      <c r="U406" s="797"/>
      <c r="V406" s="798"/>
      <c r="W406" s="38" t="s">
        <v>69</v>
      </c>
      <c r="X406" s="789">
        <f>IFERROR(SUM(X404:X404),"0")</f>
        <v>0</v>
      </c>
      <c r="Y406" s="789">
        <f>IFERROR(SUM(Y404:Y404),"0")</f>
        <v>0</v>
      </c>
      <c r="Z406" s="38"/>
      <c r="AA406" s="790"/>
      <c r="AB406" s="790"/>
      <c r="AC406" s="790"/>
    </row>
    <row r="407" spans="1:68" ht="14.25" customHeight="1" x14ac:dyDescent="0.25">
      <c r="A407" s="808" t="s">
        <v>73</v>
      </c>
      <c r="B407" s="803"/>
      <c r="C407" s="803"/>
      <c r="D407" s="803"/>
      <c r="E407" s="803"/>
      <c r="F407" s="803"/>
      <c r="G407" s="803"/>
      <c r="H407" s="803"/>
      <c r="I407" s="803"/>
      <c r="J407" s="803"/>
      <c r="K407" s="803"/>
      <c r="L407" s="803"/>
      <c r="M407" s="803"/>
      <c r="N407" s="803"/>
      <c r="O407" s="803"/>
      <c r="P407" s="803"/>
      <c r="Q407" s="803"/>
      <c r="R407" s="803"/>
      <c r="S407" s="803"/>
      <c r="T407" s="803"/>
      <c r="U407" s="803"/>
      <c r="V407" s="803"/>
      <c r="W407" s="803"/>
      <c r="X407" s="803"/>
      <c r="Y407" s="803"/>
      <c r="Z407" s="803"/>
      <c r="AA407" s="783"/>
      <c r="AB407" s="783"/>
      <c r="AC407" s="783"/>
    </row>
    <row r="408" spans="1:68" ht="37.5" customHeight="1" x14ac:dyDescent="0.25">
      <c r="A408" s="54" t="s">
        <v>649</v>
      </c>
      <c r="B408" s="54" t="s">
        <v>650</v>
      </c>
      <c r="C408" s="32">
        <v>4301051142</v>
      </c>
      <c r="D408" s="794">
        <v>4607091387919</v>
      </c>
      <c r="E408" s="795"/>
      <c r="F408" s="786">
        <v>1.35</v>
      </c>
      <c r="G408" s="33">
        <v>6</v>
      </c>
      <c r="H408" s="786">
        <v>8.1</v>
      </c>
      <c r="I408" s="786">
        <v>8.6639999999999997</v>
      </c>
      <c r="J408" s="33">
        <v>56</v>
      </c>
      <c r="K408" s="33" t="s">
        <v>116</v>
      </c>
      <c r="L408" s="33"/>
      <c r="M408" s="34" t="s">
        <v>68</v>
      </c>
      <c r="N408" s="34"/>
      <c r="O408" s="33">
        <v>45</v>
      </c>
      <c r="P408" s="119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8" s="792"/>
      <c r="R408" s="792"/>
      <c r="S408" s="792"/>
      <c r="T408" s="793"/>
      <c r="U408" s="35"/>
      <c r="V408" s="35"/>
      <c r="W408" s="36" t="s">
        <v>69</v>
      </c>
      <c r="X408" s="787">
        <v>30</v>
      </c>
      <c r="Y408" s="788">
        <f>IFERROR(IF(X408="",0,CEILING((X408/$H408),1)*$H408),"")</f>
        <v>32.4</v>
      </c>
      <c r="Z408" s="37">
        <f>IFERROR(IF(Y408=0,"",ROUNDUP(Y408/H408,0)*0.02175),"")</f>
        <v>8.6999999999999994E-2</v>
      </c>
      <c r="AA408" s="56"/>
      <c r="AB408" s="57"/>
      <c r="AC408" s="481" t="s">
        <v>651</v>
      </c>
      <c r="AG408" s="64"/>
      <c r="AJ408" s="68"/>
      <c r="AK408" s="68">
        <v>0</v>
      </c>
      <c r="BB408" s="482" t="s">
        <v>1</v>
      </c>
      <c r="BM408" s="64">
        <f>IFERROR(X408*I408/H408,"0")</f>
        <v>32.088888888888896</v>
      </c>
      <c r="BN408" s="64">
        <f>IFERROR(Y408*I408/H408,"0")</f>
        <v>34.655999999999999</v>
      </c>
      <c r="BO408" s="64">
        <f>IFERROR(1/J408*(X408/H408),"0")</f>
        <v>6.6137566137566134E-2</v>
      </c>
      <c r="BP408" s="64">
        <f>IFERROR(1/J408*(Y408/H408),"0")</f>
        <v>7.1428571428571425E-2</v>
      </c>
    </row>
    <row r="409" spans="1:68" ht="37.5" customHeight="1" x14ac:dyDescent="0.25">
      <c r="A409" s="54" t="s">
        <v>652</v>
      </c>
      <c r="B409" s="54" t="s">
        <v>653</v>
      </c>
      <c r="C409" s="32">
        <v>4301051461</v>
      </c>
      <c r="D409" s="794">
        <v>4680115883604</v>
      </c>
      <c r="E409" s="795"/>
      <c r="F409" s="786">
        <v>0.35</v>
      </c>
      <c r="G409" s="33">
        <v>6</v>
      </c>
      <c r="H409" s="786">
        <v>2.1</v>
      </c>
      <c r="I409" s="786">
        <v>2.3519999999999999</v>
      </c>
      <c r="J409" s="33">
        <v>182</v>
      </c>
      <c r="K409" s="33" t="s">
        <v>76</v>
      </c>
      <c r="L409" s="33"/>
      <c r="M409" s="34" t="s">
        <v>77</v>
      </c>
      <c r="N409" s="34"/>
      <c r="O409" s="33">
        <v>45</v>
      </c>
      <c r="P409" s="1117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9" s="792"/>
      <c r="R409" s="792"/>
      <c r="S409" s="792"/>
      <c r="T409" s="793"/>
      <c r="U409" s="35"/>
      <c r="V409" s="35"/>
      <c r="W409" s="36" t="s">
        <v>69</v>
      </c>
      <c r="X409" s="787">
        <v>29</v>
      </c>
      <c r="Y409" s="788">
        <f>IFERROR(IF(X409="",0,CEILING((X409/$H409),1)*$H409),"")</f>
        <v>29.400000000000002</v>
      </c>
      <c r="Z409" s="37">
        <f>IFERROR(IF(Y409=0,"",ROUNDUP(Y409/H409,0)*0.00651),"")</f>
        <v>9.1139999999999999E-2</v>
      </c>
      <c r="AA409" s="56"/>
      <c r="AB409" s="57"/>
      <c r="AC409" s="483" t="s">
        <v>654</v>
      </c>
      <c r="AG409" s="64"/>
      <c r="AJ409" s="68"/>
      <c r="AK409" s="68">
        <v>0</v>
      </c>
      <c r="BB409" s="484" t="s">
        <v>1</v>
      </c>
      <c r="BM409" s="64">
        <f>IFERROR(X409*I409/H409,"0")</f>
        <v>32.479999999999997</v>
      </c>
      <c r="BN409" s="64">
        <f>IFERROR(Y409*I409/H409,"0")</f>
        <v>32.927999999999997</v>
      </c>
      <c r="BO409" s="64">
        <f>IFERROR(1/J409*(X409/H409),"0")</f>
        <v>7.5876504447933021E-2</v>
      </c>
      <c r="BP409" s="64">
        <f>IFERROR(1/J409*(Y409/H409),"0")</f>
        <v>7.6923076923076927E-2</v>
      </c>
    </row>
    <row r="410" spans="1:68" ht="27" customHeight="1" x14ac:dyDescent="0.25">
      <c r="A410" s="54" t="s">
        <v>655</v>
      </c>
      <c r="B410" s="54" t="s">
        <v>656</v>
      </c>
      <c r="C410" s="32">
        <v>4301051485</v>
      </c>
      <c r="D410" s="794">
        <v>4680115883567</v>
      </c>
      <c r="E410" s="795"/>
      <c r="F410" s="786">
        <v>0.35</v>
      </c>
      <c r="G410" s="33">
        <v>6</v>
      </c>
      <c r="H410" s="786">
        <v>2.1</v>
      </c>
      <c r="I410" s="786">
        <v>2.34</v>
      </c>
      <c r="J410" s="33">
        <v>182</v>
      </c>
      <c r="K410" s="33" t="s">
        <v>76</v>
      </c>
      <c r="L410" s="33"/>
      <c r="M410" s="34" t="s">
        <v>68</v>
      </c>
      <c r="N410" s="34"/>
      <c r="O410" s="33">
        <v>40</v>
      </c>
      <c r="P410" s="1222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0" s="792"/>
      <c r="R410" s="792"/>
      <c r="S410" s="792"/>
      <c r="T410" s="793"/>
      <c r="U410" s="35"/>
      <c r="V410" s="35"/>
      <c r="W410" s="36" t="s">
        <v>69</v>
      </c>
      <c r="X410" s="787">
        <v>29</v>
      </c>
      <c r="Y410" s="788">
        <f>IFERROR(IF(X410="",0,CEILING((X410/$H410),1)*$H410),"")</f>
        <v>29.400000000000002</v>
      </c>
      <c r="Z410" s="37">
        <f>IFERROR(IF(Y410=0,"",ROUNDUP(Y410/H410,0)*0.00651),"")</f>
        <v>9.1139999999999999E-2</v>
      </c>
      <c r="AA410" s="56"/>
      <c r="AB410" s="57"/>
      <c r="AC410" s="485" t="s">
        <v>657</v>
      </c>
      <c r="AG410" s="64"/>
      <c r="AJ410" s="68"/>
      <c r="AK410" s="68">
        <v>0</v>
      </c>
      <c r="BB410" s="486" t="s">
        <v>1</v>
      </c>
      <c r="BM410" s="64">
        <f>IFERROR(X410*I410/H410,"0")</f>
        <v>32.31428571428571</v>
      </c>
      <c r="BN410" s="64">
        <f>IFERROR(Y410*I410/H410,"0")</f>
        <v>32.760000000000005</v>
      </c>
      <c r="BO410" s="64">
        <f>IFERROR(1/J410*(X410/H410),"0")</f>
        <v>7.5876504447933021E-2</v>
      </c>
      <c r="BP410" s="64">
        <f>IFERROR(1/J410*(Y410/H410),"0")</f>
        <v>7.6923076923076927E-2</v>
      </c>
    </row>
    <row r="411" spans="1:68" x14ac:dyDescent="0.2">
      <c r="A411" s="802"/>
      <c r="B411" s="803"/>
      <c r="C411" s="803"/>
      <c r="D411" s="803"/>
      <c r="E411" s="803"/>
      <c r="F411" s="803"/>
      <c r="G411" s="803"/>
      <c r="H411" s="803"/>
      <c r="I411" s="803"/>
      <c r="J411" s="803"/>
      <c r="K411" s="803"/>
      <c r="L411" s="803"/>
      <c r="M411" s="803"/>
      <c r="N411" s="803"/>
      <c r="O411" s="804"/>
      <c r="P411" s="796" t="s">
        <v>71</v>
      </c>
      <c r="Q411" s="797"/>
      <c r="R411" s="797"/>
      <c r="S411" s="797"/>
      <c r="T411" s="797"/>
      <c r="U411" s="797"/>
      <c r="V411" s="798"/>
      <c r="W411" s="38" t="s">
        <v>72</v>
      </c>
      <c r="X411" s="789">
        <f>IFERROR(X408/H408,"0")+IFERROR(X409/H409,"0")+IFERROR(X410/H410,"0")</f>
        <v>31.322751322751323</v>
      </c>
      <c r="Y411" s="789">
        <f>IFERROR(Y408/H408,"0")+IFERROR(Y409/H409,"0")+IFERROR(Y410/H410,"0")</f>
        <v>32</v>
      </c>
      <c r="Z411" s="789">
        <f>IFERROR(IF(Z408="",0,Z408),"0")+IFERROR(IF(Z409="",0,Z409),"0")+IFERROR(IF(Z410="",0,Z410),"0")</f>
        <v>0.26927999999999996</v>
      </c>
      <c r="AA411" s="790"/>
      <c r="AB411" s="790"/>
      <c r="AC411" s="790"/>
    </row>
    <row r="412" spans="1:68" x14ac:dyDescent="0.2">
      <c r="A412" s="803"/>
      <c r="B412" s="803"/>
      <c r="C412" s="803"/>
      <c r="D412" s="803"/>
      <c r="E412" s="803"/>
      <c r="F412" s="803"/>
      <c r="G412" s="803"/>
      <c r="H412" s="803"/>
      <c r="I412" s="803"/>
      <c r="J412" s="803"/>
      <c r="K412" s="803"/>
      <c r="L412" s="803"/>
      <c r="M412" s="803"/>
      <c r="N412" s="803"/>
      <c r="O412" s="804"/>
      <c r="P412" s="796" t="s">
        <v>71</v>
      </c>
      <c r="Q412" s="797"/>
      <c r="R412" s="797"/>
      <c r="S412" s="797"/>
      <c r="T412" s="797"/>
      <c r="U412" s="797"/>
      <c r="V412" s="798"/>
      <c r="W412" s="38" t="s">
        <v>69</v>
      </c>
      <c r="X412" s="789">
        <f>IFERROR(SUM(X408:X410),"0")</f>
        <v>88</v>
      </c>
      <c r="Y412" s="789">
        <f>IFERROR(SUM(Y408:Y410),"0")</f>
        <v>91.2</v>
      </c>
      <c r="Z412" s="38"/>
      <c r="AA412" s="790"/>
      <c r="AB412" s="790"/>
      <c r="AC412" s="790"/>
    </row>
    <row r="413" spans="1:68" ht="27.75" customHeight="1" x14ac:dyDescent="0.2">
      <c r="A413" s="898" t="s">
        <v>658</v>
      </c>
      <c r="B413" s="899"/>
      <c r="C413" s="899"/>
      <c r="D413" s="899"/>
      <c r="E413" s="899"/>
      <c r="F413" s="899"/>
      <c r="G413" s="899"/>
      <c r="H413" s="899"/>
      <c r="I413" s="899"/>
      <c r="J413" s="899"/>
      <c r="K413" s="899"/>
      <c r="L413" s="899"/>
      <c r="M413" s="899"/>
      <c r="N413" s="899"/>
      <c r="O413" s="899"/>
      <c r="P413" s="899"/>
      <c r="Q413" s="899"/>
      <c r="R413" s="899"/>
      <c r="S413" s="899"/>
      <c r="T413" s="899"/>
      <c r="U413" s="899"/>
      <c r="V413" s="899"/>
      <c r="W413" s="899"/>
      <c r="X413" s="899"/>
      <c r="Y413" s="899"/>
      <c r="Z413" s="899"/>
      <c r="AA413" s="49"/>
      <c r="AB413" s="49"/>
      <c r="AC413" s="49"/>
    </row>
    <row r="414" spans="1:68" ht="16.5" customHeight="1" x14ac:dyDescent="0.25">
      <c r="A414" s="841" t="s">
        <v>659</v>
      </c>
      <c r="B414" s="803"/>
      <c r="C414" s="803"/>
      <c r="D414" s="803"/>
      <c r="E414" s="803"/>
      <c r="F414" s="803"/>
      <c r="G414" s="803"/>
      <c r="H414" s="803"/>
      <c r="I414" s="803"/>
      <c r="J414" s="803"/>
      <c r="K414" s="803"/>
      <c r="L414" s="803"/>
      <c r="M414" s="803"/>
      <c r="N414" s="803"/>
      <c r="O414" s="803"/>
      <c r="P414" s="803"/>
      <c r="Q414" s="803"/>
      <c r="R414" s="803"/>
      <c r="S414" s="803"/>
      <c r="T414" s="803"/>
      <c r="U414" s="803"/>
      <c r="V414" s="803"/>
      <c r="W414" s="803"/>
      <c r="X414" s="803"/>
      <c r="Y414" s="803"/>
      <c r="Z414" s="803"/>
      <c r="AA414" s="782"/>
      <c r="AB414" s="782"/>
      <c r="AC414" s="782"/>
    </row>
    <row r="415" spans="1:68" ht="14.25" customHeight="1" x14ac:dyDescent="0.25">
      <c r="A415" s="808" t="s">
        <v>113</v>
      </c>
      <c r="B415" s="803"/>
      <c r="C415" s="803"/>
      <c r="D415" s="803"/>
      <c r="E415" s="803"/>
      <c r="F415" s="803"/>
      <c r="G415" s="803"/>
      <c r="H415" s="803"/>
      <c r="I415" s="803"/>
      <c r="J415" s="803"/>
      <c r="K415" s="803"/>
      <c r="L415" s="803"/>
      <c r="M415" s="803"/>
      <c r="N415" s="803"/>
      <c r="O415" s="803"/>
      <c r="P415" s="803"/>
      <c r="Q415" s="803"/>
      <c r="R415" s="803"/>
      <c r="S415" s="803"/>
      <c r="T415" s="803"/>
      <c r="U415" s="803"/>
      <c r="V415" s="803"/>
      <c r="W415" s="803"/>
      <c r="X415" s="803"/>
      <c r="Y415" s="803"/>
      <c r="Z415" s="803"/>
      <c r="AA415" s="783"/>
      <c r="AB415" s="783"/>
      <c r="AC415" s="783"/>
    </row>
    <row r="416" spans="1:68" ht="27" customHeight="1" x14ac:dyDescent="0.25">
      <c r="A416" s="54" t="s">
        <v>660</v>
      </c>
      <c r="B416" s="54" t="s">
        <v>661</v>
      </c>
      <c r="C416" s="32">
        <v>4301011946</v>
      </c>
      <c r="D416" s="794">
        <v>4680115884847</v>
      </c>
      <c r="E416" s="795"/>
      <c r="F416" s="786">
        <v>2.5</v>
      </c>
      <c r="G416" s="33">
        <v>6</v>
      </c>
      <c r="H416" s="786">
        <v>15</v>
      </c>
      <c r="I416" s="786">
        <v>15.48</v>
      </c>
      <c r="J416" s="33">
        <v>48</v>
      </c>
      <c r="K416" s="33" t="s">
        <v>116</v>
      </c>
      <c r="L416" s="33"/>
      <c r="M416" s="34" t="s">
        <v>149</v>
      </c>
      <c r="N416" s="34"/>
      <c r="O416" s="33">
        <v>60</v>
      </c>
      <c r="P416" s="936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6" s="792"/>
      <c r="R416" s="792"/>
      <c r="S416" s="792"/>
      <c r="T416" s="793"/>
      <c r="U416" s="35"/>
      <c r="V416" s="35"/>
      <c r="W416" s="36" t="s">
        <v>69</v>
      </c>
      <c r="X416" s="787">
        <v>0</v>
      </c>
      <c r="Y416" s="788">
        <f t="shared" ref="Y416:Y426" si="87">IFERROR(IF(X416="",0,CEILING((X416/$H416),1)*$H416),"")</f>
        <v>0</v>
      </c>
      <c r="Z416" s="37" t="str">
        <f>IFERROR(IF(Y416=0,"",ROUNDUP(Y416/H416,0)*0.02039),"")</f>
        <v/>
      </c>
      <c r="AA416" s="56"/>
      <c r="AB416" s="57"/>
      <c r="AC416" s="487" t="s">
        <v>662</v>
      </c>
      <c r="AG416" s="64"/>
      <c r="AJ416" s="68"/>
      <c r="AK416" s="68">
        <v>0</v>
      </c>
      <c r="BB416" s="488" t="s">
        <v>1</v>
      </c>
      <c r="BM416" s="64">
        <f t="shared" ref="BM416:BM426" si="88">IFERROR(X416*I416/H416,"0")</f>
        <v>0</v>
      </c>
      <c r="BN416" s="64">
        <f t="shared" ref="BN416:BN426" si="89">IFERROR(Y416*I416/H416,"0")</f>
        <v>0</v>
      </c>
      <c r="BO416" s="64">
        <f t="shared" ref="BO416:BO426" si="90">IFERROR(1/J416*(X416/H416),"0")</f>
        <v>0</v>
      </c>
      <c r="BP416" s="64">
        <f t="shared" ref="BP416:BP426" si="91">IFERROR(1/J416*(Y416/H416),"0")</f>
        <v>0</v>
      </c>
    </row>
    <row r="417" spans="1:68" ht="27" customHeight="1" x14ac:dyDescent="0.25">
      <c r="A417" s="54" t="s">
        <v>660</v>
      </c>
      <c r="B417" s="54" t="s">
        <v>663</v>
      </c>
      <c r="C417" s="32">
        <v>4301011869</v>
      </c>
      <c r="D417" s="794">
        <v>4680115884847</v>
      </c>
      <c r="E417" s="795"/>
      <c r="F417" s="786">
        <v>2.5</v>
      </c>
      <c r="G417" s="33">
        <v>6</v>
      </c>
      <c r="H417" s="786">
        <v>15</v>
      </c>
      <c r="I417" s="786">
        <v>15.48</v>
      </c>
      <c r="J417" s="33">
        <v>48</v>
      </c>
      <c r="K417" s="33" t="s">
        <v>116</v>
      </c>
      <c r="L417" s="33" t="s">
        <v>145</v>
      </c>
      <c r="M417" s="34" t="s">
        <v>68</v>
      </c>
      <c r="N417" s="34"/>
      <c r="O417" s="33">
        <v>60</v>
      </c>
      <c r="P417" s="1154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7" s="792"/>
      <c r="R417" s="792"/>
      <c r="S417" s="792"/>
      <c r="T417" s="793"/>
      <c r="U417" s="35"/>
      <c r="V417" s="35"/>
      <c r="W417" s="36" t="s">
        <v>69</v>
      </c>
      <c r="X417" s="787">
        <v>0</v>
      </c>
      <c r="Y417" s="788">
        <f t="shared" si="87"/>
        <v>0</v>
      </c>
      <c r="Z417" s="37" t="str">
        <f>IFERROR(IF(Y417=0,"",ROUNDUP(Y417/H417,0)*0.02175),"")</f>
        <v/>
      </c>
      <c r="AA417" s="56"/>
      <c r="AB417" s="57"/>
      <c r="AC417" s="489" t="s">
        <v>664</v>
      </c>
      <c r="AG417" s="64"/>
      <c r="AJ417" s="68" t="s">
        <v>147</v>
      </c>
      <c r="AK417" s="68">
        <v>720</v>
      </c>
      <c r="BB417" s="490" t="s">
        <v>1</v>
      </c>
      <c r="BM417" s="64">
        <f t="shared" si="88"/>
        <v>0</v>
      </c>
      <c r="BN417" s="64">
        <f t="shared" si="89"/>
        <v>0</v>
      </c>
      <c r="BO417" s="64">
        <f t="shared" si="90"/>
        <v>0</v>
      </c>
      <c r="BP417" s="64">
        <f t="shared" si="91"/>
        <v>0</v>
      </c>
    </row>
    <row r="418" spans="1:68" ht="27" customHeight="1" x14ac:dyDescent="0.25">
      <c r="A418" s="54" t="s">
        <v>665</v>
      </c>
      <c r="B418" s="54" t="s">
        <v>666</v>
      </c>
      <c r="C418" s="32">
        <v>4301011947</v>
      </c>
      <c r="D418" s="794">
        <v>4680115884854</v>
      </c>
      <c r="E418" s="795"/>
      <c r="F418" s="786">
        <v>2.5</v>
      </c>
      <c r="G418" s="33">
        <v>6</v>
      </c>
      <c r="H418" s="786">
        <v>15</v>
      </c>
      <c r="I418" s="786">
        <v>15.48</v>
      </c>
      <c r="J418" s="33">
        <v>48</v>
      </c>
      <c r="K418" s="33" t="s">
        <v>116</v>
      </c>
      <c r="L418" s="33"/>
      <c r="M418" s="34" t="s">
        <v>149</v>
      </c>
      <c r="N418" s="34"/>
      <c r="O418" s="33">
        <v>60</v>
      </c>
      <c r="P418" s="1165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8" s="792"/>
      <c r="R418" s="792"/>
      <c r="S418" s="792"/>
      <c r="T418" s="793"/>
      <c r="U418" s="35"/>
      <c r="V418" s="35"/>
      <c r="W418" s="36" t="s">
        <v>69</v>
      </c>
      <c r="X418" s="787">
        <v>0</v>
      </c>
      <c r="Y418" s="788">
        <f t="shared" si="87"/>
        <v>0</v>
      </c>
      <c r="Z418" s="37" t="str">
        <f>IFERROR(IF(Y418=0,"",ROUNDUP(Y418/H418,0)*0.02039),"")</f>
        <v/>
      </c>
      <c r="AA418" s="56"/>
      <c r="AB418" s="57"/>
      <c r="AC418" s="491" t="s">
        <v>662</v>
      </c>
      <c r="AG418" s="64"/>
      <c r="AJ418" s="68"/>
      <c r="AK418" s="68">
        <v>0</v>
      </c>
      <c r="BB418" s="492" t="s">
        <v>1</v>
      </c>
      <c r="BM418" s="64">
        <f t="shared" si="88"/>
        <v>0</v>
      </c>
      <c r="BN418" s="64">
        <f t="shared" si="89"/>
        <v>0</v>
      </c>
      <c r="BO418" s="64">
        <f t="shared" si="90"/>
        <v>0</v>
      </c>
      <c r="BP418" s="64">
        <f t="shared" si="91"/>
        <v>0</v>
      </c>
    </row>
    <row r="419" spans="1:68" ht="27" customHeight="1" x14ac:dyDescent="0.25">
      <c r="A419" s="54" t="s">
        <v>665</v>
      </c>
      <c r="B419" s="54" t="s">
        <v>667</v>
      </c>
      <c r="C419" s="32">
        <v>4301011870</v>
      </c>
      <c r="D419" s="794">
        <v>4680115884854</v>
      </c>
      <c r="E419" s="795"/>
      <c r="F419" s="786">
        <v>2.5</v>
      </c>
      <c r="G419" s="33">
        <v>6</v>
      </c>
      <c r="H419" s="786">
        <v>15</v>
      </c>
      <c r="I419" s="786">
        <v>15.48</v>
      </c>
      <c r="J419" s="33">
        <v>48</v>
      </c>
      <c r="K419" s="33" t="s">
        <v>116</v>
      </c>
      <c r="L419" s="33" t="s">
        <v>145</v>
      </c>
      <c r="M419" s="34" t="s">
        <v>68</v>
      </c>
      <c r="N419" s="34"/>
      <c r="O419" s="33">
        <v>60</v>
      </c>
      <c r="P419" s="97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9" s="792"/>
      <c r="R419" s="792"/>
      <c r="S419" s="792"/>
      <c r="T419" s="793"/>
      <c r="U419" s="35"/>
      <c r="V419" s="35"/>
      <c r="W419" s="36" t="s">
        <v>69</v>
      </c>
      <c r="X419" s="787">
        <v>0</v>
      </c>
      <c r="Y419" s="788">
        <f t="shared" si="87"/>
        <v>0</v>
      </c>
      <c r="Z419" s="37" t="str">
        <f>IFERROR(IF(Y419=0,"",ROUNDUP(Y419/H419,0)*0.02175),"")</f>
        <v/>
      </c>
      <c r="AA419" s="56"/>
      <c r="AB419" s="57"/>
      <c r="AC419" s="493" t="s">
        <v>668</v>
      </c>
      <c r="AG419" s="64"/>
      <c r="AJ419" s="68" t="s">
        <v>147</v>
      </c>
      <c r="AK419" s="68">
        <v>720</v>
      </c>
      <c r="BB419" s="494" t="s">
        <v>1</v>
      </c>
      <c r="BM419" s="64">
        <f t="shared" si="88"/>
        <v>0</v>
      </c>
      <c r="BN419" s="64">
        <f t="shared" si="89"/>
        <v>0</v>
      </c>
      <c r="BO419" s="64">
        <f t="shared" si="90"/>
        <v>0</v>
      </c>
      <c r="BP419" s="64">
        <f t="shared" si="91"/>
        <v>0</v>
      </c>
    </row>
    <row r="420" spans="1:68" ht="27" customHeight="1" x14ac:dyDescent="0.25">
      <c r="A420" s="54" t="s">
        <v>669</v>
      </c>
      <c r="B420" s="54" t="s">
        <v>670</v>
      </c>
      <c r="C420" s="32">
        <v>4301011943</v>
      </c>
      <c r="D420" s="794">
        <v>4680115884830</v>
      </c>
      <c r="E420" s="795"/>
      <c r="F420" s="786">
        <v>2.5</v>
      </c>
      <c r="G420" s="33">
        <v>6</v>
      </c>
      <c r="H420" s="786">
        <v>15</v>
      </c>
      <c r="I420" s="786">
        <v>15.48</v>
      </c>
      <c r="J420" s="33">
        <v>48</v>
      </c>
      <c r="K420" s="33" t="s">
        <v>116</v>
      </c>
      <c r="L420" s="33"/>
      <c r="M420" s="34" t="s">
        <v>149</v>
      </c>
      <c r="N420" s="34"/>
      <c r="O420" s="33">
        <v>60</v>
      </c>
      <c r="P420" s="1170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0" s="792"/>
      <c r="R420" s="792"/>
      <c r="S420" s="792"/>
      <c r="T420" s="793"/>
      <c r="U420" s="35"/>
      <c r="V420" s="35"/>
      <c r="W420" s="36" t="s">
        <v>69</v>
      </c>
      <c r="X420" s="787">
        <v>0</v>
      </c>
      <c r="Y420" s="788">
        <f t="shared" si="87"/>
        <v>0</v>
      </c>
      <c r="Z420" s="37" t="str">
        <f>IFERROR(IF(Y420=0,"",ROUNDUP(Y420/H420,0)*0.02039),"")</f>
        <v/>
      </c>
      <c r="AA420" s="56"/>
      <c r="AB420" s="57"/>
      <c r="AC420" s="495" t="s">
        <v>662</v>
      </c>
      <c r="AG420" s="64"/>
      <c r="AJ420" s="68"/>
      <c r="AK420" s="68">
        <v>0</v>
      </c>
      <c r="BB420" s="496" t="s">
        <v>1</v>
      </c>
      <c r="BM420" s="64">
        <f t="shared" si="88"/>
        <v>0</v>
      </c>
      <c r="BN420" s="64">
        <f t="shared" si="89"/>
        <v>0</v>
      </c>
      <c r="BO420" s="64">
        <f t="shared" si="90"/>
        <v>0</v>
      </c>
      <c r="BP420" s="64">
        <f t="shared" si="91"/>
        <v>0</v>
      </c>
    </row>
    <row r="421" spans="1:68" ht="27" customHeight="1" x14ac:dyDescent="0.25">
      <c r="A421" s="54" t="s">
        <v>669</v>
      </c>
      <c r="B421" s="54" t="s">
        <v>671</v>
      </c>
      <c r="C421" s="32">
        <v>4301011867</v>
      </c>
      <c r="D421" s="794">
        <v>4680115884830</v>
      </c>
      <c r="E421" s="795"/>
      <c r="F421" s="786">
        <v>2.5</v>
      </c>
      <c r="G421" s="33">
        <v>6</v>
      </c>
      <c r="H421" s="786">
        <v>15</v>
      </c>
      <c r="I421" s="786">
        <v>15.48</v>
      </c>
      <c r="J421" s="33">
        <v>48</v>
      </c>
      <c r="K421" s="33" t="s">
        <v>116</v>
      </c>
      <c r="L421" s="33" t="s">
        <v>145</v>
      </c>
      <c r="M421" s="34" t="s">
        <v>68</v>
      </c>
      <c r="N421" s="34"/>
      <c r="O421" s="33">
        <v>60</v>
      </c>
      <c r="P421" s="1191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1" s="792"/>
      <c r="R421" s="792"/>
      <c r="S421" s="792"/>
      <c r="T421" s="793"/>
      <c r="U421" s="35"/>
      <c r="V421" s="35"/>
      <c r="W421" s="36" t="s">
        <v>69</v>
      </c>
      <c r="X421" s="787">
        <v>0</v>
      </c>
      <c r="Y421" s="788">
        <f t="shared" si="87"/>
        <v>0</v>
      </c>
      <c r="Z421" s="37" t="str">
        <f>IFERROR(IF(Y421=0,"",ROUNDUP(Y421/H421,0)*0.02175),"")</f>
        <v/>
      </c>
      <c r="AA421" s="56"/>
      <c r="AB421" s="57"/>
      <c r="AC421" s="497" t="s">
        <v>672</v>
      </c>
      <c r="AG421" s="64"/>
      <c r="AJ421" s="68" t="s">
        <v>147</v>
      </c>
      <c r="AK421" s="68">
        <v>720</v>
      </c>
      <c r="BB421" s="498" t="s">
        <v>1</v>
      </c>
      <c r="BM421" s="64">
        <f t="shared" si="88"/>
        <v>0</v>
      </c>
      <c r="BN421" s="64">
        <f t="shared" si="89"/>
        <v>0</v>
      </c>
      <c r="BO421" s="64">
        <f t="shared" si="90"/>
        <v>0</v>
      </c>
      <c r="BP421" s="64">
        <f t="shared" si="91"/>
        <v>0</v>
      </c>
    </row>
    <row r="422" spans="1:68" ht="27" customHeight="1" x14ac:dyDescent="0.25">
      <c r="A422" s="54" t="s">
        <v>673</v>
      </c>
      <c r="B422" s="54" t="s">
        <v>674</v>
      </c>
      <c r="C422" s="32">
        <v>4301011339</v>
      </c>
      <c r="D422" s="794">
        <v>4607091383997</v>
      </c>
      <c r="E422" s="795"/>
      <c r="F422" s="786">
        <v>2.5</v>
      </c>
      <c r="G422" s="33">
        <v>6</v>
      </c>
      <c r="H422" s="786">
        <v>15</v>
      </c>
      <c r="I422" s="786">
        <v>15.48</v>
      </c>
      <c r="J422" s="33">
        <v>48</v>
      </c>
      <c r="K422" s="33" t="s">
        <v>116</v>
      </c>
      <c r="L422" s="33"/>
      <c r="M422" s="34" t="s">
        <v>68</v>
      </c>
      <c r="N422" s="34"/>
      <c r="O422" s="33">
        <v>60</v>
      </c>
      <c r="P422" s="96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2" s="792"/>
      <c r="R422" s="792"/>
      <c r="S422" s="792"/>
      <c r="T422" s="793"/>
      <c r="U422" s="35"/>
      <c r="V422" s="35"/>
      <c r="W422" s="36" t="s">
        <v>69</v>
      </c>
      <c r="X422" s="787">
        <v>3000</v>
      </c>
      <c r="Y422" s="788">
        <f t="shared" si="87"/>
        <v>3000</v>
      </c>
      <c r="Z422" s="37">
        <f>IFERROR(IF(Y422=0,"",ROUNDUP(Y422/H422,0)*0.02175),"")</f>
        <v>4.3499999999999996</v>
      </c>
      <c r="AA422" s="56"/>
      <c r="AB422" s="57"/>
      <c r="AC422" s="499" t="s">
        <v>675</v>
      </c>
      <c r="AG422" s="64"/>
      <c r="AJ422" s="68"/>
      <c r="AK422" s="68">
        <v>0</v>
      </c>
      <c r="BB422" s="500" t="s">
        <v>1</v>
      </c>
      <c r="BM422" s="64">
        <f t="shared" si="88"/>
        <v>3096</v>
      </c>
      <c r="BN422" s="64">
        <f t="shared" si="89"/>
        <v>3096</v>
      </c>
      <c r="BO422" s="64">
        <f t="shared" si="90"/>
        <v>4.1666666666666661</v>
      </c>
      <c r="BP422" s="64">
        <f t="shared" si="91"/>
        <v>4.1666666666666661</v>
      </c>
    </row>
    <row r="423" spans="1:68" ht="27" customHeight="1" x14ac:dyDescent="0.25">
      <c r="A423" s="54" t="s">
        <v>676</v>
      </c>
      <c r="B423" s="54" t="s">
        <v>677</v>
      </c>
      <c r="C423" s="32">
        <v>4301011433</v>
      </c>
      <c r="D423" s="794">
        <v>4680115882638</v>
      </c>
      <c r="E423" s="795"/>
      <c r="F423" s="786">
        <v>0.4</v>
      </c>
      <c r="G423" s="33">
        <v>10</v>
      </c>
      <c r="H423" s="786">
        <v>4</v>
      </c>
      <c r="I423" s="786">
        <v>4.21</v>
      </c>
      <c r="J423" s="33">
        <v>132</v>
      </c>
      <c r="K423" s="33" t="s">
        <v>126</v>
      </c>
      <c r="L423" s="33"/>
      <c r="M423" s="34" t="s">
        <v>119</v>
      </c>
      <c r="N423" s="34"/>
      <c r="O423" s="33">
        <v>90</v>
      </c>
      <c r="P423" s="917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3" s="792"/>
      <c r="R423" s="792"/>
      <c r="S423" s="792"/>
      <c r="T423" s="793"/>
      <c r="U423" s="35"/>
      <c r="V423" s="35"/>
      <c r="W423" s="36" t="s">
        <v>69</v>
      </c>
      <c r="X423" s="787">
        <v>0</v>
      </c>
      <c r="Y423" s="788">
        <f t="shared" si="87"/>
        <v>0</v>
      </c>
      <c r="Z423" s="37" t="str">
        <f>IFERROR(IF(Y423=0,"",ROUNDUP(Y423/H423,0)*0.00902),"")</f>
        <v/>
      </c>
      <c r="AA423" s="56"/>
      <c r="AB423" s="57"/>
      <c r="AC423" s="501" t="s">
        <v>678</v>
      </c>
      <c r="AG423" s="64"/>
      <c r="AJ423" s="68"/>
      <c r="AK423" s="68">
        <v>0</v>
      </c>
      <c r="BB423" s="502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27" customHeight="1" x14ac:dyDescent="0.25">
      <c r="A424" s="54" t="s">
        <v>679</v>
      </c>
      <c r="B424" s="54" t="s">
        <v>680</v>
      </c>
      <c r="C424" s="32">
        <v>4301011952</v>
      </c>
      <c r="D424" s="794">
        <v>4680115884922</v>
      </c>
      <c r="E424" s="795"/>
      <c r="F424" s="786">
        <v>0.5</v>
      </c>
      <c r="G424" s="33">
        <v>10</v>
      </c>
      <c r="H424" s="786">
        <v>5</v>
      </c>
      <c r="I424" s="786">
        <v>5.21</v>
      </c>
      <c r="J424" s="33">
        <v>132</v>
      </c>
      <c r="K424" s="33" t="s">
        <v>126</v>
      </c>
      <c r="L424" s="33"/>
      <c r="M424" s="34" t="s">
        <v>68</v>
      </c>
      <c r="N424" s="34"/>
      <c r="O424" s="33">
        <v>60</v>
      </c>
      <c r="P424" s="986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4" s="792"/>
      <c r="R424" s="792"/>
      <c r="S424" s="792"/>
      <c r="T424" s="793"/>
      <c r="U424" s="35"/>
      <c r="V424" s="35"/>
      <c r="W424" s="36" t="s">
        <v>69</v>
      </c>
      <c r="X424" s="787">
        <v>0</v>
      </c>
      <c r="Y424" s="788">
        <f t="shared" si="87"/>
        <v>0</v>
      </c>
      <c r="Z424" s="37" t="str">
        <f>IFERROR(IF(Y424=0,"",ROUNDUP(Y424/H424,0)*0.00902),"")</f>
        <v/>
      </c>
      <c r="AA424" s="56"/>
      <c r="AB424" s="57"/>
      <c r="AC424" s="503" t="s">
        <v>668</v>
      </c>
      <c r="AG424" s="64"/>
      <c r="AJ424" s="68"/>
      <c r="AK424" s="68">
        <v>0</v>
      </c>
      <c r="BB424" s="504" t="s">
        <v>1</v>
      </c>
      <c r="BM424" s="64">
        <f t="shared" si="88"/>
        <v>0</v>
      </c>
      <c r="BN424" s="64">
        <f t="shared" si="89"/>
        <v>0</v>
      </c>
      <c r="BO424" s="64">
        <f t="shared" si="90"/>
        <v>0</v>
      </c>
      <c r="BP424" s="64">
        <f t="shared" si="91"/>
        <v>0</v>
      </c>
    </row>
    <row r="425" spans="1:68" ht="27" customHeight="1" x14ac:dyDescent="0.25">
      <c r="A425" s="54" t="s">
        <v>681</v>
      </c>
      <c r="B425" s="54" t="s">
        <v>682</v>
      </c>
      <c r="C425" s="32">
        <v>4301011868</v>
      </c>
      <c r="D425" s="794">
        <v>4680115884861</v>
      </c>
      <c r="E425" s="795"/>
      <c r="F425" s="786">
        <v>0.5</v>
      </c>
      <c r="G425" s="33">
        <v>10</v>
      </c>
      <c r="H425" s="786">
        <v>5</v>
      </c>
      <c r="I425" s="786">
        <v>5.21</v>
      </c>
      <c r="J425" s="33">
        <v>132</v>
      </c>
      <c r="K425" s="33" t="s">
        <v>126</v>
      </c>
      <c r="L425" s="33"/>
      <c r="M425" s="34" t="s">
        <v>68</v>
      </c>
      <c r="N425" s="34"/>
      <c r="O425" s="33">
        <v>60</v>
      </c>
      <c r="P425" s="998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5" s="792"/>
      <c r="R425" s="792"/>
      <c r="S425" s="792"/>
      <c r="T425" s="793"/>
      <c r="U425" s="35"/>
      <c r="V425" s="35"/>
      <c r="W425" s="36" t="s">
        <v>69</v>
      </c>
      <c r="X425" s="787">
        <v>0</v>
      </c>
      <c r="Y425" s="788">
        <f t="shared" si="87"/>
        <v>0</v>
      </c>
      <c r="Z425" s="37" t="str">
        <f>IFERROR(IF(Y425=0,"",ROUNDUP(Y425/H425,0)*0.00902),"")</f>
        <v/>
      </c>
      <c r="AA425" s="56"/>
      <c r="AB425" s="57"/>
      <c r="AC425" s="505" t="s">
        <v>672</v>
      </c>
      <c r="AG425" s="64"/>
      <c r="AJ425" s="68"/>
      <c r="AK425" s="68">
        <v>0</v>
      </c>
      <c r="BB425" s="506" t="s">
        <v>1</v>
      </c>
      <c r="BM425" s="64">
        <f t="shared" si="88"/>
        <v>0</v>
      </c>
      <c r="BN425" s="64">
        <f t="shared" si="89"/>
        <v>0</v>
      </c>
      <c r="BO425" s="64">
        <f t="shared" si="90"/>
        <v>0</v>
      </c>
      <c r="BP425" s="64">
        <f t="shared" si="91"/>
        <v>0</v>
      </c>
    </row>
    <row r="426" spans="1:68" ht="27" customHeight="1" x14ac:dyDescent="0.25">
      <c r="A426" s="54" t="s">
        <v>683</v>
      </c>
      <c r="B426" s="54" t="s">
        <v>684</v>
      </c>
      <c r="C426" s="32">
        <v>4301011866</v>
      </c>
      <c r="D426" s="794">
        <v>4680115884878</v>
      </c>
      <c r="E426" s="795"/>
      <c r="F426" s="786">
        <v>0.5</v>
      </c>
      <c r="G426" s="33">
        <v>10</v>
      </c>
      <c r="H426" s="786">
        <v>5</v>
      </c>
      <c r="I426" s="786">
        <v>5.21</v>
      </c>
      <c r="J426" s="33">
        <v>132</v>
      </c>
      <c r="K426" s="33" t="s">
        <v>126</v>
      </c>
      <c r="L426" s="33"/>
      <c r="M426" s="34" t="s">
        <v>68</v>
      </c>
      <c r="N426" s="34"/>
      <c r="O426" s="33">
        <v>60</v>
      </c>
      <c r="P426" s="896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6" s="792"/>
      <c r="R426" s="792"/>
      <c r="S426" s="792"/>
      <c r="T426" s="793"/>
      <c r="U426" s="35"/>
      <c r="V426" s="35"/>
      <c r="W426" s="36" t="s">
        <v>69</v>
      </c>
      <c r="X426" s="787">
        <v>0</v>
      </c>
      <c r="Y426" s="788">
        <f t="shared" si="87"/>
        <v>0</v>
      </c>
      <c r="Z426" s="37" t="str">
        <f>IFERROR(IF(Y426=0,"",ROUNDUP(Y426/H426,0)*0.00902),"")</f>
        <v/>
      </c>
      <c r="AA426" s="56"/>
      <c r="AB426" s="57"/>
      <c r="AC426" s="507" t="s">
        <v>685</v>
      </c>
      <c r="AG426" s="64"/>
      <c r="AJ426" s="68"/>
      <c r="AK426" s="68">
        <v>0</v>
      </c>
      <c r="BB426" s="508" t="s">
        <v>1</v>
      </c>
      <c r="BM426" s="64">
        <f t="shared" si="88"/>
        <v>0</v>
      </c>
      <c r="BN426" s="64">
        <f t="shared" si="89"/>
        <v>0</v>
      </c>
      <c r="BO426" s="64">
        <f t="shared" si="90"/>
        <v>0</v>
      </c>
      <c r="BP426" s="64">
        <f t="shared" si="91"/>
        <v>0</v>
      </c>
    </row>
    <row r="427" spans="1:68" x14ac:dyDescent="0.2">
      <c r="A427" s="802"/>
      <c r="B427" s="803"/>
      <c r="C427" s="803"/>
      <c r="D427" s="803"/>
      <c r="E427" s="803"/>
      <c r="F427" s="803"/>
      <c r="G427" s="803"/>
      <c r="H427" s="803"/>
      <c r="I427" s="803"/>
      <c r="J427" s="803"/>
      <c r="K427" s="803"/>
      <c r="L427" s="803"/>
      <c r="M427" s="803"/>
      <c r="N427" s="803"/>
      <c r="O427" s="804"/>
      <c r="P427" s="796" t="s">
        <v>71</v>
      </c>
      <c r="Q427" s="797"/>
      <c r="R427" s="797"/>
      <c r="S427" s="797"/>
      <c r="T427" s="797"/>
      <c r="U427" s="797"/>
      <c r="V427" s="798"/>
      <c r="W427" s="38" t="s">
        <v>72</v>
      </c>
      <c r="X427" s="789">
        <f>IFERROR(X416/H416,"0")+IFERROR(X417/H417,"0")+IFERROR(X418/H418,"0")+IFERROR(X419/H419,"0")+IFERROR(X420/H420,"0")+IFERROR(X421/H421,"0")+IFERROR(X422/H422,"0")+IFERROR(X423/H423,"0")+IFERROR(X424/H424,"0")+IFERROR(X425/H425,"0")+IFERROR(X426/H426,"0")</f>
        <v>200</v>
      </c>
      <c r="Y427" s="789">
        <f>IFERROR(Y416/H416,"0")+IFERROR(Y417/H417,"0")+IFERROR(Y418/H418,"0")+IFERROR(Y419/H419,"0")+IFERROR(Y420/H420,"0")+IFERROR(Y421/H421,"0")+IFERROR(Y422/H422,"0")+IFERROR(Y423/H423,"0")+IFERROR(Y424/H424,"0")+IFERROR(Y425/H425,"0")+IFERROR(Y426/H426,"0")</f>
        <v>200</v>
      </c>
      <c r="Z427" s="789">
        <f>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</f>
        <v>4.3499999999999996</v>
      </c>
      <c r="AA427" s="790"/>
      <c r="AB427" s="790"/>
      <c r="AC427" s="790"/>
    </row>
    <row r="428" spans="1:68" x14ac:dyDescent="0.2">
      <c r="A428" s="803"/>
      <c r="B428" s="803"/>
      <c r="C428" s="803"/>
      <c r="D428" s="803"/>
      <c r="E428" s="803"/>
      <c r="F428" s="803"/>
      <c r="G428" s="803"/>
      <c r="H428" s="803"/>
      <c r="I428" s="803"/>
      <c r="J428" s="803"/>
      <c r="K428" s="803"/>
      <c r="L428" s="803"/>
      <c r="M428" s="803"/>
      <c r="N428" s="803"/>
      <c r="O428" s="804"/>
      <c r="P428" s="796" t="s">
        <v>71</v>
      </c>
      <c r="Q428" s="797"/>
      <c r="R428" s="797"/>
      <c r="S428" s="797"/>
      <c r="T428" s="797"/>
      <c r="U428" s="797"/>
      <c r="V428" s="798"/>
      <c r="W428" s="38" t="s">
        <v>69</v>
      </c>
      <c r="X428" s="789">
        <f>IFERROR(SUM(X416:X426),"0")</f>
        <v>3000</v>
      </c>
      <c r="Y428" s="789">
        <f>IFERROR(SUM(Y416:Y426),"0")</f>
        <v>3000</v>
      </c>
      <c r="Z428" s="38"/>
      <c r="AA428" s="790"/>
      <c r="AB428" s="790"/>
      <c r="AC428" s="790"/>
    </row>
    <row r="429" spans="1:68" ht="14.25" customHeight="1" x14ac:dyDescent="0.25">
      <c r="A429" s="808" t="s">
        <v>168</v>
      </c>
      <c r="B429" s="803"/>
      <c r="C429" s="803"/>
      <c r="D429" s="803"/>
      <c r="E429" s="803"/>
      <c r="F429" s="803"/>
      <c r="G429" s="803"/>
      <c r="H429" s="803"/>
      <c r="I429" s="803"/>
      <c r="J429" s="803"/>
      <c r="K429" s="803"/>
      <c r="L429" s="803"/>
      <c r="M429" s="803"/>
      <c r="N429" s="803"/>
      <c r="O429" s="803"/>
      <c r="P429" s="803"/>
      <c r="Q429" s="803"/>
      <c r="R429" s="803"/>
      <c r="S429" s="803"/>
      <c r="T429" s="803"/>
      <c r="U429" s="803"/>
      <c r="V429" s="803"/>
      <c r="W429" s="803"/>
      <c r="X429" s="803"/>
      <c r="Y429" s="803"/>
      <c r="Z429" s="803"/>
      <c r="AA429" s="783"/>
      <c r="AB429" s="783"/>
      <c r="AC429" s="783"/>
    </row>
    <row r="430" spans="1:68" ht="27" customHeight="1" x14ac:dyDescent="0.25">
      <c r="A430" s="54" t="s">
        <v>686</v>
      </c>
      <c r="B430" s="54" t="s">
        <v>687</v>
      </c>
      <c r="C430" s="32">
        <v>4301020178</v>
      </c>
      <c r="D430" s="794">
        <v>4607091383980</v>
      </c>
      <c r="E430" s="795"/>
      <c r="F430" s="786">
        <v>2.5</v>
      </c>
      <c r="G430" s="33">
        <v>6</v>
      </c>
      <c r="H430" s="786">
        <v>15</v>
      </c>
      <c r="I430" s="786">
        <v>15.48</v>
      </c>
      <c r="J430" s="33">
        <v>48</v>
      </c>
      <c r="K430" s="33" t="s">
        <v>116</v>
      </c>
      <c r="L430" s="33" t="s">
        <v>145</v>
      </c>
      <c r="M430" s="34" t="s">
        <v>119</v>
      </c>
      <c r="N430" s="34"/>
      <c r="O430" s="33">
        <v>50</v>
      </c>
      <c r="P430" s="115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0" s="792"/>
      <c r="R430" s="792"/>
      <c r="S430" s="792"/>
      <c r="T430" s="793"/>
      <c r="U430" s="35"/>
      <c r="V430" s="35"/>
      <c r="W430" s="36" t="s">
        <v>69</v>
      </c>
      <c r="X430" s="787">
        <v>720</v>
      </c>
      <c r="Y430" s="788">
        <f>IFERROR(IF(X430="",0,CEILING((X430/$H430),1)*$H430),"")</f>
        <v>720</v>
      </c>
      <c r="Z430" s="37">
        <f>IFERROR(IF(Y430=0,"",ROUNDUP(Y430/H430,0)*0.02175),"")</f>
        <v>1.044</v>
      </c>
      <c r="AA430" s="56"/>
      <c r="AB430" s="57"/>
      <c r="AC430" s="509" t="s">
        <v>688</v>
      </c>
      <c r="AG430" s="64"/>
      <c r="AJ430" s="68" t="s">
        <v>147</v>
      </c>
      <c r="AK430" s="68">
        <v>720</v>
      </c>
      <c r="BB430" s="510" t="s">
        <v>1</v>
      </c>
      <c r="BM430" s="64">
        <f>IFERROR(X430*I430/H430,"0")</f>
        <v>743.04000000000008</v>
      </c>
      <c r="BN430" s="64">
        <f>IFERROR(Y430*I430/H430,"0")</f>
        <v>743.04000000000008</v>
      </c>
      <c r="BO430" s="64">
        <f>IFERROR(1/J430*(X430/H430),"0")</f>
        <v>1</v>
      </c>
      <c r="BP430" s="64">
        <f>IFERROR(1/J430*(Y430/H430),"0")</f>
        <v>1</v>
      </c>
    </row>
    <row r="431" spans="1:68" ht="27" customHeight="1" x14ac:dyDescent="0.25">
      <c r="A431" s="54" t="s">
        <v>689</v>
      </c>
      <c r="B431" s="54" t="s">
        <v>690</v>
      </c>
      <c r="C431" s="32">
        <v>4301020179</v>
      </c>
      <c r="D431" s="794">
        <v>4607091384178</v>
      </c>
      <c r="E431" s="795"/>
      <c r="F431" s="786">
        <v>0.4</v>
      </c>
      <c r="G431" s="33">
        <v>10</v>
      </c>
      <c r="H431" s="786">
        <v>4</v>
      </c>
      <c r="I431" s="786">
        <v>4.21</v>
      </c>
      <c r="J431" s="33">
        <v>132</v>
      </c>
      <c r="K431" s="33" t="s">
        <v>126</v>
      </c>
      <c r="L431" s="33"/>
      <c r="M431" s="34" t="s">
        <v>119</v>
      </c>
      <c r="N431" s="34"/>
      <c r="O431" s="33">
        <v>50</v>
      </c>
      <c r="P431" s="95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1" s="792"/>
      <c r="R431" s="792"/>
      <c r="S431" s="792"/>
      <c r="T431" s="793"/>
      <c r="U431" s="35"/>
      <c r="V431" s="35"/>
      <c r="W431" s="36" t="s">
        <v>69</v>
      </c>
      <c r="X431" s="787">
        <v>0</v>
      </c>
      <c r="Y431" s="788">
        <f>IFERROR(IF(X431="",0,CEILING((X431/$H431),1)*$H431),"")</f>
        <v>0</v>
      </c>
      <c r="Z431" s="37" t="str">
        <f>IFERROR(IF(Y431=0,"",ROUNDUP(Y431/H431,0)*0.00902),"")</f>
        <v/>
      </c>
      <c r="AA431" s="56"/>
      <c r="AB431" s="57"/>
      <c r="AC431" s="511" t="s">
        <v>688</v>
      </c>
      <c r="AG431" s="64"/>
      <c r="AJ431" s="68"/>
      <c r="AK431" s="68">
        <v>0</v>
      </c>
      <c r="BB431" s="512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x14ac:dyDescent="0.2">
      <c r="A432" s="802"/>
      <c r="B432" s="803"/>
      <c r="C432" s="803"/>
      <c r="D432" s="803"/>
      <c r="E432" s="803"/>
      <c r="F432" s="803"/>
      <c r="G432" s="803"/>
      <c r="H432" s="803"/>
      <c r="I432" s="803"/>
      <c r="J432" s="803"/>
      <c r="K432" s="803"/>
      <c r="L432" s="803"/>
      <c r="M432" s="803"/>
      <c r="N432" s="803"/>
      <c r="O432" s="804"/>
      <c r="P432" s="796" t="s">
        <v>71</v>
      </c>
      <c r="Q432" s="797"/>
      <c r="R432" s="797"/>
      <c r="S432" s="797"/>
      <c r="T432" s="797"/>
      <c r="U432" s="797"/>
      <c r="V432" s="798"/>
      <c r="W432" s="38" t="s">
        <v>72</v>
      </c>
      <c r="X432" s="789">
        <f>IFERROR(X430/H430,"0")+IFERROR(X431/H431,"0")</f>
        <v>48</v>
      </c>
      <c r="Y432" s="789">
        <f>IFERROR(Y430/H430,"0")+IFERROR(Y431/H431,"0")</f>
        <v>48</v>
      </c>
      <c r="Z432" s="789">
        <f>IFERROR(IF(Z430="",0,Z430),"0")+IFERROR(IF(Z431="",0,Z431),"0")</f>
        <v>1.044</v>
      </c>
      <c r="AA432" s="790"/>
      <c r="AB432" s="790"/>
      <c r="AC432" s="790"/>
    </row>
    <row r="433" spans="1:68" x14ac:dyDescent="0.2">
      <c r="A433" s="803"/>
      <c r="B433" s="803"/>
      <c r="C433" s="803"/>
      <c r="D433" s="803"/>
      <c r="E433" s="803"/>
      <c r="F433" s="803"/>
      <c r="G433" s="803"/>
      <c r="H433" s="803"/>
      <c r="I433" s="803"/>
      <c r="J433" s="803"/>
      <c r="K433" s="803"/>
      <c r="L433" s="803"/>
      <c r="M433" s="803"/>
      <c r="N433" s="803"/>
      <c r="O433" s="804"/>
      <c r="P433" s="796" t="s">
        <v>71</v>
      </c>
      <c r="Q433" s="797"/>
      <c r="R433" s="797"/>
      <c r="S433" s="797"/>
      <c r="T433" s="797"/>
      <c r="U433" s="797"/>
      <c r="V433" s="798"/>
      <c r="W433" s="38" t="s">
        <v>69</v>
      </c>
      <c r="X433" s="789">
        <f>IFERROR(SUM(X430:X431),"0")</f>
        <v>720</v>
      </c>
      <c r="Y433" s="789">
        <f>IFERROR(SUM(Y430:Y431),"0")</f>
        <v>720</v>
      </c>
      <c r="Z433" s="38"/>
      <c r="AA433" s="790"/>
      <c r="AB433" s="790"/>
      <c r="AC433" s="790"/>
    </row>
    <row r="434" spans="1:68" ht="14.25" customHeight="1" x14ac:dyDescent="0.25">
      <c r="A434" s="808" t="s">
        <v>73</v>
      </c>
      <c r="B434" s="803"/>
      <c r="C434" s="803"/>
      <c r="D434" s="803"/>
      <c r="E434" s="803"/>
      <c r="F434" s="803"/>
      <c r="G434" s="803"/>
      <c r="H434" s="803"/>
      <c r="I434" s="803"/>
      <c r="J434" s="803"/>
      <c r="K434" s="803"/>
      <c r="L434" s="803"/>
      <c r="M434" s="803"/>
      <c r="N434" s="803"/>
      <c r="O434" s="803"/>
      <c r="P434" s="803"/>
      <c r="Q434" s="803"/>
      <c r="R434" s="803"/>
      <c r="S434" s="803"/>
      <c r="T434" s="803"/>
      <c r="U434" s="803"/>
      <c r="V434" s="803"/>
      <c r="W434" s="803"/>
      <c r="X434" s="803"/>
      <c r="Y434" s="803"/>
      <c r="Z434" s="803"/>
      <c r="AA434" s="783"/>
      <c r="AB434" s="783"/>
      <c r="AC434" s="783"/>
    </row>
    <row r="435" spans="1:68" ht="27" customHeight="1" x14ac:dyDescent="0.25">
      <c r="A435" s="54" t="s">
        <v>691</v>
      </c>
      <c r="B435" s="54" t="s">
        <v>692</v>
      </c>
      <c r="C435" s="32">
        <v>4301051903</v>
      </c>
      <c r="D435" s="794">
        <v>4607091383928</v>
      </c>
      <c r="E435" s="795"/>
      <c r="F435" s="786">
        <v>1.5</v>
      </c>
      <c r="G435" s="33">
        <v>6</v>
      </c>
      <c r="H435" s="786">
        <v>9</v>
      </c>
      <c r="I435" s="786">
        <v>9.57</v>
      </c>
      <c r="J435" s="33">
        <v>56</v>
      </c>
      <c r="K435" s="33" t="s">
        <v>116</v>
      </c>
      <c r="L435" s="33"/>
      <c r="M435" s="34" t="s">
        <v>77</v>
      </c>
      <c r="N435" s="34"/>
      <c r="O435" s="33">
        <v>40</v>
      </c>
      <c r="P435" s="1201" t="s">
        <v>693</v>
      </c>
      <c r="Q435" s="792"/>
      <c r="R435" s="792"/>
      <c r="S435" s="792"/>
      <c r="T435" s="793"/>
      <c r="U435" s="35"/>
      <c r="V435" s="35"/>
      <c r="W435" s="36" t="s">
        <v>69</v>
      </c>
      <c r="X435" s="787">
        <v>1000</v>
      </c>
      <c r="Y435" s="788">
        <f>IFERROR(IF(X435="",0,CEILING((X435/$H435),1)*$H435),"")</f>
        <v>1008</v>
      </c>
      <c r="Z435" s="37">
        <f>IFERROR(IF(Y435=0,"",ROUNDUP(Y435/H435,0)*0.02175),"")</f>
        <v>2.4359999999999999</v>
      </c>
      <c r="AA435" s="56"/>
      <c r="AB435" s="57"/>
      <c r="AC435" s="513" t="s">
        <v>694</v>
      </c>
      <c r="AG435" s="64"/>
      <c r="AJ435" s="68"/>
      <c r="AK435" s="68">
        <v>0</v>
      </c>
      <c r="BB435" s="514" t="s">
        <v>1</v>
      </c>
      <c r="BM435" s="64">
        <f>IFERROR(X435*I435/H435,"0")</f>
        <v>1063.3333333333333</v>
      </c>
      <c r="BN435" s="64">
        <f>IFERROR(Y435*I435/H435,"0")</f>
        <v>1071.8399999999999</v>
      </c>
      <c r="BO435" s="64">
        <f>IFERROR(1/J435*(X435/H435),"0")</f>
        <v>1.9841269841269842</v>
      </c>
      <c r="BP435" s="64">
        <f>IFERROR(1/J435*(Y435/H435),"0")</f>
        <v>2</v>
      </c>
    </row>
    <row r="436" spans="1:68" ht="27" customHeight="1" x14ac:dyDescent="0.25">
      <c r="A436" s="54" t="s">
        <v>695</v>
      </c>
      <c r="B436" s="54" t="s">
        <v>696</v>
      </c>
      <c r="C436" s="32">
        <v>4301051897</v>
      </c>
      <c r="D436" s="794">
        <v>4607091384260</v>
      </c>
      <c r="E436" s="795"/>
      <c r="F436" s="786">
        <v>1.5</v>
      </c>
      <c r="G436" s="33">
        <v>6</v>
      </c>
      <c r="H436" s="786">
        <v>9</v>
      </c>
      <c r="I436" s="786">
        <v>9.5640000000000001</v>
      </c>
      <c r="J436" s="33">
        <v>56</v>
      </c>
      <c r="K436" s="33" t="s">
        <v>116</v>
      </c>
      <c r="L436" s="33"/>
      <c r="M436" s="34" t="s">
        <v>77</v>
      </c>
      <c r="N436" s="34"/>
      <c r="O436" s="33">
        <v>40</v>
      </c>
      <c r="P436" s="1213" t="s">
        <v>697</v>
      </c>
      <c r="Q436" s="792"/>
      <c r="R436" s="792"/>
      <c r="S436" s="792"/>
      <c r="T436" s="793"/>
      <c r="U436" s="35"/>
      <c r="V436" s="35"/>
      <c r="W436" s="36" t="s">
        <v>69</v>
      </c>
      <c r="X436" s="787">
        <v>530</v>
      </c>
      <c r="Y436" s="788">
        <f>IFERROR(IF(X436="",0,CEILING((X436/$H436),1)*$H436),"")</f>
        <v>531</v>
      </c>
      <c r="Z436" s="37">
        <f>IFERROR(IF(Y436=0,"",ROUNDUP(Y436/H436,0)*0.02175),"")</f>
        <v>1.28325</v>
      </c>
      <c r="AA436" s="56"/>
      <c r="AB436" s="57"/>
      <c r="AC436" s="515" t="s">
        <v>698</v>
      </c>
      <c r="AG436" s="64"/>
      <c r="AJ436" s="68"/>
      <c r="AK436" s="68">
        <v>0</v>
      </c>
      <c r="BB436" s="516" t="s">
        <v>1</v>
      </c>
      <c r="BM436" s="64">
        <f>IFERROR(X436*I436/H436,"0")</f>
        <v>563.21333333333337</v>
      </c>
      <c r="BN436" s="64">
        <f>IFERROR(Y436*I436/H436,"0")</f>
        <v>564.27600000000007</v>
      </c>
      <c r="BO436" s="64">
        <f>IFERROR(1/J436*(X436/H436),"0")</f>
        <v>1.0515873015873014</v>
      </c>
      <c r="BP436" s="64">
        <f>IFERROR(1/J436*(Y436/H436),"0")</f>
        <v>1.0535714285714286</v>
      </c>
    </row>
    <row r="437" spans="1:68" x14ac:dyDescent="0.2">
      <c r="A437" s="802"/>
      <c r="B437" s="803"/>
      <c r="C437" s="803"/>
      <c r="D437" s="803"/>
      <c r="E437" s="803"/>
      <c r="F437" s="803"/>
      <c r="G437" s="803"/>
      <c r="H437" s="803"/>
      <c r="I437" s="803"/>
      <c r="J437" s="803"/>
      <c r="K437" s="803"/>
      <c r="L437" s="803"/>
      <c r="M437" s="803"/>
      <c r="N437" s="803"/>
      <c r="O437" s="804"/>
      <c r="P437" s="796" t="s">
        <v>71</v>
      </c>
      <c r="Q437" s="797"/>
      <c r="R437" s="797"/>
      <c r="S437" s="797"/>
      <c r="T437" s="797"/>
      <c r="U437" s="797"/>
      <c r="V437" s="798"/>
      <c r="W437" s="38" t="s">
        <v>72</v>
      </c>
      <c r="X437" s="789">
        <f>IFERROR(X435/H435,"0")+IFERROR(X436/H436,"0")</f>
        <v>170</v>
      </c>
      <c r="Y437" s="789">
        <f>IFERROR(Y435/H435,"0")+IFERROR(Y436/H436,"0")</f>
        <v>171</v>
      </c>
      <c r="Z437" s="789">
        <f>IFERROR(IF(Z435="",0,Z435),"0")+IFERROR(IF(Z436="",0,Z436),"0")</f>
        <v>3.7192499999999997</v>
      </c>
      <c r="AA437" s="790"/>
      <c r="AB437" s="790"/>
      <c r="AC437" s="790"/>
    </row>
    <row r="438" spans="1:68" x14ac:dyDescent="0.2">
      <c r="A438" s="803"/>
      <c r="B438" s="803"/>
      <c r="C438" s="803"/>
      <c r="D438" s="803"/>
      <c r="E438" s="803"/>
      <c r="F438" s="803"/>
      <c r="G438" s="803"/>
      <c r="H438" s="803"/>
      <c r="I438" s="803"/>
      <c r="J438" s="803"/>
      <c r="K438" s="803"/>
      <c r="L438" s="803"/>
      <c r="M438" s="803"/>
      <c r="N438" s="803"/>
      <c r="O438" s="804"/>
      <c r="P438" s="796" t="s">
        <v>71</v>
      </c>
      <c r="Q438" s="797"/>
      <c r="R438" s="797"/>
      <c r="S438" s="797"/>
      <c r="T438" s="797"/>
      <c r="U438" s="797"/>
      <c r="V438" s="798"/>
      <c r="W438" s="38" t="s">
        <v>69</v>
      </c>
      <c r="X438" s="789">
        <f>IFERROR(SUM(X435:X436),"0")</f>
        <v>1530</v>
      </c>
      <c r="Y438" s="789">
        <f>IFERROR(SUM(Y435:Y436),"0")</f>
        <v>1539</v>
      </c>
      <c r="Z438" s="38"/>
      <c r="AA438" s="790"/>
      <c r="AB438" s="790"/>
      <c r="AC438" s="790"/>
    </row>
    <row r="439" spans="1:68" ht="14.25" customHeight="1" x14ac:dyDescent="0.25">
      <c r="A439" s="808" t="s">
        <v>210</v>
      </c>
      <c r="B439" s="803"/>
      <c r="C439" s="803"/>
      <c r="D439" s="803"/>
      <c r="E439" s="803"/>
      <c r="F439" s="803"/>
      <c r="G439" s="803"/>
      <c r="H439" s="803"/>
      <c r="I439" s="803"/>
      <c r="J439" s="803"/>
      <c r="K439" s="803"/>
      <c r="L439" s="803"/>
      <c r="M439" s="803"/>
      <c r="N439" s="803"/>
      <c r="O439" s="803"/>
      <c r="P439" s="803"/>
      <c r="Q439" s="803"/>
      <c r="R439" s="803"/>
      <c r="S439" s="803"/>
      <c r="T439" s="803"/>
      <c r="U439" s="803"/>
      <c r="V439" s="803"/>
      <c r="W439" s="803"/>
      <c r="X439" s="803"/>
      <c r="Y439" s="803"/>
      <c r="Z439" s="803"/>
      <c r="AA439" s="783"/>
      <c r="AB439" s="783"/>
      <c r="AC439" s="783"/>
    </row>
    <row r="440" spans="1:68" ht="27" customHeight="1" x14ac:dyDescent="0.25">
      <c r="A440" s="54" t="s">
        <v>699</v>
      </c>
      <c r="B440" s="54" t="s">
        <v>700</v>
      </c>
      <c r="C440" s="32">
        <v>4301060439</v>
      </c>
      <c r="D440" s="794">
        <v>4607091384673</v>
      </c>
      <c r="E440" s="795"/>
      <c r="F440" s="786">
        <v>1.5</v>
      </c>
      <c r="G440" s="33">
        <v>6</v>
      </c>
      <c r="H440" s="786">
        <v>9</v>
      </c>
      <c r="I440" s="786">
        <v>9.5640000000000001</v>
      </c>
      <c r="J440" s="33">
        <v>56</v>
      </c>
      <c r="K440" s="33" t="s">
        <v>116</v>
      </c>
      <c r="L440" s="33"/>
      <c r="M440" s="34" t="s">
        <v>77</v>
      </c>
      <c r="N440" s="34"/>
      <c r="O440" s="33">
        <v>30</v>
      </c>
      <c r="P440" s="1027" t="s">
        <v>701</v>
      </c>
      <c r="Q440" s="792"/>
      <c r="R440" s="792"/>
      <c r="S440" s="792"/>
      <c r="T440" s="793"/>
      <c r="U440" s="35"/>
      <c r="V440" s="35"/>
      <c r="W440" s="36" t="s">
        <v>69</v>
      </c>
      <c r="X440" s="787">
        <v>160</v>
      </c>
      <c r="Y440" s="788">
        <f>IFERROR(IF(X440="",0,CEILING((X440/$H440),1)*$H440),"")</f>
        <v>162</v>
      </c>
      <c r="Z440" s="37">
        <f>IFERROR(IF(Y440=0,"",ROUNDUP(Y440/H440,0)*0.02175),"")</f>
        <v>0.39149999999999996</v>
      </c>
      <c r="AA440" s="56"/>
      <c r="AB440" s="57"/>
      <c r="AC440" s="517" t="s">
        <v>702</v>
      </c>
      <c r="AG440" s="64"/>
      <c r="AJ440" s="68"/>
      <c r="AK440" s="68">
        <v>0</v>
      </c>
      <c r="BB440" s="518" t="s">
        <v>1</v>
      </c>
      <c r="BM440" s="64">
        <f>IFERROR(X440*I440/H440,"0")</f>
        <v>170.02666666666667</v>
      </c>
      <c r="BN440" s="64">
        <f>IFERROR(Y440*I440/H440,"0")</f>
        <v>172.15199999999999</v>
      </c>
      <c r="BO440" s="64">
        <f>IFERROR(1/J440*(X440/H440),"0")</f>
        <v>0.31746031746031744</v>
      </c>
      <c r="BP440" s="64">
        <f>IFERROR(1/J440*(Y440/H440),"0")</f>
        <v>0.3214285714285714</v>
      </c>
    </row>
    <row r="441" spans="1:68" x14ac:dyDescent="0.2">
      <c r="A441" s="802"/>
      <c r="B441" s="803"/>
      <c r="C441" s="803"/>
      <c r="D441" s="803"/>
      <c r="E441" s="803"/>
      <c r="F441" s="803"/>
      <c r="G441" s="803"/>
      <c r="H441" s="803"/>
      <c r="I441" s="803"/>
      <c r="J441" s="803"/>
      <c r="K441" s="803"/>
      <c r="L441" s="803"/>
      <c r="M441" s="803"/>
      <c r="N441" s="803"/>
      <c r="O441" s="804"/>
      <c r="P441" s="796" t="s">
        <v>71</v>
      </c>
      <c r="Q441" s="797"/>
      <c r="R441" s="797"/>
      <c r="S441" s="797"/>
      <c r="T441" s="797"/>
      <c r="U441" s="797"/>
      <c r="V441" s="798"/>
      <c r="W441" s="38" t="s">
        <v>72</v>
      </c>
      <c r="X441" s="789">
        <f>IFERROR(X440/H440,"0")</f>
        <v>17.777777777777779</v>
      </c>
      <c r="Y441" s="789">
        <f>IFERROR(Y440/H440,"0")</f>
        <v>18</v>
      </c>
      <c r="Z441" s="789">
        <f>IFERROR(IF(Z440="",0,Z440),"0")</f>
        <v>0.39149999999999996</v>
      </c>
      <c r="AA441" s="790"/>
      <c r="AB441" s="790"/>
      <c r="AC441" s="790"/>
    </row>
    <row r="442" spans="1:68" x14ac:dyDescent="0.2">
      <c r="A442" s="803"/>
      <c r="B442" s="803"/>
      <c r="C442" s="803"/>
      <c r="D442" s="803"/>
      <c r="E442" s="803"/>
      <c r="F442" s="803"/>
      <c r="G442" s="803"/>
      <c r="H442" s="803"/>
      <c r="I442" s="803"/>
      <c r="J442" s="803"/>
      <c r="K442" s="803"/>
      <c r="L442" s="803"/>
      <c r="M442" s="803"/>
      <c r="N442" s="803"/>
      <c r="O442" s="804"/>
      <c r="P442" s="796" t="s">
        <v>71</v>
      </c>
      <c r="Q442" s="797"/>
      <c r="R442" s="797"/>
      <c r="S442" s="797"/>
      <c r="T442" s="797"/>
      <c r="U442" s="797"/>
      <c r="V442" s="798"/>
      <c r="W442" s="38" t="s">
        <v>69</v>
      </c>
      <c r="X442" s="789">
        <f>IFERROR(SUM(X440:X440),"0")</f>
        <v>160</v>
      </c>
      <c r="Y442" s="789">
        <f>IFERROR(SUM(Y440:Y440),"0")</f>
        <v>162</v>
      </c>
      <c r="Z442" s="38"/>
      <c r="AA442" s="790"/>
      <c r="AB442" s="790"/>
      <c r="AC442" s="790"/>
    </row>
    <row r="443" spans="1:68" ht="16.5" customHeight="1" x14ac:dyDescent="0.25">
      <c r="A443" s="841" t="s">
        <v>703</v>
      </c>
      <c r="B443" s="803"/>
      <c r="C443" s="803"/>
      <c r="D443" s="803"/>
      <c r="E443" s="803"/>
      <c r="F443" s="803"/>
      <c r="G443" s="803"/>
      <c r="H443" s="803"/>
      <c r="I443" s="803"/>
      <c r="J443" s="803"/>
      <c r="K443" s="803"/>
      <c r="L443" s="803"/>
      <c r="M443" s="803"/>
      <c r="N443" s="803"/>
      <c r="O443" s="803"/>
      <c r="P443" s="803"/>
      <c r="Q443" s="803"/>
      <c r="R443" s="803"/>
      <c r="S443" s="803"/>
      <c r="T443" s="803"/>
      <c r="U443" s="803"/>
      <c r="V443" s="803"/>
      <c r="W443" s="803"/>
      <c r="X443" s="803"/>
      <c r="Y443" s="803"/>
      <c r="Z443" s="803"/>
      <c r="AA443" s="782"/>
      <c r="AB443" s="782"/>
      <c r="AC443" s="782"/>
    </row>
    <row r="444" spans="1:68" ht="14.25" customHeight="1" x14ac:dyDescent="0.25">
      <c r="A444" s="808" t="s">
        <v>113</v>
      </c>
      <c r="B444" s="803"/>
      <c r="C444" s="803"/>
      <c r="D444" s="803"/>
      <c r="E444" s="803"/>
      <c r="F444" s="803"/>
      <c r="G444" s="803"/>
      <c r="H444" s="803"/>
      <c r="I444" s="803"/>
      <c r="J444" s="803"/>
      <c r="K444" s="803"/>
      <c r="L444" s="803"/>
      <c r="M444" s="803"/>
      <c r="N444" s="803"/>
      <c r="O444" s="803"/>
      <c r="P444" s="803"/>
      <c r="Q444" s="803"/>
      <c r="R444" s="803"/>
      <c r="S444" s="803"/>
      <c r="T444" s="803"/>
      <c r="U444" s="803"/>
      <c r="V444" s="803"/>
      <c r="W444" s="803"/>
      <c r="X444" s="803"/>
      <c r="Y444" s="803"/>
      <c r="Z444" s="803"/>
      <c r="AA444" s="783"/>
      <c r="AB444" s="783"/>
      <c r="AC444" s="783"/>
    </row>
    <row r="445" spans="1:68" ht="27" customHeight="1" x14ac:dyDescent="0.25">
      <c r="A445" s="54" t="s">
        <v>704</v>
      </c>
      <c r="B445" s="54" t="s">
        <v>705</v>
      </c>
      <c r="C445" s="32">
        <v>4301011873</v>
      </c>
      <c r="D445" s="794">
        <v>4680115881907</v>
      </c>
      <c r="E445" s="795"/>
      <c r="F445" s="786">
        <v>1.8</v>
      </c>
      <c r="G445" s="33">
        <v>6</v>
      </c>
      <c r="H445" s="786">
        <v>10.8</v>
      </c>
      <c r="I445" s="786">
        <v>11.28</v>
      </c>
      <c r="J445" s="33">
        <v>56</v>
      </c>
      <c r="K445" s="33" t="s">
        <v>116</v>
      </c>
      <c r="L445" s="33"/>
      <c r="M445" s="34" t="s">
        <v>68</v>
      </c>
      <c r="N445" s="34"/>
      <c r="O445" s="33">
        <v>60</v>
      </c>
      <c r="P445" s="851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5" s="792"/>
      <c r="R445" s="792"/>
      <c r="S445" s="792"/>
      <c r="T445" s="793"/>
      <c r="U445" s="35"/>
      <c r="V445" s="35"/>
      <c r="W445" s="36" t="s">
        <v>69</v>
      </c>
      <c r="X445" s="787">
        <v>0</v>
      </c>
      <c r="Y445" s="788">
        <f t="shared" ref="Y445:Y452" si="92">IFERROR(IF(X445="",0,CEILING((X445/$H445),1)*$H445),"")</f>
        <v>0</v>
      </c>
      <c r="Z445" s="37" t="str">
        <f t="shared" ref="Z445:Z451" si="93">IFERROR(IF(Y445=0,"",ROUNDUP(Y445/H445,0)*0.02175),"")</f>
        <v/>
      </c>
      <c r="AA445" s="56"/>
      <c r="AB445" s="57"/>
      <c r="AC445" s="519" t="s">
        <v>706</v>
      </c>
      <c r="AG445" s="64"/>
      <c r="AJ445" s="68"/>
      <c r="AK445" s="68">
        <v>0</v>
      </c>
      <c r="BB445" s="520" t="s">
        <v>1</v>
      </c>
      <c r="BM445" s="64">
        <f t="shared" ref="BM445:BM452" si="94">IFERROR(X445*I445/H445,"0")</f>
        <v>0</v>
      </c>
      <c r="BN445" s="64">
        <f t="shared" ref="BN445:BN452" si="95">IFERROR(Y445*I445/H445,"0")</f>
        <v>0</v>
      </c>
      <c r="BO445" s="64">
        <f t="shared" ref="BO445:BO452" si="96">IFERROR(1/J445*(X445/H445),"0")</f>
        <v>0</v>
      </c>
      <c r="BP445" s="64">
        <f t="shared" ref="BP445:BP452" si="97">IFERROR(1/J445*(Y445/H445),"0")</f>
        <v>0</v>
      </c>
    </row>
    <row r="446" spans="1:68" ht="27" customHeight="1" x14ac:dyDescent="0.25">
      <c r="A446" s="54" t="s">
        <v>704</v>
      </c>
      <c r="B446" s="54" t="s">
        <v>707</v>
      </c>
      <c r="C446" s="32">
        <v>4301011483</v>
      </c>
      <c r="D446" s="794">
        <v>4680115881907</v>
      </c>
      <c r="E446" s="795"/>
      <c r="F446" s="786">
        <v>1.8</v>
      </c>
      <c r="G446" s="33">
        <v>6</v>
      </c>
      <c r="H446" s="786">
        <v>10.8</v>
      </c>
      <c r="I446" s="786">
        <v>11.28</v>
      </c>
      <c r="J446" s="33">
        <v>56</v>
      </c>
      <c r="K446" s="33" t="s">
        <v>116</v>
      </c>
      <c r="L446" s="33"/>
      <c r="M446" s="34" t="s">
        <v>68</v>
      </c>
      <c r="N446" s="34"/>
      <c r="O446" s="33">
        <v>60</v>
      </c>
      <c r="P446" s="1025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6" s="792"/>
      <c r="R446" s="792"/>
      <c r="S446" s="792"/>
      <c r="T446" s="793"/>
      <c r="U446" s="35"/>
      <c r="V446" s="35"/>
      <c r="W446" s="36" t="s">
        <v>69</v>
      </c>
      <c r="X446" s="787">
        <v>0</v>
      </c>
      <c r="Y446" s="788">
        <f t="shared" si="92"/>
        <v>0</v>
      </c>
      <c r="Z446" s="37" t="str">
        <f t="shared" si="93"/>
        <v/>
      </c>
      <c r="AA446" s="56"/>
      <c r="AB446" s="57"/>
      <c r="AC446" s="521" t="s">
        <v>708</v>
      </c>
      <c r="AG446" s="64"/>
      <c r="AJ446" s="68"/>
      <c r="AK446" s="68">
        <v>0</v>
      </c>
      <c r="BB446" s="522" t="s">
        <v>1</v>
      </c>
      <c r="BM446" s="64">
        <f t="shared" si="94"/>
        <v>0</v>
      </c>
      <c r="BN446" s="64">
        <f t="shared" si="95"/>
        <v>0</v>
      </c>
      <c r="BO446" s="64">
        <f t="shared" si="96"/>
        <v>0</v>
      </c>
      <c r="BP446" s="64">
        <f t="shared" si="97"/>
        <v>0</v>
      </c>
    </row>
    <row r="447" spans="1:68" ht="27" customHeight="1" x14ac:dyDescent="0.25">
      <c r="A447" s="54" t="s">
        <v>709</v>
      </c>
      <c r="B447" s="54" t="s">
        <v>710</v>
      </c>
      <c r="C447" s="32">
        <v>4301011872</v>
      </c>
      <c r="D447" s="794">
        <v>4680115883925</v>
      </c>
      <c r="E447" s="795"/>
      <c r="F447" s="786">
        <v>2.5</v>
      </c>
      <c r="G447" s="33">
        <v>6</v>
      </c>
      <c r="H447" s="786">
        <v>15</v>
      </c>
      <c r="I447" s="786">
        <v>15.48</v>
      </c>
      <c r="J447" s="33">
        <v>48</v>
      </c>
      <c r="K447" s="33" t="s">
        <v>116</v>
      </c>
      <c r="L447" s="33"/>
      <c r="M447" s="34" t="s">
        <v>68</v>
      </c>
      <c r="N447" s="34"/>
      <c r="O447" s="33">
        <v>60</v>
      </c>
      <c r="P447" s="1221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7" s="792"/>
      <c r="R447" s="792"/>
      <c r="S447" s="792"/>
      <c r="T447" s="793"/>
      <c r="U447" s="35"/>
      <c r="V447" s="35"/>
      <c r="W447" s="36" t="s">
        <v>69</v>
      </c>
      <c r="X447" s="787">
        <v>0</v>
      </c>
      <c r="Y447" s="788">
        <f t="shared" si="92"/>
        <v>0</v>
      </c>
      <c r="Z447" s="37" t="str">
        <f t="shared" si="93"/>
        <v/>
      </c>
      <c r="AA447" s="56"/>
      <c r="AB447" s="57"/>
      <c r="AC447" s="523" t="s">
        <v>706</v>
      </c>
      <c r="AG447" s="64"/>
      <c r="AJ447" s="68"/>
      <c r="AK447" s="68">
        <v>0</v>
      </c>
      <c r="BB447" s="524" t="s">
        <v>1</v>
      </c>
      <c r="BM447" s="64">
        <f t="shared" si="94"/>
        <v>0</v>
      </c>
      <c r="BN447" s="64">
        <f t="shared" si="95"/>
        <v>0</v>
      </c>
      <c r="BO447" s="64">
        <f t="shared" si="96"/>
        <v>0</v>
      </c>
      <c r="BP447" s="64">
        <f t="shared" si="97"/>
        <v>0</v>
      </c>
    </row>
    <row r="448" spans="1:68" ht="27" customHeight="1" x14ac:dyDescent="0.25">
      <c r="A448" s="54" t="s">
        <v>709</v>
      </c>
      <c r="B448" s="54" t="s">
        <v>711</v>
      </c>
      <c r="C448" s="32">
        <v>4301011655</v>
      </c>
      <c r="D448" s="794">
        <v>4680115883925</v>
      </c>
      <c r="E448" s="795"/>
      <c r="F448" s="786">
        <v>2.5</v>
      </c>
      <c r="G448" s="33">
        <v>6</v>
      </c>
      <c r="H448" s="786">
        <v>15</v>
      </c>
      <c r="I448" s="786">
        <v>15.48</v>
      </c>
      <c r="J448" s="33">
        <v>48</v>
      </c>
      <c r="K448" s="33" t="s">
        <v>116</v>
      </c>
      <c r="L448" s="33"/>
      <c r="M448" s="34" t="s">
        <v>68</v>
      </c>
      <c r="N448" s="34"/>
      <c r="O448" s="33">
        <v>60</v>
      </c>
      <c r="P448" s="1033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8" s="792"/>
      <c r="R448" s="792"/>
      <c r="S448" s="792"/>
      <c r="T448" s="793"/>
      <c r="U448" s="35"/>
      <c r="V448" s="35"/>
      <c r="W448" s="36" t="s">
        <v>69</v>
      </c>
      <c r="X448" s="787">
        <v>0</v>
      </c>
      <c r="Y448" s="788">
        <f t="shared" si="92"/>
        <v>0</v>
      </c>
      <c r="Z448" s="37" t="str">
        <f t="shared" si="93"/>
        <v/>
      </c>
      <c r="AA448" s="56"/>
      <c r="AB448" s="57"/>
      <c r="AC448" s="525" t="s">
        <v>708</v>
      </c>
      <c r="AG448" s="64"/>
      <c r="AJ448" s="68"/>
      <c r="AK448" s="68">
        <v>0</v>
      </c>
      <c r="BB448" s="526" t="s">
        <v>1</v>
      </c>
      <c r="BM448" s="64">
        <f t="shared" si="94"/>
        <v>0</v>
      </c>
      <c r="BN448" s="64">
        <f t="shared" si="95"/>
        <v>0</v>
      </c>
      <c r="BO448" s="64">
        <f t="shared" si="96"/>
        <v>0</v>
      </c>
      <c r="BP448" s="64">
        <f t="shared" si="97"/>
        <v>0</v>
      </c>
    </row>
    <row r="449" spans="1:68" ht="37.5" customHeight="1" x14ac:dyDescent="0.25">
      <c r="A449" s="54" t="s">
        <v>712</v>
      </c>
      <c r="B449" s="54" t="s">
        <v>713</v>
      </c>
      <c r="C449" s="32">
        <v>4301011874</v>
      </c>
      <c r="D449" s="794">
        <v>4680115884892</v>
      </c>
      <c r="E449" s="795"/>
      <c r="F449" s="786">
        <v>1.8</v>
      </c>
      <c r="G449" s="33">
        <v>6</v>
      </c>
      <c r="H449" s="786">
        <v>10.8</v>
      </c>
      <c r="I449" s="786">
        <v>11.28</v>
      </c>
      <c r="J449" s="33">
        <v>56</v>
      </c>
      <c r="K449" s="33" t="s">
        <v>116</v>
      </c>
      <c r="L449" s="33"/>
      <c r="M449" s="34" t="s">
        <v>68</v>
      </c>
      <c r="N449" s="34"/>
      <c r="O449" s="33">
        <v>60</v>
      </c>
      <c r="P449" s="1230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49" s="792"/>
      <c r="R449" s="792"/>
      <c r="S449" s="792"/>
      <c r="T449" s="793"/>
      <c r="U449" s="35"/>
      <c r="V449" s="35"/>
      <c r="W449" s="36" t="s">
        <v>69</v>
      </c>
      <c r="X449" s="787">
        <v>60</v>
      </c>
      <c r="Y449" s="788">
        <f t="shared" si="92"/>
        <v>64.800000000000011</v>
      </c>
      <c r="Z449" s="37">
        <f t="shared" si="93"/>
        <v>0.1305</v>
      </c>
      <c r="AA449" s="56"/>
      <c r="AB449" s="57"/>
      <c r="AC449" s="527" t="s">
        <v>714</v>
      </c>
      <c r="AG449" s="64"/>
      <c r="AJ449" s="68"/>
      <c r="AK449" s="68">
        <v>0</v>
      </c>
      <c r="BB449" s="528" t="s">
        <v>1</v>
      </c>
      <c r="BM449" s="64">
        <f t="shared" si="94"/>
        <v>62.666666666666657</v>
      </c>
      <c r="BN449" s="64">
        <f t="shared" si="95"/>
        <v>67.680000000000007</v>
      </c>
      <c r="BO449" s="64">
        <f t="shared" si="96"/>
        <v>9.9206349206349201E-2</v>
      </c>
      <c r="BP449" s="64">
        <f t="shared" si="97"/>
        <v>0.10714285714285715</v>
      </c>
    </row>
    <row r="450" spans="1:68" ht="37.5" customHeight="1" x14ac:dyDescent="0.25">
      <c r="A450" s="54" t="s">
        <v>715</v>
      </c>
      <c r="B450" s="54" t="s">
        <v>716</v>
      </c>
      <c r="C450" s="32">
        <v>4301011312</v>
      </c>
      <c r="D450" s="794">
        <v>4607091384192</v>
      </c>
      <c r="E450" s="795"/>
      <c r="F450" s="786">
        <v>1.8</v>
      </c>
      <c r="G450" s="33">
        <v>6</v>
      </c>
      <c r="H450" s="786">
        <v>10.8</v>
      </c>
      <c r="I450" s="786">
        <v>11.28</v>
      </c>
      <c r="J450" s="33">
        <v>56</v>
      </c>
      <c r="K450" s="33" t="s">
        <v>116</v>
      </c>
      <c r="L450" s="33"/>
      <c r="M450" s="34" t="s">
        <v>119</v>
      </c>
      <c r="N450" s="34"/>
      <c r="O450" s="33">
        <v>60</v>
      </c>
      <c r="P450" s="96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0" s="792"/>
      <c r="R450" s="792"/>
      <c r="S450" s="792"/>
      <c r="T450" s="793"/>
      <c r="U450" s="35"/>
      <c r="V450" s="35"/>
      <c r="W450" s="36" t="s">
        <v>69</v>
      </c>
      <c r="X450" s="787">
        <v>0</v>
      </c>
      <c r="Y450" s="788">
        <f t="shared" si="92"/>
        <v>0</v>
      </c>
      <c r="Z450" s="37" t="str">
        <f t="shared" si="93"/>
        <v/>
      </c>
      <c r="AA450" s="56"/>
      <c r="AB450" s="57"/>
      <c r="AC450" s="529" t="s">
        <v>717</v>
      </c>
      <c r="AG450" s="64"/>
      <c r="AJ450" s="68"/>
      <c r="AK450" s="68">
        <v>0</v>
      </c>
      <c r="BB450" s="530" t="s">
        <v>1</v>
      </c>
      <c r="BM450" s="64">
        <f t="shared" si="94"/>
        <v>0</v>
      </c>
      <c r="BN450" s="64">
        <f t="shared" si="95"/>
        <v>0</v>
      </c>
      <c r="BO450" s="64">
        <f t="shared" si="96"/>
        <v>0</v>
      </c>
      <c r="BP450" s="64">
        <f t="shared" si="97"/>
        <v>0</v>
      </c>
    </row>
    <row r="451" spans="1:68" ht="27" customHeight="1" x14ac:dyDescent="0.25">
      <c r="A451" s="54" t="s">
        <v>718</v>
      </c>
      <c r="B451" s="54" t="s">
        <v>719</v>
      </c>
      <c r="C451" s="32">
        <v>4301011875</v>
      </c>
      <c r="D451" s="794">
        <v>4680115884885</v>
      </c>
      <c r="E451" s="795"/>
      <c r="F451" s="786">
        <v>0.8</v>
      </c>
      <c r="G451" s="33">
        <v>15</v>
      </c>
      <c r="H451" s="786">
        <v>12</v>
      </c>
      <c r="I451" s="786">
        <v>12.48</v>
      </c>
      <c r="J451" s="33">
        <v>56</v>
      </c>
      <c r="K451" s="33" t="s">
        <v>116</v>
      </c>
      <c r="L451" s="33"/>
      <c r="M451" s="34" t="s">
        <v>68</v>
      </c>
      <c r="N451" s="34"/>
      <c r="O451" s="33">
        <v>60</v>
      </c>
      <c r="P451" s="1007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1" s="792"/>
      <c r="R451" s="792"/>
      <c r="S451" s="792"/>
      <c r="T451" s="793"/>
      <c r="U451" s="35"/>
      <c r="V451" s="35"/>
      <c r="W451" s="36" t="s">
        <v>69</v>
      </c>
      <c r="X451" s="787">
        <v>0</v>
      </c>
      <c r="Y451" s="788">
        <f t="shared" si="92"/>
        <v>0</v>
      </c>
      <c r="Z451" s="37" t="str">
        <f t="shared" si="93"/>
        <v/>
      </c>
      <c r="AA451" s="56"/>
      <c r="AB451" s="57"/>
      <c r="AC451" s="531" t="s">
        <v>714</v>
      </c>
      <c r="AG451" s="64"/>
      <c r="AJ451" s="68"/>
      <c r="AK451" s="68">
        <v>0</v>
      </c>
      <c r="BB451" s="532" t="s">
        <v>1</v>
      </c>
      <c r="BM451" s="64">
        <f t="shared" si="94"/>
        <v>0</v>
      </c>
      <c r="BN451" s="64">
        <f t="shared" si="95"/>
        <v>0</v>
      </c>
      <c r="BO451" s="64">
        <f t="shared" si="96"/>
        <v>0</v>
      </c>
      <c r="BP451" s="64">
        <f t="shared" si="97"/>
        <v>0</v>
      </c>
    </row>
    <row r="452" spans="1:68" ht="37.5" customHeight="1" x14ac:dyDescent="0.25">
      <c r="A452" s="54" t="s">
        <v>720</v>
      </c>
      <c r="B452" s="54" t="s">
        <v>721</v>
      </c>
      <c r="C452" s="32">
        <v>4301011871</v>
      </c>
      <c r="D452" s="794">
        <v>4680115884908</v>
      </c>
      <c r="E452" s="795"/>
      <c r="F452" s="786">
        <v>0.4</v>
      </c>
      <c r="G452" s="33">
        <v>10</v>
      </c>
      <c r="H452" s="786">
        <v>4</v>
      </c>
      <c r="I452" s="786">
        <v>4.21</v>
      </c>
      <c r="J452" s="33">
        <v>132</v>
      </c>
      <c r="K452" s="33" t="s">
        <v>126</v>
      </c>
      <c r="L452" s="33"/>
      <c r="M452" s="34" t="s">
        <v>68</v>
      </c>
      <c r="N452" s="34"/>
      <c r="O452" s="33">
        <v>60</v>
      </c>
      <c r="P452" s="83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2" s="792"/>
      <c r="R452" s="792"/>
      <c r="S452" s="792"/>
      <c r="T452" s="793"/>
      <c r="U452" s="35"/>
      <c r="V452" s="35"/>
      <c r="W452" s="36" t="s">
        <v>69</v>
      </c>
      <c r="X452" s="787">
        <v>0</v>
      </c>
      <c r="Y452" s="788">
        <f t="shared" si="92"/>
        <v>0</v>
      </c>
      <c r="Z452" s="37" t="str">
        <f>IFERROR(IF(Y452=0,"",ROUNDUP(Y452/H452,0)*0.00902),"")</f>
        <v/>
      </c>
      <c r="AA452" s="56"/>
      <c r="AB452" s="57"/>
      <c r="AC452" s="533" t="s">
        <v>714</v>
      </c>
      <c r="AG452" s="64"/>
      <c r="AJ452" s="68"/>
      <c r="AK452" s="68">
        <v>0</v>
      </c>
      <c r="BB452" s="534" t="s">
        <v>1</v>
      </c>
      <c r="BM452" s="64">
        <f t="shared" si="94"/>
        <v>0</v>
      </c>
      <c r="BN452" s="64">
        <f t="shared" si="95"/>
        <v>0</v>
      </c>
      <c r="BO452" s="64">
        <f t="shared" si="96"/>
        <v>0</v>
      </c>
      <c r="BP452" s="64">
        <f t="shared" si="97"/>
        <v>0</v>
      </c>
    </row>
    <row r="453" spans="1:68" x14ac:dyDescent="0.2">
      <c r="A453" s="802"/>
      <c r="B453" s="803"/>
      <c r="C453" s="803"/>
      <c r="D453" s="803"/>
      <c r="E453" s="803"/>
      <c r="F453" s="803"/>
      <c r="G453" s="803"/>
      <c r="H453" s="803"/>
      <c r="I453" s="803"/>
      <c r="J453" s="803"/>
      <c r="K453" s="803"/>
      <c r="L453" s="803"/>
      <c r="M453" s="803"/>
      <c r="N453" s="803"/>
      <c r="O453" s="804"/>
      <c r="P453" s="796" t="s">
        <v>71</v>
      </c>
      <c r="Q453" s="797"/>
      <c r="R453" s="797"/>
      <c r="S453" s="797"/>
      <c r="T453" s="797"/>
      <c r="U453" s="797"/>
      <c r="V453" s="798"/>
      <c r="W453" s="38" t="s">
        <v>72</v>
      </c>
      <c r="X453" s="789">
        <f>IFERROR(X445/H445,"0")+IFERROR(X446/H446,"0")+IFERROR(X447/H447,"0")+IFERROR(X448/H448,"0")+IFERROR(X449/H449,"0")+IFERROR(X450/H450,"0")+IFERROR(X451/H451,"0")+IFERROR(X452/H452,"0")</f>
        <v>5.5555555555555554</v>
      </c>
      <c r="Y453" s="789">
        <f>IFERROR(Y445/H445,"0")+IFERROR(Y446/H446,"0")+IFERROR(Y447/H447,"0")+IFERROR(Y448/H448,"0")+IFERROR(Y449/H449,"0")+IFERROR(Y450/H450,"0")+IFERROR(Y451/H451,"0")+IFERROR(Y452/H452,"0")</f>
        <v>6.0000000000000009</v>
      </c>
      <c r="Z453" s="789">
        <f>IFERROR(IF(Z445="",0,Z445),"0")+IFERROR(IF(Z446="",0,Z446),"0")+IFERROR(IF(Z447="",0,Z447),"0")+IFERROR(IF(Z448="",0,Z448),"0")+IFERROR(IF(Z449="",0,Z449),"0")+IFERROR(IF(Z450="",0,Z450),"0")+IFERROR(IF(Z451="",0,Z451),"0")+IFERROR(IF(Z452="",0,Z452),"0")</f>
        <v>0.1305</v>
      </c>
      <c r="AA453" s="790"/>
      <c r="AB453" s="790"/>
      <c r="AC453" s="790"/>
    </row>
    <row r="454" spans="1:68" x14ac:dyDescent="0.2">
      <c r="A454" s="803"/>
      <c r="B454" s="803"/>
      <c r="C454" s="803"/>
      <c r="D454" s="803"/>
      <c r="E454" s="803"/>
      <c r="F454" s="803"/>
      <c r="G454" s="803"/>
      <c r="H454" s="803"/>
      <c r="I454" s="803"/>
      <c r="J454" s="803"/>
      <c r="K454" s="803"/>
      <c r="L454" s="803"/>
      <c r="M454" s="803"/>
      <c r="N454" s="803"/>
      <c r="O454" s="804"/>
      <c r="P454" s="796" t="s">
        <v>71</v>
      </c>
      <c r="Q454" s="797"/>
      <c r="R454" s="797"/>
      <c r="S454" s="797"/>
      <c r="T454" s="797"/>
      <c r="U454" s="797"/>
      <c r="V454" s="798"/>
      <c r="W454" s="38" t="s">
        <v>69</v>
      </c>
      <c r="X454" s="789">
        <f>IFERROR(SUM(X445:X452),"0")</f>
        <v>60</v>
      </c>
      <c r="Y454" s="789">
        <f>IFERROR(SUM(Y445:Y452),"0")</f>
        <v>64.800000000000011</v>
      </c>
      <c r="Z454" s="38"/>
      <c r="AA454" s="790"/>
      <c r="AB454" s="790"/>
      <c r="AC454" s="790"/>
    </row>
    <row r="455" spans="1:68" ht="14.25" customHeight="1" x14ac:dyDescent="0.25">
      <c r="A455" s="808" t="s">
        <v>64</v>
      </c>
      <c r="B455" s="803"/>
      <c r="C455" s="803"/>
      <c r="D455" s="803"/>
      <c r="E455" s="803"/>
      <c r="F455" s="803"/>
      <c r="G455" s="803"/>
      <c r="H455" s="803"/>
      <c r="I455" s="803"/>
      <c r="J455" s="803"/>
      <c r="K455" s="803"/>
      <c r="L455" s="803"/>
      <c r="M455" s="803"/>
      <c r="N455" s="803"/>
      <c r="O455" s="803"/>
      <c r="P455" s="803"/>
      <c r="Q455" s="803"/>
      <c r="R455" s="803"/>
      <c r="S455" s="803"/>
      <c r="T455" s="803"/>
      <c r="U455" s="803"/>
      <c r="V455" s="803"/>
      <c r="W455" s="803"/>
      <c r="X455" s="803"/>
      <c r="Y455" s="803"/>
      <c r="Z455" s="803"/>
      <c r="AA455" s="783"/>
      <c r="AB455" s="783"/>
      <c r="AC455" s="783"/>
    </row>
    <row r="456" spans="1:68" ht="27" customHeight="1" x14ac:dyDescent="0.25">
      <c r="A456" s="54" t="s">
        <v>722</v>
      </c>
      <c r="B456" s="54" t="s">
        <v>723</v>
      </c>
      <c r="C456" s="32">
        <v>4301031303</v>
      </c>
      <c r="D456" s="794">
        <v>4607091384802</v>
      </c>
      <c r="E456" s="795"/>
      <c r="F456" s="786">
        <v>0.73</v>
      </c>
      <c r="G456" s="33">
        <v>6</v>
      </c>
      <c r="H456" s="786">
        <v>4.38</v>
      </c>
      <c r="I456" s="786">
        <v>4.6500000000000004</v>
      </c>
      <c r="J456" s="33">
        <v>132</v>
      </c>
      <c r="K456" s="33" t="s">
        <v>126</v>
      </c>
      <c r="L456" s="33"/>
      <c r="M456" s="34" t="s">
        <v>68</v>
      </c>
      <c r="N456" s="34"/>
      <c r="O456" s="33">
        <v>35</v>
      </c>
      <c r="P456" s="922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6" s="792"/>
      <c r="R456" s="792"/>
      <c r="S456" s="792"/>
      <c r="T456" s="793"/>
      <c r="U456" s="35"/>
      <c r="V456" s="35"/>
      <c r="W456" s="36" t="s">
        <v>69</v>
      </c>
      <c r="X456" s="787">
        <v>120</v>
      </c>
      <c r="Y456" s="788">
        <f>IFERROR(IF(X456="",0,CEILING((X456/$H456),1)*$H456),"")</f>
        <v>122.64</v>
      </c>
      <c r="Z456" s="37">
        <f>IFERROR(IF(Y456=0,"",ROUNDUP(Y456/H456,0)*0.00902),"")</f>
        <v>0.25256000000000001</v>
      </c>
      <c r="AA456" s="56"/>
      <c r="AB456" s="57"/>
      <c r="AC456" s="535" t="s">
        <v>724</v>
      </c>
      <c r="AG456" s="64"/>
      <c r="AJ456" s="68"/>
      <c r="AK456" s="68">
        <v>0</v>
      </c>
      <c r="BB456" s="536" t="s">
        <v>1</v>
      </c>
      <c r="BM456" s="64">
        <f>IFERROR(X456*I456/H456,"0")</f>
        <v>127.39726027397261</v>
      </c>
      <c r="BN456" s="64">
        <f>IFERROR(Y456*I456/H456,"0")</f>
        <v>130.20000000000002</v>
      </c>
      <c r="BO456" s="64">
        <f>IFERROR(1/J456*(X456/H456),"0")</f>
        <v>0.20755500207555003</v>
      </c>
      <c r="BP456" s="64">
        <f>IFERROR(1/J456*(Y456/H456),"0")</f>
        <v>0.21212121212121213</v>
      </c>
    </row>
    <row r="457" spans="1:68" ht="27" customHeight="1" x14ac:dyDescent="0.25">
      <c r="A457" s="54" t="s">
        <v>725</v>
      </c>
      <c r="B457" s="54" t="s">
        <v>726</v>
      </c>
      <c r="C457" s="32">
        <v>4301031304</v>
      </c>
      <c r="D457" s="794">
        <v>4607091384826</v>
      </c>
      <c r="E457" s="795"/>
      <c r="F457" s="786">
        <v>0.35</v>
      </c>
      <c r="G457" s="33">
        <v>8</v>
      </c>
      <c r="H457" s="786">
        <v>2.8</v>
      </c>
      <c r="I457" s="786">
        <v>2.98</v>
      </c>
      <c r="J457" s="33">
        <v>234</v>
      </c>
      <c r="K457" s="33" t="s">
        <v>67</v>
      </c>
      <c r="L457" s="33"/>
      <c r="M457" s="34" t="s">
        <v>68</v>
      </c>
      <c r="N457" s="34"/>
      <c r="O457" s="33">
        <v>35</v>
      </c>
      <c r="P457" s="824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7" s="792"/>
      <c r="R457" s="792"/>
      <c r="S457" s="792"/>
      <c r="T457" s="793"/>
      <c r="U457" s="35"/>
      <c r="V457" s="35"/>
      <c r="W457" s="36" t="s">
        <v>69</v>
      </c>
      <c r="X457" s="787">
        <v>0</v>
      </c>
      <c r="Y457" s="788">
        <f>IFERROR(IF(X457="",0,CEILING((X457/$H457),1)*$H457),"")</f>
        <v>0</v>
      </c>
      <c r="Z457" s="37" t="str">
        <f>IFERROR(IF(Y457=0,"",ROUNDUP(Y457/H457,0)*0.00502),"")</f>
        <v/>
      </c>
      <c r="AA457" s="56"/>
      <c r="AB457" s="57"/>
      <c r="AC457" s="537" t="s">
        <v>724</v>
      </c>
      <c r="AG457" s="64"/>
      <c r="AJ457" s="68"/>
      <c r="AK457" s="68">
        <v>0</v>
      </c>
      <c r="BB457" s="53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x14ac:dyDescent="0.2">
      <c r="A458" s="802"/>
      <c r="B458" s="803"/>
      <c r="C458" s="803"/>
      <c r="D458" s="803"/>
      <c r="E458" s="803"/>
      <c r="F458" s="803"/>
      <c r="G458" s="803"/>
      <c r="H458" s="803"/>
      <c r="I458" s="803"/>
      <c r="J458" s="803"/>
      <c r="K458" s="803"/>
      <c r="L458" s="803"/>
      <c r="M458" s="803"/>
      <c r="N458" s="803"/>
      <c r="O458" s="804"/>
      <c r="P458" s="796" t="s">
        <v>71</v>
      </c>
      <c r="Q458" s="797"/>
      <c r="R458" s="797"/>
      <c r="S458" s="797"/>
      <c r="T458" s="797"/>
      <c r="U458" s="797"/>
      <c r="V458" s="798"/>
      <c r="W458" s="38" t="s">
        <v>72</v>
      </c>
      <c r="X458" s="789">
        <f>IFERROR(X456/H456,"0")+IFERROR(X457/H457,"0")</f>
        <v>27.397260273972602</v>
      </c>
      <c r="Y458" s="789">
        <f>IFERROR(Y456/H456,"0")+IFERROR(Y457/H457,"0")</f>
        <v>28</v>
      </c>
      <c r="Z458" s="789">
        <f>IFERROR(IF(Z456="",0,Z456),"0")+IFERROR(IF(Z457="",0,Z457),"0")</f>
        <v>0.25256000000000001</v>
      </c>
      <c r="AA458" s="790"/>
      <c r="AB458" s="790"/>
      <c r="AC458" s="790"/>
    </row>
    <row r="459" spans="1:68" x14ac:dyDescent="0.2">
      <c r="A459" s="803"/>
      <c r="B459" s="803"/>
      <c r="C459" s="803"/>
      <c r="D459" s="803"/>
      <c r="E459" s="803"/>
      <c r="F459" s="803"/>
      <c r="G459" s="803"/>
      <c r="H459" s="803"/>
      <c r="I459" s="803"/>
      <c r="J459" s="803"/>
      <c r="K459" s="803"/>
      <c r="L459" s="803"/>
      <c r="M459" s="803"/>
      <c r="N459" s="803"/>
      <c r="O459" s="804"/>
      <c r="P459" s="796" t="s">
        <v>71</v>
      </c>
      <c r="Q459" s="797"/>
      <c r="R459" s="797"/>
      <c r="S459" s="797"/>
      <c r="T459" s="797"/>
      <c r="U459" s="797"/>
      <c r="V459" s="798"/>
      <c r="W459" s="38" t="s">
        <v>69</v>
      </c>
      <c r="X459" s="789">
        <f>IFERROR(SUM(X456:X457),"0")</f>
        <v>120</v>
      </c>
      <c r="Y459" s="789">
        <f>IFERROR(SUM(Y456:Y457),"0")</f>
        <v>122.64</v>
      </c>
      <c r="Z459" s="38"/>
      <c r="AA459" s="790"/>
      <c r="AB459" s="790"/>
      <c r="AC459" s="790"/>
    </row>
    <row r="460" spans="1:68" ht="14.25" customHeight="1" x14ac:dyDescent="0.25">
      <c r="A460" s="808" t="s">
        <v>73</v>
      </c>
      <c r="B460" s="803"/>
      <c r="C460" s="803"/>
      <c r="D460" s="803"/>
      <c r="E460" s="803"/>
      <c r="F460" s="803"/>
      <c r="G460" s="803"/>
      <c r="H460" s="803"/>
      <c r="I460" s="803"/>
      <c r="J460" s="803"/>
      <c r="K460" s="803"/>
      <c r="L460" s="803"/>
      <c r="M460" s="803"/>
      <c r="N460" s="803"/>
      <c r="O460" s="803"/>
      <c r="P460" s="803"/>
      <c r="Q460" s="803"/>
      <c r="R460" s="803"/>
      <c r="S460" s="803"/>
      <c r="T460" s="803"/>
      <c r="U460" s="803"/>
      <c r="V460" s="803"/>
      <c r="W460" s="803"/>
      <c r="X460" s="803"/>
      <c r="Y460" s="803"/>
      <c r="Z460" s="803"/>
      <c r="AA460" s="783"/>
      <c r="AB460" s="783"/>
      <c r="AC460" s="783"/>
    </row>
    <row r="461" spans="1:68" ht="27" customHeight="1" x14ac:dyDescent="0.25">
      <c r="A461" s="54" t="s">
        <v>727</v>
      </c>
      <c r="B461" s="54" t="s">
        <v>728</v>
      </c>
      <c r="C461" s="32">
        <v>4301051899</v>
      </c>
      <c r="D461" s="794">
        <v>4607091384246</v>
      </c>
      <c r="E461" s="795"/>
      <c r="F461" s="786">
        <v>1.5</v>
      </c>
      <c r="G461" s="33">
        <v>6</v>
      </c>
      <c r="H461" s="786">
        <v>9</v>
      </c>
      <c r="I461" s="786">
        <v>9.5640000000000001</v>
      </c>
      <c r="J461" s="33">
        <v>56</v>
      </c>
      <c r="K461" s="33" t="s">
        <v>116</v>
      </c>
      <c r="L461" s="33"/>
      <c r="M461" s="34" t="s">
        <v>77</v>
      </c>
      <c r="N461" s="34"/>
      <c r="O461" s="33">
        <v>40</v>
      </c>
      <c r="P461" s="1095" t="s">
        <v>729</v>
      </c>
      <c r="Q461" s="792"/>
      <c r="R461" s="792"/>
      <c r="S461" s="792"/>
      <c r="T461" s="793"/>
      <c r="U461" s="35"/>
      <c r="V461" s="35"/>
      <c r="W461" s="36" t="s">
        <v>69</v>
      </c>
      <c r="X461" s="787">
        <v>0</v>
      </c>
      <c r="Y461" s="788">
        <f>IFERROR(IF(X461="",0,CEILING((X461/$H461),1)*$H461),"")</f>
        <v>0</v>
      </c>
      <c r="Z461" s="37" t="str">
        <f>IFERROR(IF(Y461=0,"",ROUNDUP(Y461/H461,0)*0.02175),"")</f>
        <v/>
      </c>
      <c r="AA461" s="56"/>
      <c r="AB461" s="57"/>
      <c r="AC461" s="539" t="s">
        <v>730</v>
      </c>
      <c r="AG461" s="64"/>
      <c r="AJ461" s="68"/>
      <c r="AK461" s="68">
        <v>0</v>
      </c>
      <c r="BB461" s="540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37.5" customHeight="1" x14ac:dyDescent="0.25">
      <c r="A462" s="54" t="s">
        <v>731</v>
      </c>
      <c r="B462" s="54" t="s">
        <v>732</v>
      </c>
      <c r="C462" s="32">
        <v>4301051901</v>
      </c>
      <c r="D462" s="794">
        <v>4680115881976</v>
      </c>
      <c r="E462" s="795"/>
      <c r="F462" s="786">
        <v>1.5</v>
      </c>
      <c r="G462" s="33">
        <v>6</v>
      </c>
      <c r="H462" s="786">
        <v>9</v>
      </c>
      <c r="I462" s="786">
        <v>9.48</v>
      </c>
      <c r="J462" s="33">
        <v>56</v>
      </c>
      <c r="K462" s="33" t="s">
        <v>116</v>
      </c>
      <c r="L462" s="33"/>
      <c r="M462" s="34" t="s">
        <v>77</v>
      </c>
      <c r="N462" s="34"/>
      <c r="O462" s="33">
        <v>40</v>
      </c>
      <c r="P462" s="1108" t="s">
        <v>733</v>
      </c>
      <c r="Q462" s="792"/>
      <c r="R462" s="792"/>
      <c r="S462" s="792"/>
      <c r="T462" s="793"/>
      <c r="U462" s="35"/>
      <c r="V462" s="35"/>
      <c r="W462" s="36" t="s">
        <v>69</v>
      </c>
      <c r="X462" s="787">
        <v>0</v>
      </c>
      <c r="Y462" s="788">
        <f>IFERROR(IF(X462="",0,CEILING((X462/$H462),1)*$H462),"")</f>
        <v>0</v>
      </c>
      <c r="Z462" s="37" t="str">
        <f>IFERROR(IF(Y462=0,"",ROUNDUP(Y462/H462,0)*0.02175),"")</f>
        <v/>
      </c>
      <c r="AA462" s="56"/>
      <c r="AB462" s="57"/>
      <c r="AC462" s="541" t="s">
        <v>734</v>
      </c>
      <c r="AG462" s="64"/>
      <c r="AJ462" s="68"/>
      <c r="AK462" s="68">
        <v>0</v>
      </c>
      <c r="BB462" s="542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37.5" customHeight="1" x14ac:dyDescent="0.25">
      <c r="A463" s="54" t="s">
        <v>735</v>
      </c>
      <c r="B463" s="54" t="s">
        <v>736</v>
      </c>
      <c r="C463" s="32">
        <v>4301051634</v>
      </c>
      <c r="D463" s="794">
        <v>4607091384253</v>
      </c>
      <c r="E463" s="795"/>
      <c r="F463" s="786">
        <v>0.4</v>
      </c>
      <c r="G463" s="33">
        <v>6</v>
      </c>
      <c r="H463" s="786">
        <v>2.4</v>
      </c>
      <c r="I463" s="786">
        <v>2.6640000000000001</v>
      </c>
      <c r="J463" s="33">
        <v>182</v>
      </c>
      <c r="K463" s="33" t="s">
        <v>76</v>
      </c>
      <c r="L463" s="33"/>
      <c r="M463" s="34" t="s">
        <v>68</v>
      </c>
      <c r="N463" s="34"/>
      <c r="O463" s="33">
        <v>40</v>
      </c>
      <c r="P463" s="114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3" s="792"/>
      <c r="R463" s="792"/>
      <c r="S463" s="792"/>
      <c r="T463" s="793"/>
      <c r="U463" s="35"/>
      <c r="V463" s="35"/>
      <c r="W463" s="36" t="s">
        <v>69</v>
      </c>
      <c r="X463" s="787">
        <v>0</v>
      </c>
      <c r="Y463" s="788">
        <f>IFERROR(IF(X463="",0,CEILING((X463/$H463),1)*$H463),"")</f>
        <v>0</v>
      </c>
      <c r="Z463" s="37" t="str">
        <f>IFERROR(IF(Y463=0,"",ROUNDUP(Y463/H463,0)*0.00651),"")</f>
        <v/>
      </c>
      <c r="AA463" s="56"/>
      <c r="AB463" s="57"/>
      <c r="AC463" s="543" t="s">
        <v>737</v>
      </c>
      <c r="AG463" s="64"/>
      <c r="AJ463" s="68"/>
      <c r="AK463" s="68">
        <v>0</v>
      </c>
      <c r="BB463" s="544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27" customHeight="1" x14ac:dyDescent="0.25">
      <c r="A464" s="54" t="s">
        <v>735</v>
      </c>
      <c r="B464" s="54" t="s">
        <v>738</v>
      </c>
      <c r="C464" s="32">
        <v>4301051297</v>
      </c>
      <c r="D464" s="794">
        <v>4607091384253</v>
      </c>
      <c r="E464" s="795"/>
      <c r="F464" s="786">
        <v>0.4</v>
      </c>
      <c r="G464" s="33">
        <v>6</v>
      </c>
      <c r="H464" s="786">
        <v>2.4</v>
      </c>
      <c r="I464" s="786">
        <v>2.6640000000000001</v>
      </c>
      <c r="J464" s="33">
        <v>182</v>
      </c>
      <c r="K464" s="33" t="s">
        <v>76</v>
      </c>
      <c r="L464" s="33"/>
      <c r="M464" s="34" t="s">
        <v>68</v>
      </c>
      <c r="N464" s="34"/>
      <c r="O464" s="33">
        <v>40</v>
      </c>
      <c r="P464" s="888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4" s="792"/>
      <c r="R464" s="792"/>
      <c r="S464" s="792"/>
      <c r="T464" s="793"/>
      <c r="U464" s="35"/>
      <c r="V464" s="35"/>
      <c r="W464" s="36" t="s">
        <v>69</v>
      </c>
      <c r="X464" s="787">
        <v>0</v>
      </c>
      <c r="Y464" s="788">
        <f>IFERROR(IF(X464="",0,CEILING((X464/$H464),1)*$H464),"")</f>
        <v>0</v>
      </c>
      <c r="Z464" s="37" t="str">
        <f>IFERROR(IF(Y464=0,"",ROUNDUP(Y464/H464,0)*0.00651),"")</f>
        <v/>
      </c>
      <c r="AA464" s="56"/>
      <c r="AB464" s="57"/>
      <c r="AC464" s="545" t="s">
        <v>739</v>
      </c>
      <c r="AG464" s="64"/>
      <c r="AJ464" s="68"/>
      <c r="AK464" s="68">
        <v>0</v>
      </c>
      <c r="BB464" s="546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27" customHeight="1" x14ac:dyDescent="0.25">
      <c r="A465" s="54" t="s">
        <v>740</v>
      </c>
      <c r="B465" s="54" t="s">
        <v>741</v>
      </c>
      <c r="C465" s="32">
        <v>4301051444</v>
      </c>
      <c r="D465" s="794">
        <v>4680115881969</v>
      </c>
      <c r="E465" s="795"/>
      <c r="F465" s="786">
        <v>0.4</v>
      </c>
      <c r="G465" s="33">
        <v>6</v>
      </c>
      <c r="H465" s="786">
        <v>2.4</v>
      </c>
      <c r="I465" s="786">
        <v>2.58</v>
      </c>
      <c r="J465" s="33">
        <v>182</v>
      </c>
      <c r="K465" s="33" t="s">
        <v>76</v>
      </c>
      <c r="L465" s="33"/>
      <c r="M465" s="34" t="s">
        <v>68</v>
      </c>
      <c r="N465" s="34"/>
      <c r="O465" s="33">
        <v>40</v>
      </c>
      <c r="P465" s="1150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5" s="792"/>
      <c r="R465" s="792"/>
      <c r="S465" s="792"/>
      <c r="T465" s="793"/>
      <c r="U465" s="35"/>
      <c r="V465" s="35"/>
      <c r="W465" s="36" t="s">
        <v>69</v>
      </c>
      <c r="X465" s="787">
        <v>0</v>
      </c>
      <c r="Y465" s="788">
        <f>IFERROR(IF(X465="",0,CEILING((X465/$H465),1)*$H465),"")</f>
        <v>0</v>
      </c>
      <c r="Z465" s="37" t="str">
        <f>IFERROR(IF(Y465=0,"",ROUNDUP(Y465/H465,0)*0.00651),"")</f>
        <v/>
      </c>
      <c r="AA465" s="56"/>
      <c r="AB465" s="57"/>
      <c r="AC465" s="547" t="s">
        <v>742</v>
      </c>
      <c r="AG465" s="64"/>
      <c r="AJ465" s="68"/>
      <c r="AK465" s="68">
        <v>0</v>
      </c>
      <c r="BB465" s="548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x14ac:dyDescent="0.2">
      <c r="A466" s="802"/>
      <c r="B466" s="803"/>
      <c r="C466" s="803"/>
      <c r="D466" s="803"/>
      <c r="E466" s="803"/>
      <c r="F466" s="803"/>
      <c r="G466" s="803"/>
      <c r="H466" s="803"/>
      <c r="I466" s="803"/>
      <c r="J466" s="803"/>
      <c r="K466" s="803"/>
      <c r="L466" s="803"/>
      <c r="M466" s="803"/>
      <c r="N466" s="803"/>
      <c r="O466" s="804"/>
      <c r="P466" s="796" t="s">
        <v>71</v>
      </c>
      <c r="Q466" s="797"/>
      <c r="R466" s="797"/>
      <c r="S466" s="797"/>
      <c r="T466" s="797"/>
      <c r="U466" s="797"/>
      <c r="V466" s="798"/>
      <c r="W466" s="38" t="s">
        <v>72</v>
      </c>
      <c r="X466" s="789">
        <f>IFERROR(X461/H461,"0")+IFERROR(X462/H462,"0")+IFERROR(X463/H463,"0")+IFERROR(X464/H464,"0")+IFERROR(X465/H465,"0")</f>
        <v>0</v>
      </c>
      <c r="Y466" s="789">
        <f>IFERROR(Y461/H461,"0")+IFERROR(Y462/H462,"0")+IFERROR(Y463/H463,"0")+IFERROR(Y464/H464,"0")+IFERROR(Y465/H465,"0")</f>
        <v>0</v>
      </c>
      <c r="Z466" s="789">
        <f>IFERROR(IF(Z461="",0,Z461),"0")+IFERROR(IF(Z462="",0,Z462),"0")+IFERROR(IF(Z463="",0,Z463),"0")+IFERROR(IF(Z464="",0,Z464),"0")+IFERROR(IF(Z465="",0,Z465),"0")</f>
        <v>0</v>
      </c>
      <c r="AA466" s="790"/>
      <c r="AB466" s="790"/>
      <c r="AC466" s="790"/>
    </row>
    <row r="467" spans="1:68" x14ac:dyDescent="0.2">
      <c r="A467" s="803"/>
      <c r="B467" s="803"/>
      <c r="C467" s="803"/>
      <c r="D467" s="803"/>
      <c r="E467" s="803"/>
      <c r="F467" s="803"/>
      <c r="G467" s="803"/>
      <c r="H467" s="803"/>
      <c r="I467" s="803"/>
      <c r="J467" s="803"/>
      <c r="K467" s="803"/>
      <c r="L467" s="803"/>
      <c r="M467" s="803"/>
      <c r="N467" s="803"/>
      <c r="O467" s="804"/>
      <c r="P467" s="796" t="s">
        <v>71</v>
      </c>
      <c r="Q467" s="797"/>
      <c r="R467" s="797"/>
      <c r="S467" s="797"/>
      <c r="T467" s="797"/>
      <c r="U467" s="797"/>
      <c r="V467" s="798"/>
      <c r="W467" s="38" t="s">
        <v>69</v>
      </c>
      <c r="X467" s="789">
        <f>IFERROR(SUM(X461:X465),"0")</f>
        <v>0</v>
      </c>
      <c r="Y467" s="789">
        <f>IFERROR(SUM(Y461:Y465),"0")</f>
        <v>0</v>
      </c>
      <c r="Z467" s="38"/>
      <c r="AA467" s="790"/>
      <c r="AB467" s="790"/>
      <c r="AC467" s="790"/>
    </row>
    <row r="468" spans="1:68" ht="14.25" customHeight="1" x14ac:dyDescent="0.25">
      <c r="A468" s="808" t="s">
        <v>210</v>
      </c>
      <c r="B468" s="803"/>
      <c r="C468" s="803"/>
      <c r="D468" s="803"/>
      <c r="E468" s="803"/>
      <c r="F468" s="803"/>
      <c r="G468" s="803"/>
      <c r="H468" s="803"/>
      <c r="I468" s="803"/>
      <c r="J468" s="803"/>
      <c r="K468" s="803"/>
      <c r="L468" s="803"/>
      <c r="M468" s="803"/>
      <c r="N468" s="803"/>
      <c r="O468" s="803"/>
      <c r="P468" s="803"/>
      <c r="Q468" s="803"/>
      <c r="R468" s="803"/>
      <c r="S468" s="803"/>
      <c r="T468" s="803"/>
      <c r="U468" s="803"/>
      <c r="V468" s="803"/>
      <c r="W468" s="803"/>
      <c r="X468" s="803"/>
      <c r="Y468" s="803"/>
      <c r="Z468" s="803"/>
      <c r="AA468" s="783"/>
      <c r="AB468" s="783"/>
      <c r="AC468" s="783"/>
    </row>
    <row r="469" spans="1:68" ht="27" customHeight="1" x14ac:dyDescent="0.25">
      <c r="A469" s="54" t="s">
        <v>743</v>
      </c>
      <c r="B469" s="54" t="s">
        <v>744</v>
      </c>
      <c r="C469" s="32">
        <v>4301060441</v>
      </c>
      <c r="D469" s="794">
        <v>4607091389357</v>
      </c>
      <c r="E469" s="795"/>
      <c r="F469" s="786">
        <v>1.5</v>
      </c>
      <c r="G469" s="33">
        <v>6</v>
      </c>
      <c r="H469" s="786">
        <v>9</v>
      </c>
      <c r="I469" s="786">
        <v>9.48</v>
      </c>
      <c r="J469" s="33">
        <v>56</v>
      </c>
      <c r="K469" s="33" t="s">
        <v>116</v>
      </c>
      <c r="L469" s="33"/>
      <c r="M469" s="34" t="s">
        <v>77</v>
      </c>
      <c r="N469" s="34"/>
      <c r="O469" s="33">
        <v>40</v>
      </c>
      <c r="P469" s="947" t="s">
        <v>745</v>
      </c>
      <c r="Q469" s="792"/>
      <c r="R469" s="792"/>
      <c r="S469" s="792"/>
      <c r="T469" s="793"/>
      <c r="U469" s="35"/>
      <c r="V469" s="35"/>
      <c r="W469" s="36" t="s">
        <v>69</v>
      </c>
      <c r="X469" s="787">
        <v>80</v>
      </c>
      <c r="Y469" s="788">
        <f>IFERROR(IF(X469="",0,CEILING((X469/$H469),1)*$H469),"")</f>
        <v>81</v>
      </c>
      <c r="Z469" s="37">
        <f>IFERROR(IF(Y469=0,"",ROUNDUP(Y469/H469,0)*0.02175),"")</f>
        <v>0.19574999999999998</v>
      </c>
      <c r="AA469" s="56"/>
      <c r="AB469" s="57"/>
      <c r="AC469" s="549" t="s">
        <v>746</v>
      </c>
      <c r="AG469" s="64"/>
      <c r="AJ469" s="68"/>
      <c r="AK469" s="68">
        <v>0</v>
      </c>
      <c r="BB469" s="550" t="s">
        <v>1</v>
      </c>
      <c r="BM469" s="64">
        <f>IFERROR(X469*I469/H469,"0")</f>
        <v>84.26666666666668</v>
      </c>
      <c r="BN469" s="64">
        <f>IFERROR(Y469*I469/H469,"0")</f>
        <v>85.32</v>
      </c>
      <c r="BO469" s="64">
        <f>IFERROR(1/J469*(X469/H469),"0")</f>
        <v>0.15873015873015872</v>
      </c>
      <c r="BP469" s="64">
        <f>IFERROR(1/J469*(Y469/H469),"0")</f>
        <v>0.1607142857142857</v>
      </c>
    </row>
    <row r="470" spans="1:68" x14ac:dyDescent="0.2">
      <c r="A470" s="802"/>
      <c r="B470" s="803"/>
      <c r="C470" s="803"/>
      <c r="D470" s="803"/>
      <c r="E470" s="803"/>
      <c r="F470" s="803"/>
      <c r="G470" s="803"/>
      <c r="H470" s="803"/>
      <c r="I470" s="803"/>
      <c r="J470" s="803"/>
      <c r="K470" s="803"/>
      <c r="L470" s="803"/>
      <c r="M470" s="803"/>
      <c r="N470" s="803"/>
      <c r="O470" s="804"/>
      <c r="P470" s="796" t="s">
        <v>71</v>
      </c>
      <c r="Q470" s="797"/>
      <c r="R470" s="797"/>
      <c r="S470" s="797"/>
      <c r="T470" s="797"/>
      <c r="U470" s="797"/>
      <c r="V470" s="798"/>
      <c r="W470" s="38" t="s">
        <v>72</v>
      </c>
      <c r="X470" s="789">
        <f>IFERROR(X469/H469,"0")</f>
        <v>8.8888888888888893</v>
      </c>
      <c r="Y470" s="789">
        <f>IFERROR(Y469/H469,"0")</f>
        <v>9</v>
      </c>
      <c r="Z470" s="789">
        <f>IFERROR(IF(Z469="",0,Z469),"0")</f>
        <v>0.19574999999999998</v>
      </c>
      <c r="AA470" s="790"/>
      <c r="AB470" s="790"/>
      <c r="AC470" s="790"/>
    </row>
    <row r="471" spans="1:68" x14ac:dyDescent="0.2">
      <c r="A471" s="803"/>
      <c r="B471" s="803"/>
      <c r="C471" s="803"/>
      <c r="D471" s="803"/>
      <c r="E471" s="803"/>
      <c r="F471" s="803"/>
      <c r="G471" s="803"/>
      <c r="H471" s="803"/>
      <c r="I471" s="803"/>
      <c r="J471" s="803"/>
      <c r="K471" s="803"/>
      <c r="L471" s="803"/>
      <c r="M471" s="803"/>
      <c r="N471" s="803"/>
      <c r="O471" s="804"/>
      <c r="P471" s="796" t="s">
        <v>71</v>
      </c>
      <c r="Q471" s="797"/>
      <c r="R471" s="797"/>
      <c r="S471" s="797"/>
      <c r="T471" s="797"/>
      <c r="U471" s="797"/>
      <c r="V471" s="798"/>
      <c r="W471" s="38" t="s">
        <v>69</v>
      </c>
      <c r="X471" s="789">
        <f>IFERROR(SUM(X469:X469),"0")</f>
        <v>80</v>
      </c>
      <c r="Y471" s="789">
        <f>IFERROR(SUM(Y469:Y469),"0")</f>
        <v>81</v>
      </c>
      <c r="Z471" s="38"/>
      <c r="AA471" s="790"/>
      <c r="AB471" s="790"/>
      <c r="AC471" s="790"/>
    </row>
    <row r="472" spans="1:68" ht="27.75" customHeight="1" x14ac:dyDescent="0.2">
      <c r="A472" s="898" t="s">
        <v>747</v>
      </c>
      <c r="B472" s="899"/>
      <c r="C472" s="899"/>
      <c r="D472" s="899"/>
      <c r="E472" s="899"/>
      <c r="F472" s="899"/>
      <c r="G472" s="899"/>
      <c r="H472" s="899"/>
      <c r="I472" s="899"/>
      <c r="J472" s="899"/>
      <c r="K472" s="899"/>
      <c r="L472" s="899"/>
      <c r="M472" s="899"/>
      <c r="N472" s="899"/>
      <c r="O472" s="899"/>
      <c r="P472" s="899"/>
      <c r="Q472" s="899"/>
      <c r="R472" s="899"/>
      <c r="S472" s="899"/>
      <c r="T472" s="899"/>
      <c r="U472" s="899"/>
      <c r="V472" s="899"/>
      <c r="W472" s="899"/>
      <c r="X472" s="899"/>
      <c r="Y472" s="899"/>
      <c r="Z472" s="899"/>
      <c r="AA472" s="49"/>
      <c r="AB472" s="49"/>
      <c r="AC472" s="49"/>
    </row>
    <row r="473" spans="1:68" ht="16.5" customHeight="1" x14ac:dyDescent="0.25">
      <c r="A473" s="841" t="s">
        <v>748</v>
      </c>
      <c r="B473" s="803"/>
      <c r="C473" s="803"/>
      <c r="D473" s="803"/>
      <c r="E473" s="803"/>
      <c r="F473" s="803"/>
      <c r="G473" s="803"/>
      <c r="H473" s="803"/>
      <c r="I473" s="803"/>
      <c r="J473" s="803"/>
      <c r="K473" s="803"/>
      <c r="L473" s="803"/>
      <c r="M473" s="803"/>
      <c r="N473" s="803"/>
      <c r="O473" s="803"/>
      <c r="P473" s="803"/>
      <c r="Q473" s="803"/>
      <c r="R473" s="803"/>
      <c r="S473" s="803"/>
      <c r="T473" s="803"/>
      <c r="U473" s="803"/>
      <c r="V473" s="803"/>
      <c r="W473" s="803"/>
      <c r="X473" s="803"/>
      <c r="Y473" s="803"/>
      <c r="Z473" s="803"/>
      <c r="AA473" s="782"/>
      <c r="AB473" s="782"/>
      <c r="AC473" s="782"/>
    </row>
    <row r="474" spans="1:68" ht="14.25" customHeight="1" x14ac:dyDescent="0.25">
      <c r="A474" s="808" t="s">
        <v>113</v>
      </c>
      <c r="B474" s="803"/>
      <c r="C474" s="803"/>
      <c r="D474" s="803"/>
      <c r="E474" s="803"/>
      <c r="F474" s="803"/>
      <c r="G474" s="803"/>
      <c r="H474" s="803"/>
      <c r="I474" s="803"/>
      <c r="J474" s="803"/>
      <c r="K474" s="803"/>
      <c r="L474" s="803"/>
      <c r="M474" s="803"/>
      <c r="N474" s="803"/>
      <c r="O474" s="803"/>
      <c r="P474" s="803"/>
      <c r="Q474" s="803"/>
      <c r="R474" s="803"/>
      <c r="S474" s="803"/>
      <c r="T474" s="803"/>
      <c r="U474" s="803"/>
      <c r="V474" s="803"/>
      <c r="W474" s="803"/>
      <c r="X474" s="803"/>
      <c r="Y474" s="803"/>
      <c r="Z474" s="803"/>
      <c r="AA474" s="783"/>
      <c r="AB474" s="783"/>
      <c r="AC474" s="783"/>
    </row>
    <row r="475" spans="1:68" ht="27" customHeight="1" x14ac:dyDescent="0.25">
      <c r="A475" s="54" t="s">
        <v>749</v>
      </c>
      <c r="B475" s="54" t="s">
        <v>750</v>
      </c>
      <c r="C475" s="32">
        <v>4301011428</v>
      </c>
      <c r="D475" s="794">
        <v>4607091389708</v>
      </c>
      <c r="E475" s="795"/>
      <c r="F475" s="786">
        <v>0.45</v>
      </c>
      <c r="G475" s="33">
        <v>6</v>
      </c>
      <c r="H475" s="786">
        <v>2.7</v>
      </c>
      <c r="I475" s="786">
        <v>2.88</v>
      </c>
      <c r="J475" s="33">
        <v>182</v>
      </c>
      <c r="K475" s="33" t="s">
        <v>76</v>
      </c>
      <c r="L475" s="33"/>
      <c r="M475" s="34" t="s">
        <v>119</v>
      </c>
      <c r="N475" s="34"/>
      <c r="O475" s="33">
        <v>50</v>
      </c>
      <c r="P475" s="110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5" s="792"/>
      <c r="R475" s="792"/>
      <c r="S475" s="792"/>
      <c r="T475" s="793"/>
      <c r="U475" s="35"/>
      <c r="V475" s="35"/>
      <c r="W475" s="36" t="s">
        <v>69</v>
      </c>
      <c r="X475" s="787">
        <v>0</v>
      </c>
      <c r="Y475" s="788">
        <f>IFERROR(IF(X475="",0,CEILING((X475/$H475),1)*$H475),"")</f>
        <v>0</v>
      </c>
      <c r="Z475" s="37" t="str">
        <f>IFERROR(IF(Y475=0,"",ROUNDUP(Y475/H475,0)*0.00651),"")</f>
        <v/>
      </c>
      <c r="AA475" s="56"/>
      <c r="AB475" s="57"/>
      <c r="AC475" s="551" t="s">
        <v>751</v>
      </c>
      <c r="AG475" s="64"/>
      <c r="AJ475" s="68"/>
      <c r="AK475" s="68">
        <v>0</v>
      </c>
      <c r="BB475" s="552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x14ac:dyDescent="0.2">
      <c r="A476" s="802"/>
      <c r="B476" s="803"/>
      <c r="C476" s="803"/>
      <c r="D476" s="803"/>
      <c r="E476" s="803"/>
      <c r="F476" s="803"/>
      <c r="G476" s="803"/>
      <c r="H476" s="803"/>
      <c r="I476" s="803"/>
      <c r="J476" s="803"/>
      <c r="K476" s="803"/>
      <c r="L476" s="803"/>
      <c r="M476" s="803"/>
      <c r="N476" s="803"/>
      <c r="O476" s="804"/>
      <c r="P476" s="796" t="s">
        <v>71</v>
      </c>
      <c r="Q476" s="797"/>
      <c r="R476" s="797"/>
      <c r="S476" s="797"/>
      <c r="T476" s="797"/>
      <c r="U476" s="797"/>
      <c r="V476" s="798"/>
      <c r="W476" s="38" t="s">
        <v>72</v>
      </c>
      <c r="X476" s="789">
        <f>IFERROR(X475/H475,"0")</f>
        <v>0</v>
      </c>
      <c r="Y476" s="789">
        <f>IFERROR(Y475/H475,"0")</f>
        <v>0</v>
      </c>
      <c r="Z476" s="789">
        <f>IFERROR(IF(Z475="",0,Z475),"0")</f>
        <v>0</v>
      </c>
      <c r="AA476" s="790"/>
      <c r="AB476" s="790"/>
      <c r="AC476" s="790"/>
    </row>
    <row r="477" spans="1:68" x14ac:dyDescent="0.2">
      <c r="A477" s="803"/>
      <c r="B477" s="803"/>
      <c r="C477" s="803"/>
      <c r="D477" s="803"/>
      <c r="E477" s="803"/>
      <c r="F477" s="803"/>
      <c r="G477" s="803"/>
      <c r="H477" s="803"/>
      <c r="I477" s="803"/>
      <c r="J477" s="803"/>
      <c r="K477" s="803"/>
      <c r="L477" s="803"/>
      <c r="M477" s="803"/>
      <c r="N477" s="803"/>
      <c r="O477" s="804"/>
      <c r="P477" s="796" t="s">
        <v>71</v>
      </c>
      <c r="Q477" s="797"/>
      <c r="R477" s="797"/>
      <c r="S477" s="797"/>
      <c r="T477" s="797"/>
      <c r="U477" s="797"/>
      <c r="V477" s="798"/>
      <c r="W477" s="38" t="s">
        <v>69</v>
      </c>
      <c r="X477" s="789">
        <f>IFERROR(SUM(X475:X475),"0")</f>
        <v>0</v>
      </c>
      <c r="Y477" s="789">
        <f>IFERROR(SUM(Y475:Y475),"0")</f>
        <v>0</v>
      </c>
      <c r="Z477" s="38"/>
      <c r="AA477" s="790"/>
      <c r="AB477" s="790"/>
      <c r="AC477" s="790"/>
    </row>
    <row r="478" spans="1:68" ht="14.25" customHeight="1" x14ac:dyDescent="0.25">
      <c r="A478" s="808" t="s">
        <v>64</v>
      </c>
      <c r="B478" s="803"/>
      <c r="C478" s="803"/>
      <c r="D478" s="803"/>
      <c r="E478" s="803"/>
      <c r="F478" s="803"/>
      <c r="G478" s="803"/>
      <c r="H478" s="803"/>
      <c r="I478" s="803"/>
      <c r="J478" s="803"/>
      <c r="K478" s="803"/>
      <c r="L478" s="803"/>
      <c r="M478" s="803"/>
      <c r="N478" s="803"/>
      <c r="O478" s="803"/>
      <c r="P478" s="803"/>
      <c r="Q478" s="803"/>
      <c r="R478" s="803"/>
      <c r="S478" s="803"/>
      <c r="T478" s="803"/>
      <c r="U478" s="803"/>
      <c r="V478" s="803"/>
      <c r="W478" s="803"/>
      <c r="X478" s="803"/>
      <c r="Y478" s="803"/>
      <c r="Z478" s="803"/>
      <c r="AA478" s="783"/>
      <c r="AB478" s="783"/>
      <c r="AC478" s="783"/>
    </row>
    <row r="479" spans="1:68" ht="27" customHeight="1" x14ac:dyDescent="0.25">
      <c r="A479" s="54" t="s">
        <v>752</v>
      </c>
      <c r="B479" s="54" t="s">
        <v>753</v>
      </c>
      <c r="C479" s="32">
        <v>4301031405</v>
      </c>
      <c r="D479" s="794">
        <v>4680115886100</v>
      </c>
      <c r="E479" s="795"/>
      <c r="F479" s="786">
        <v>0.9</v>
      </c>
      <c r="G479" s="33">
        <v>6</v>
      </c>
      <c r="H479" s="786">
        <v>5.4</v>
      </c>
      <c r="I479" s="786">
        <v>5.61</v>
      </c>
      <c r="J479" s="33">
        <v>132</v>
      </c>
      <c r="K479" s="33" t="s">
        <v>126</v>
      </c>
      <c r="L479" s="33"/>
      <c r="M479" s="34" t="s">
        <v>68</v>
      </c>
      <c r="N479" s="34"/>
      <c r="O479" s="33">
        <v>50</v>
      </c>
      <c r="P479" s="913" t="s">
        <v>754</v>
      </c>
      <c r="Q479" s="792"/>
      <c r="R479" s="792"/>
      <c r="S479" s="792"/>
      <c r="T479" s="793"/>
      <c r="U479" s="35"/>
      <c r="V479" s="35"/>
      <c r="W479" s="36" t="s">
        <v>69</v>
      </c>
      <c r="X479" s="787">
        <v>60</v>
      </c>
      <c r="Y479" s="788">
        <f t="shared" ref="Y479:Y499" si="98">IFERROR(IF(X479="",0,CEILING((X479/$H479),1)*$H479),"")</f>
        <v>64.800000000000011</v>
      </c>
      <c r="Z479" s="37">
        <f>IFERROR(IF(Y479=0,"",ROUNDUP(Y479/H479,0)*0.00902),"")</f>
        <v>0.10824</v>
      </c>
      <c r="AA479" s="56"/>
      <c r="AB479" s="57"/>
      <c r="AC479" s="553" t="s">
        <v>755</v>
      </c>
      <c r="AG479" s="64"/>
      <c r="AJ479" s="68"/>
      <c r="AK479" s="68">
        <v>0</v>
      </c>
      <c r="BB479" s="554" t="s">
        <v>1</v>
      </c>
      <c r="BM479" s="64">
        <f t="shared" ref="BM479:BM499" si="99">IFERROR(X479*I479/H479,"0")</f>
        <v>62.333333333333336</v>
      </c>
      <c r="BN479" s="64">
        <f t="shared" ref="BN479:BN499" si="100">IFERROR(Y479*I479/H479,"0")</f>
        <v>67.320000000000007</v>
      </c>
      <c r="BO479" s="64">
        <f t="shared" ref="BO479:BO499" si="101">IFERROR(1/J479*(X479/H479),"0")</f>
        <v>8.4175084175084181E-2</v>
      </c>
      <c r="BP479" s="64">
        <f t="shared" ref="BP479:BP499" si="102">IFERROR(1/J479*(Y479/H479),"0")</f>
        <v>9.0909090909090925E-2</v>
      </c>
    </row>
    <row r="480" spans="1:68" ht="27" customHeight="1" x14ac:dyDescent="0.25">
      <c r="A480" s="54" t="s">
        <v>756</v>
      </c>
      <c r="B480" s="54" t="s">
        <v>757</v>
      </c>
      <c r="C480" s="32">
        <v>4301031406</v>
      </c>
      <c r="D480" s="794">
        <v>4680115886117</v>
      </c>
      <c r="E480" s="795"/>
      <c r="F480" s="786">
        <v>0.9</v>
      </c>
      <c r="G480" s="33">
        <v>6</v>
      </c>
      <c r="H480" s="786">
        <v>5.4</v>
      </c>
      <c r="I480" s="786">
        <v>5.61</v>
      </c>
      <c r="J480" s="33">
        <v>132</v>
      </c>
      <c r="K480" s="33" t="s">
        <v>126</v>
      </c>
      <c r="L480" s="33"/>
      <c r="M480" s="34" t="s">
        <v>68</v>
      </c>
      <c r="N480" s="34"/>
      <c r="O480" s="33">
        <v>50</v>
      </c>
      <c r="P480" s="942" t="s">
        <v>758</v>
      </c>
      <c r="Q480" s="792"/>
      <c r="R480" s="792"/>
      <c r="S480" s="792"/>
      <c r="T480" s="793"/>
      <c r="U480" s="35"/>
      <c r="V480" s="35"/>
      <c r="W480" s="36" t="s">
        <v>69</v>
      </c>
      <c r="X480" s="787">
        <v>0</v>
      </c>
      <c r="Y480" s="788">
        <f t="shared" si="98"/>
        <v>0</v>
      </c>
      <c r="Z480" s="37" t="str">
        <f>IFERROR(IF(Y480=0,"",ROUNDUP(Y480/H480,0)*0.00902),"")</f>
        <v/>
      </c>
      <c r="AA480" s="56"/>
      <c r="AB480" s="57"/>
      <c r="AC480" s="555" t="s">
        <v>759</v>
      </c>
      <c r="AG480" s="64"/>
      <c r="AJ480" s="68"/>
      <c r="AK480" s="68">
        <v>0</v>
      </c>
      <c r="BB480" s="556" t="s">
        <v>1</v>
      </c>
      <c r="BM480" s="64">
        <f t="shared" si="99"/>
        <v>0</v>
      </c>
      <c r="BN480" s="64">
        <f t="shared" si="100"/>
        <v>0</v>
      </c>
      <c r="BO480" s="64">
        <f t="shared" si="101"/>
        <v>0</v>
      </c>
      <c r="BP480" s="64">
        <f t="shared" si="102"/>
        <v>0</v>
      </c>
    </row>
    <row r="481" spans="1:68" ht="27" customHeight="1" x14ac:dyDescent="0.25">
      <c r="A481" s="54" t="s">
        <v>756</v>
      </c>
      <c r="B481" s="54" t="s">
        <v>760</v>
      </c>
      <c r="C481" s="32">
        <v>4301031382</v>
      </c>
      <c r="D481" s="794">
        <v>4680115886117</v>
      </c>
      <c r="E481" s="795"/>
      <c r="F481" s="786">
        <v>0.9</v>
      </c>
      <c r="G481" s="33">
        <v>6</v>
      </c>
      <c r="H481" s="786">
        <v>5.4</v>
      </c>
      <c r="I481" s="786">
        <v>5.61</v>
      </c>
      <c r="J481" s="33">
        <v>120</v>
      </c>
      <c r="K481" s="33" t="s">
        <v>126</v>
      </c>
      <c r="L481" s="33"/>
      <c r="M481" s="34" t="s">
        <v>68</v>
      </c>
      <c r="N481" s="34"/>
      <c r="O481" s="33">
        <v>50</v>
      </c>
      <c r="P481" s="920" t="s">
        <v>758</v>
      </c>
      <c r="Q481" s="792"/>
      <c r="R481" s="792"/>
      <c r="S481" s="792"/>
      <c r="T481" s="793"/>
      <c r="U481" s="35"/>
      <c r="V481" s="35"/>
      <c r="W481" s="36" t="s">
        <v>69</v>
      </c>
      <c r="X481" s="787">
        <v>0</v>
      </c>
      <c r="Y481" s="788">
        <f t="shared" si="98"/>
        <v>0</v>
      </c>
      <c r="Z481" s="37" t="str">
        <f>IFERROR(IF(Y481=0,"",ROUNDUP(Y481/H481,0)*0.00937),"")</f>
        <v/>
      </c>
      <c r="AA481" s="56"/>
      <c r="AB481" s="57"/>
      <c r="AC481" s="557" t="s">
        <v>759</v>
      </c>
      <c r="AG481" s="64"/>
      <c r="AJ481" s="68"/>
      <c r="AK481" s="68">
        <v>0</v>
      </c>
      <c r="BB481" s="558" t="s">
        <v>1</v>
      </c>
      <c r="BM481" s="64">
        <f t="shared" si="99"/>
        <v>0</v>
      </c>
      <c r="BN481" s="64">
        <f t="shared" si="100"/>
        <v>0</v>
      </c>
      <c r="BO481" s="64">
        <f t="shared" si="101"/>
        <v>0</v>
      </c>
      <c r="BP481" s="64">
        <f t="shared" si="102"/>
        <v>0</v>
      </c>
    </row>
    <row r="482" spans="1:68" ht="27" customHeight="1" x14ac:dyDescent="0.25">
      <c r="A482" s="54" t="s">
        <v>761</v>
      </c>
      <c r="B482" s="54" t="s">
        <v>762</v>
      </c>
      <c r="C482" s="32">
        <v>4301031325</v>
      </c>
      <c r="D482" s="794">
        <v>4607091389746</v>
      </c>
      <c r="E482" s="795"/>
      <c r="F482" s="786">
        <v>0.7</v>
      </c>
      <c r="G482" s="33">
        <v>6</v>
      </c>
      <c r="H482" s="786">
        <v>4.2</v>
      </c>
      <c r="I482" s="786">
        <v>4.4400000000000004</v>
      </c>
      <c r="J482" s="33">
        <v>132</v>
      </c>
      <c r="K482" s="33" t="s">
        <v>126</v>
      </c>
      <c r="L482" s="33"/>
      <c r="M482" s="34" t="s">
        <v>68</v>
      </c>
      <c r="N482" s="34"/>
      <c r="O482" s="33">
        <v>50</v>
      </c>
      <c r="P482" s="882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2" s="792"/>
      <c r="R482" s="792"/>
      <c r="S482" s="792"/>
      <c r="T482" s="793"/>
      <c r="U482" s="35"/>
      <c r="V482" s="35"/>
      <c r="W482" s="36" t="s">
        <v>69</v>
      </c>
      <c r="X482" s="787">
        <v>70</v>
      </c>
      <c r="Y482" s="788">
        <f t="shared" si="98"/>
        <v>71.400000000000006</v>
      </c>
      <c r="Z482" s="37">
        <f>IFERROR(IF(Y482=0,"",ROUNDUP(Y482/H482,0)*0.00902),"")</f>
        <v>0.15334</v>
      </c>
      <c r="AA482" s="56"/>
      <c r="AB482" s="57"/>
      <c r="AC482" s="559" t="s">
        <v>763</v>
      </c>
      <c r="AG482" s="64"/>
      <c r="AJ482" s="68"/>
      <c r="AK482" s="68">
        <v>0</v>
      </c>
      <c r="BB482" s="560" t="s">
        <v>1</v>
      </c>
      <c r="BM482" s="64">
        <f t="shared" si="99"/>
        <v>74</v>
      </c>
      <c r="BN482" s="64">
        <f t="shared" si="100"/>
        <v>75.480000000000018</v>
      </c>
      <c r="BO482" s="64">
        <f t="shared" si="101"/>
        <v>0.12626262626262624</v>
      </c>
      <c r="BP482" s="64">
        <f t="shared" si="102"/>
        <v>0.12878787878787878</v>
      </c>
    </row>
    <row r="483" spans="1:68" ht="27" customHeight="1" x14ac:dyDescent="0.25">
      <c r="A483" s="54" t="s">
        <v>761</v>
      </c>
      <c r="B483" s="54" t="s">
        <v>764</v>
      </c>
      <c r="C483" s="32">
        <v>4301031356</v>
      </c>
      <c r="D483" s="794">
        <v>4607091389746</v>
      </c>
      <c r="E483" s="795"/>
      <c r="F483" s="786">
        <v>0.7</v>
      </c>
      <c r="G483" s="33">
        <v>6</v>
      </c>
      <c r="H483" s="786">
        <v>4.2</v>
      </c>
      <c r="I483" s="786">
        <v>4.4400000000000004</v>
      </c>
      <c r="J483" s="33">
        <v>132</v>
      </c>
      <c r="K483" s="33" t="s">
        <v>126</v>
      </c>
      <c r="L483" s="33"/>
      <c r="M483" s="34" t="s">
        <v>68</v>
      </c>
      <c r="N483" s="34"/>
      <c r="O483" s="33">
        <v>50</v>
      </c>
      <c r="P483" s="1136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3" s="792"/>
      <c r="R483" s="792"/>
      <c r="S483" s="792"/>
      <c r="T483" s="793"/>
      <c r="U483" s="35"/>
      <c r="V483" s="35"/>
      <c r="W483" s="36" t="s">
        <v>69</v>
      </c>
      <c r="X483" s="787">
        <v>0</v>
      </c>
      <c r="Y483" s="788">
        <f t="shared" si="98"/>
        <v>0</v>
      </c>
      <c r="Z483" s="37" t="str">
        <f>IFERROR(IF(Y483=0,"",ROUNDUP(Y483/H483,0)*0.00902),"")</f>
        <v/>
      </c>
      <c r="AA483" s="56"/>
      <c r="AB483" s="57"/>
      <c r="AC483" s="561" t="s">
        <v>763</v>
      </c>
      <c r="AG483" s="64"/>
      <c r="AJ483" s="68"/>
      <c r="AK483" s="68">
        <v>0</v>
      </c>
      <c r="BB483" s="562" t="s">
        <v>1</v>
      </c>
      <c r="BM483" s="64">
        <f t="shared" si="99"/>
        <v>0</v>
      </c>
      <c r="BN483" s="64">
        <f t="shared" si="100"/>
        <v>0</v>
      </c>
      <c r="BO483" s="64">
        <f t="shared" si="101"/>
        <v>0</v>
      </c>
      <c r="BP483" s="64">
        <f t="shared" si="102"/>
        <v>0</v>
      </c>
    </row>
    <row r="484" spans="1:68" ht="27" customHeight="1" x14ac:dyDescent="0.25">
      <c r="A484" s="54" t="s">
        <v>765</v>
      </c>
      <c r="B484" s="54" t="s">
        <v>766</v>
      </c>
      <c r="C484" s="32">
        <v>4301031335</v>
      </c>
      <c r="D484" s="794">
        <v>4680115883147</v>
      </c>
      <c r="E484" s="795"/>
      <c r="F484" s="786">
        <v>0.28000000000000003</v>
      </c>
      <c r="G484" s="33">
        <v>6</v>
      </c>
      <c r="H484" s="786">
        <v>1.68</v>
      </c>
      <c r="I484" s="786">
        <v>1.81</v>
      </c>
      <c r="J484" s="33">
        <v>234</v>
      </c>
      <c r="K484" s="33" t="s">
        <v>67</v>
      </c>
      <c r="L484" s="33"/>
      <c r="M484" s="34" t="s">
        <v>68</v>
      </c>
      <c r="N484" s="34"/>
      <c r="O484" s="33">
        <v>50</v>
      </c>
      <c r="P484" s="1232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4" s="792"/>
      <c r="R484" s="792"/>
      <c r="S484" s="792"/>
      <c r="T484" s="793"/>
      <c r="U484" s="35"/>
      <c r="V484" s="35"/>
      <c r="W484" s="36" t="s">
        <v>69</v>
      </c>
      <c r="X484" s="787">
        <v>0</v>
      </c>
      <c r="Y484" s="788">
        <f t="shared" si="98"/>
        <v>0</v>
      </c>
      <c r="Z484" s="37" t="str">
        <f t="shared" ref="Z484:Z499" si="103">IFERROR(IF(Y484=0,"",ROUNDUP(Y484/H484,0)*0.00502),"")</f>
        <v/>
      </c>
      <c r="AA484" s="56"/>
      <c r="AB484" s="57"/>
      <c r="AC484" s="563" t="s">
        <v>755</v>
      </c>
      <c r="AG484" s="64"/>
      <c r="AJ484" s="68"/>
      <c r="AK484" s="68">
        <v>0</v>
      </c>
      <c r="BB484" s="564" t="s">
        <v>1</v>
      </c>
      <c r="BM484" s="64">
        <f t="shared" si="99"/>
        <v>0</v>
      </c>
      <c r="BN484" s="64">
        <f t="shared" si="100"/>
        <v>0</v>
      </c>
      <c r="BO484" s="64">
        <f t="shared" si="101"/>
        <v>0</v>
      </c>
      <c r="BP484" s="64">
        <f t="shared" si="102"/>
        <v>0</v>
      </c>
    </row>
    <row r="485" spans="1:68" ht="27" customHeight="1" x14ac:dyDescent="0.25">
      <c r="A485" s="54" t="s">
        <v>765</v>
      </c>
      <c r="B485" s="54" t="s">
        <v>767</v>
      </c>
      <c r="C485" s="32">
        <v>4301031366</v>
      </c>
      <c r="D485" s="794">
        <v>4680115883147</v>
      </c>
      <c r="E485" s="795"/>
      <c r="F485" s="786">
        <v>0.28000000000000003</v>
      </c>
      <c r="G485" s="33">
        <v>6</v>
      </c>
      <c r="H485" s="786">
        <v>1.68</v>
      </c>
      <c r="I485" s="786">
        <v>1.81</v>
      </c>
      <c r="J485" s="33">
        <v>234</v>
      </c>
      <c r="K485" s="33" t="s">
        <v>67</v>
      </c>
      <c r="L485" s="33"/>
      <c r="M485" s="34" t="s">
        <v>68</v>
      </c>
      <c r="N485" s="34"/>
      <c r="O485" s="33">
        <v>50</v>
      </c>
      <c r="P485" s="1063" t="s">
        <v>768</v>
      </c>
      <c r="Q485" s="792"/>
      <c r="R485" s="792"/>
      <c r="S485" s="792"/>
      <c r="T485" s="793"/>
      <c r="U485" s="35"/>
      <c r="V485" s="35"/>
      <c r="W485" s="36" t="s">
        <v>69</v>
      </c>
      <c r="X485" s="787">
        <v>0</v>
      </c>
      <c r="Y485" s="788">
        <f t="shared" si="98"/>
        <v>0</v>
      </c>
      <c r="Z485" s="37" t="str">
        <f t="shared" si="103"/>
        <v/>
      </c>
      <c r="AA485" s="56"/>
      <c r="AB485" s="57"/>
      <c r="AC485" s="565" t="s">
        <v>755</v>
      </c>
      <c r="AG485" s="64"/>
      <c r="AJ485" s="68"/>
      <c r="AK485" s="68">
        <v>0</v>
      </c>
      <c r="BB485" s="566" t="s">
        <v>1</v>
      </c>
      <c r="BM485" s="64">
        <f t="shared" si="99"/>
        <v>0</v>
      </c>
      <c r="BN485" s="64">
        <f t="shared" si="100"/>
        <v>0</v>
      </c>
      <c r="BO485" s="64">
        <f t="shared" si="101"/>
        <v>0</v>
      </c>
      <c r="BP485" s="64">
        <f t="shared" si="102"/>
        <v>0</v>
      </c>
    </row>
    <row r="486" spans="1:68" ht="27" customHeight="1" x14ac:dyDescent="0.25">
      <c r="A486" s="54" t="s">
        <v>769</v>
      </c>
      <c r="B486" s="54" t="s">
        <v>770</v>
      </c>
      <c r="C486" s="32">
        <v>4301031330</v>
      </c>
      <c r="D486" s="794">
        <v>4607091384338</v>
      </c>
      <c r="E486" s="795"/>
      <c r="F486" s="786">
        <v>0.35</v>
      </c>
      <c r="G486" s="33">
        <v>6</v>
      </c>
      <c r="H486" s="786">
        <v>2.1</v>
      </c>
      <c r="I486" s="786">
        <v>2.23</v>
      </c>
      <c r="J486" s="33">
        <v>234</v>
      </c>
      <c r="K486" s="33" t="s">
        <v>67</v>
      </c>
      <c r="L486" s="33"/>
      <c r="M486" s="34" t="s">
        <v>68</v>
      </c>
      <c r="N486" s="34"/>
      <c r="O486" s="33">
        <v>50</v>
      </c>
      <c r="P486" s="1184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86" s="792"/>
      <c r="R486" s="792"/>
      <c r="S486" s="792"/>
      <c r="T486" s="793"/>
      <c r="U486" s="35"/>
      <c r="V486" s="35"/>
      <c r="W486" s="36" t="s">
        <v>69</v>
      </c>
      <c r="X486" s="787">
        <v>0</v>
      </c>
      <c r="Y486" s="788">
        <f t="shared" si="98"/>
        <v>0</v>
      </c>
      <c r="Z486" s="37" t="str">
        <f t="shared" si="103"/>
        <v/>
      </c>
      <c r="AA486" s="56"/>
      <c r="AB486" s="57"/>
      <c r="AC486" s="567" t="s">
        <v>755</v>
      </c>
      <c r="AG486" s="64"/>
      <c r="AJ486" s="68"/>
      <c r="AK486" s="68">
        <v>0</v>
      </c>
      <c r="BB486" s="568" t="s">
        <v>1</v>
      </c>
      <c r="BM486" s="64">
        <f t="shared" si="99"/>
        <v>0</v>
      </c>
      <c r="BN486" s="64">
        <f t="shared" si="100"/>
        <v>0</v>
      </c>
      <c r="BO486" s="64">
        <f t="shared" si="101"/>
        <v>0</v>
      </c>
      <c r="BP486" s="64">
        <f t="shared" si="102"/>
        <v>0</v>
      </c>
    </row>
    <row r="487" spans="1:68" ht="27" customHeight="1" x14ac:dyDescent="0.25">
      <c r="A487" s="54" t="s">
        <v>769</v>
      </c>
      <c r="B487" s="54" t="s">
        <v>771</v>
      </c>
      <c r="C487" s="32">
        <v>4301031362</v>
      </c>
      <c r="D487" s="794">
        <v>4607091384338</v>
      </c>
      <c r="E487" s="795"/>
      <c r="F487" s="786">
        <v>0.35</v>
      </c>
      <c r="G487" s="33">
        <v>6</v>
      </c>
      <c r="H487" s="786">
        <v>2.1</v>
      </c>
      <c r="I487" s="786">
        <v>2.23</v>
      </c>
      <c r="J487" s="33">
        <v>234</v>
      </c>
      <c r="K487" s="33" t="s">
        <v>67</v>
      </c>
      <c r="L487" s="33"/>
      <c r="M487" s="34" t="s">
        <v>68</v>
      </c>
      <c r="N487" s="34"/>
      <c r="O487" s="33">
        <v>50</v>
      </c>
      <c r="P487" s="1069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7" s="792"/>
      <c r="R487" s="792"/>
      <c r="S487" s="792"/>
      <c r="T487" s="793"/>
      <c r="U487" s="35"/>
      <c r="V487" s="35"/>
      <c r="W487" s="36" t="s">
        <v>69</v>
      </c>
      <c r="X487" s="787">
        <v>0</v>
      </c>
      <c r="Y487" s="788">
        <f t="shared" si="98"/>
        <v>0</v>
      </c>
      <c r="Z487" s="37" t="str">
        <f t="shared" si="103"/>
        <v/>
      </c>
      <c r="AA487" s="56"/>
      <c r="AB487" s="57"/>
      <c r="AC487" s="569" t="s">
        <v>755</v>
      </c>
      <c r="AG487" s="64"/>
      <c r="AJ487" s="68"/>
      <c r="AK487" s="68">
        <v>0</v>
      </c>
      <c r="BB487" s="570" t="s">
        <v>1</v>
      </c>
      <c r="BM487" s="64">
        <f t="shared" si="99"/>
        <v>0</v>
      </c>
      <c r="BN487" s="64">
        <f t="shared" si="100"/>
        <v>0</v>
      </c>
      <c r="BO487" s="64">
        <f t="shared" si="101"/>
        <v>0</v>
      </c>
      <c r="BP487" s="64">
        <f t="shared" si="102"/>
        <v>0</v>
      </c>
    </row>
    <row r="488" spans="1:68" ht="37.5" customHeight="1" x14ac:dyDescent="0.25">
      <c r="A488" s="54" t="s">
        <v>772</v>
      </c>
      <c r="B488" s="54" t="s">
        <v>773</v>
      </c>
      <c r="C488" s="32">
        <v>4301031336</v>
      </c>
      <c r="D488" s="794">
        <v>4680115883154</v>
      </c>
      <c r="E488" s="795"/>
      <c r="F488" s="786">
        <v>0.28000000000000003</v>
      </c>
      <c r="G488" s="33">
        <v>6</v>
      </c>
      <c r="H488" s="786">
        <v>1.68</v>
      </c>
      <c r="I488" s="786">
        <v>1.81</v>
      </c>
      <c r="J488" s="33">
        <v>234</v>
      </c>
      <c r="K488" s="33" t="s">
        <v>67</v>
      </c>
      <c r="L488" s="33"/>
      <c r="M488" s="34" t="s">
        <v>68</v>
      </c>
      <c r="N488" s="34"/>
      <c r="O488" s="33">
        <v>50</v>
      </c>
      <c r="P488" s="1114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8" s="792"/>
      <c r="R488" s="792"/>
      <c r="S488" s="792"/>
      <c r="T488" s="793"/>
      <c r="U488" s="35"/>
      <c r="V488" s="35"/>
      <c r="W488" s="36" t="s">
        <v>69</v>
      </c>
      <c r="X488" s="787">
        <v>0</v>
      </c>
      <c r="Y488" s="788">
        <f t="shared" si="98"/>
        <v>0</v>
      </c>
      <c r="Z488" s="37" t="str">
        <f t="shared" si="103"/>
        <v/>
      </c>
      <c r="AA488" s="56"/>
      <c r="AB488" s="57"/>
      <c r="AC488" s="571" t="s">
        <v>774</v>
      </c>
      <c r="AG488" s="64"/>
      <c r="AJ488" s="68"/>
      <c r="AK488" s="68">
        <v>0</v>
      </c>
      <c r="BB488" s="572" t="s">
        <v>1</v>
      </c>
      <c r="BM488" s="64">
        <f t="shared" si="99"/>
        <v>0</v>
      </c>
      <c r="BN488" s="64">
        <f t="shared" si="100"/>
        <v>0</v>
      </c>
      <c r="BO488" s="64">
        <f t="shared" si="101"/>
        <v>0</v>
      </c>
      <c r="BP488" s="64">
        <f t="shared" si="102"/>
        <v>0</v>
      </c>
    </row>
    <row r="489" spans="1:68" ht="37.5" customHeight="1" x14ac:dyDescent="0.25">
      <c r="A489" s="54" t="s">
        <v>772</v>
      </c>
      <c r="B489" s="54" t="s">
        <v>775</v>
      </c>
      <c r="C489" s="32">
        <v>4301031374</v>
      </c>
      <c r="D489" s="794">
        <v>4680115883154</v>
      </c>
      <c r="E489" s="795"/>
      <c r="F489" s="786">
        <v>0.28000000000000003</v>
      </c>
      <c r="G489" s="33">
        <v>6</v>
      </c>
      <c r="H489" s="786">
        <v>1.68</v>
      </c>
      <c r="I489" s="786">
        <v>1.81</v>
      </c>
      <c r="J489" s="33">
        <v>234</v>
      </c>
      <c r="K489" s="33" t="s">
        <v>67</v>
      </c>
      <c r="L489" s="33"/>
      <c r="M489" s="34" t="s">
        <v>68</v>
      </c>
      <c r="N489" s="34"/>
      <c r="O489" s="33">
        <v>50</v>
      </c>
      <c r="P489" s="1006" t="s">
        <v>776</v>
      </c>
      <c r="Q489" s="792"/>
      <c r="R489" s="792"/>
      <c r="S489" s="792"/>
      <c r="T489" s="793"/>
      <c r="U489" s="35"/>
      <c r="V489" s="35"/>
      <c r="W489" s="36" t="s">
        <v>69</v>
      </c>
      <c r="X489" s="787">
        <v>0</v>
      </c>
      <c r="Y489" s="788">
        <f t="shared" si="98"/>
        <v>0</v>
      </c>
      <c r="Z489" s="37" t="str">
        <f t="shared" si="103"/>
        <v/>
      </c>
      <c r="AA489" s="56"/>
      <c r="AB489" s="57"/>
      <c r="AC489" s="573" t="s">
        <v>774</v>
      </c>
      <c r="AG489" s="64"/>
      <c r="AJ489" s="68"/>
      <c r="AK489" s="68">
        <v>0</v>
      </c>
      <c r="BB489" s="574" t="s">
        <v>1</v>
      </c>
      <c r="BM489" s="64">
        <f t="shared" si="99"/>
        <v>0</v>
      </c>
      <c r="BN489" s="64">
        <f t="shared" si="100"/>
        <v>0</v>
      </c>
      <c r="BO489" s="64">
        <f t="shared" si="101"/>
        <v>0</v>
      </c>
      <c r="BP489" s="64">
        <f t="shared" si="102"/>
        <v>0</v>
      </c>
    </row>
    <row r="490" spans="1:68" ht="37.5" customHeight="1" x14ac:dyDescent="0.25">
      <c r="A490" s="54" t="s">
        <v>777</v>
      </c>
      <c r="B490" s="54" t="s">
        <v>778</v>
      </c>
      <c r="C490" s="32">
        <v>4301031331</v>
      </c>
      <c r="D490" s="794">
        <v>4607091389524</v>
      </c>
      <c r="E490" s="795"/>
      <c r="F490" s="786">
        <v>0.35</v>
      </c>
      <c r="G490" s="33">
        <v>6</v>
      </c>
      <c r="H490" s="786">
        <v>2.1</v>
      </c>
      <c r="I490" s="786">
        <v>2.23</v>
      </c>
      <c r="J490" s="33">
        <v>234</v>
      </c>
      <c r="K490" s="33" t="s">
        <v>67</v>
      </c>
      <c r="L490" s="33"/>
      <c r="M490" s="34" t="s">
        <v>68</v>
      </c>
      <c r="N490" s="34"/>
      <c r="O490" s="33">
        <v>50</v>
      </c>
      <c r="P490" s="1120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0" s="792"/>
      <c r="R490" s="792"/>
      <c r="S490" s="792"/>
      <c r="T490" s="793"/>
      <c r="U490" s="35"/>
      <c r="V490" s="35"/>
      <c r="W490" s="36" t="s">
        <v>69</v>
      </c>
      <c r="X490" s="787">
        <v>0</v>
      </c>
      <c r="Y490" s="788">
        <f t="shared" si="98"/>
        <v>0</v>
      </c>
      <c r="Z490" s="37" t="str">
        <f t="shared" si="103"/>
        <v/>
      </c>
      <c r="AA490" s="56"/>
      <c r="AB490" s="57"/>
      <c r="AC490" s="575" t="s">
        <v>774</v>
      </c>
      <c r="AG490" s="64"/>
      <c r="AJ490" s="68"/>
      <c r="AK490" s="68">
        <v>0</v>
      </c>
      <c r="BB490" s="576" t="s">
        <v>1</v>
      </c>
      <c r="BM490" s="64">
        <f t="shared" si="99"/>
        <v>0</v>
      </c>
      <c r="BN490" s="64">
        <f t="shared" si="100"/>
        <v>0</v>
      </c>
      <c r="BO490" s="64">
        <f t="shared" si="101"/>
        <v>0</v>
      </c>
      <c r="BP490" s="64">
        <f t="shared" si="102"/>
        <v>0</v>
      </c>
    </row>
    <row r="491" spans="1:68" ht="37.5" customHeight="1" x14ac:dyDescent="0.25">
      <c r="A491" s="54" t="s">
        <v>777</v>
      </c>
      <c r="B491" s="54" t="s">
        <v>779</v>
      </c>
      <c r="C491" s="32">
        <v>4301031361</v>
      </c>
      <c r="D491" s="794">
        <v>4607091389524</v>
      </c>
      <c r="E491" s="795"/>
      <c r="F491" s="786">
        <v>0.35</v>
      </c>
      <c r="G491" s="33">
        <v>6</v>
      </c>
      <c r="H491" s="786">
        <v>2.1</v>
      </c>
      <c r="I491" s="786">
        <v>2.23</v>
      </c>
      <c r="J491" s="33">
        <v>234</v>
      </c>
      <c r="K491" s="33" t="s">
        <v>67</v>
      </c>
      <c r="L491" s="33"/>
      <c r="M491" s="34" t="s">
        <v>68</v>
      </c>
      <c r="N491" s="34"/>
      <c r="O491" s="33">
        <v>50</v>
      </c>
      <c r="P491" s="1011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1" s="792"/>
      <c r="R491" s="792"/>
      <c r="S491" s="792"/>
      <c r="T491" s="793"/>
      <c r="U491" s="35"/>
      <c r="V491" s="35"/>
      <c r="W491" s="36" t="s">
        <v>69</v>
      </c>
      <c r="X491" s="787">
        <v>0</v>
      </c>
      <c r="Y491" s="788">
        <f t="shared" si="98"/>
        <v>0</v>
      </c>
      <c r="Z491" s="37" t="str">
        <f t="shared" si="103"/>
        <v/>
      </c>
      <c r="AA491" s="56"/>
      <c r="AB491" s="57"/>
      <c r="AC491" s="577" t="s">
        <v>774</v>
      </c>
      <c r="AG491" s="64"/>
      <c r="AJ491" s="68"/>
      <c r="AK491" s="68">
        <v>0</v>
      </c>
      <c r="BB491" s="578" t="s">
        <v>1</v>
      </c>
      <c r="BM491" s="64">
        <f t="shared" si="99"/>
        <v>0</v>
      </c>
      <c r="BN491" s="64">
        <f t="shared" si="100"/>
        <v>0</v>
      </c>
      <c r="BO491" s="64">
        <f t="shared" si="101"/>
        <v>0</v>
      </c>
      <c r="BP491" s="64">
        <f t="shared" si="102"/>
        <v>0</v>
      </c>
    </row>
    <row r="492" spans="1:68" ht="27" customHeight="1" x14ac:dyDescent="0.25">
      <c r="A492" s="54" t="s">
        <v>780</v>
      </c>
      <c r="B492" s="54" t="s">
        <v>781</v>
      </c>
      <c r="C492" s="32">
        <v>4301031337</v>
      </c>
      <c r="D492" s="794">
        <v>4680115883161</v>
      </c>
      <c r="E492" s="795"/>
      <c r="F492" s="786">
        <v>0.28000000000000003</v>
      </c>
      <c r="G492" s="33">
        <v>6</v>
      </c>
      <c r="H492" s="786">
        <v>1.68</v>
      </c>
      <c r="I492" s="786">
        <v>1.81</v>
      </c>
      <c r="J492" s="33">
        <v>234</v>
      </c>
      <c r="K492" s="33" t="s">
        <v>67</v>
      </c>
      <c r="L492" s="33"/>
      <c r="M492" s="34" t="s">
        <v>68</v>
      </c>
      <c r="N492" s="34"/>
      <c r="O492" s="33">
        <v>50</v>
      </c>
      <c r="P492" s="910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2" s="792"/>
      <c r="R492" s="792"/>
      <c r="S492" s="792"/>
      <c r="T492" s="793"/>
      <c r="U492" s="35"/>
      <c r="V492" s="35"/>
      <c r="W492" s="36" t="s">
        <v>69</v>
      </c>
      <c r="X492" s="787">
        <v>0</v>
      </c>
      <c r="Y492" s="788">
        <f t="shared" si="98"/>
        <v>0</v>
      </c>
      <c r="Z492" s="37" t="str">
        <f t="shared" si="103"/>
        <v/>
      </c>
      <c r="AA492" s="56"/>
      <c r="AB492" s="57"/>
      <c r="AC492" s="579" t="s">
        <v>782</v>
      </c>
      <c r="AG492" s="64"/>
      <c r="AJ492" s="68"/>
      <c r="AK492" s="68">
        <v>0</v>
      </c>
      <c r="BB492" s="580" t="s">
        <v>1</v>
      </c>
      <c r="BM492" s="64">
        <f t="shared" si="99"/>
        <v>0</v>
      </c>
      <c r="BN492" s="64">
        <f t="shared" si="100"/>
        <v>0</v>
      </c>
      <c r="BO492" s="64">
        <f t="shared" si="101"/>
        <v>0</v>
      </c>
      <c r="BP492" s="64">
        <f t="shared" si="102"/>
        <v>0</v>
      </c>
    </row>
    <row r="493" spans="1:68" ht="27" customHeight="1" x14ac:dyDescent="0.25">
      <c r="A493" s="54" t="s">
        <v>780</v>
      </c>
      <c r="B493" s="54" t="s">
        <v>783</v>
      </c>
      <c r="C493" s="32">
        <v>4301031364</v>
      </c>
      <c r="D493" s="794">
        <v>4680115883161</v>
      </c>
      <c r="E493" s="795"/>
      <c r="F493" s="786">
        <v>0.28000000000000003</v>
      </c>
      <c r="G493" s="33">
        <v>6</v>
      </c>
      <c r="H493" s="786">
        <v>1.68</v>
      </c>
      <c r="I493" s="786">
        <v>1.81</v>
      </c>
      <c r="J493" s="33">
        <v>234</v>
      </c>
      <c r="K493" s="33" t="s">
        <v>67</v>
      </c>
      <c r="L493" s="33"/>
      <c r="M493" s="34" t="s">
        <v>68</v>
      </c>
      <c r="N493" s="34"/>
      <c r="O493" s="33">
        <v>50</v>
      </c>
      <c r="P493" s="950" t="s">
        <v>784</v>
      </c>
      <c r="Q493" s="792"/>
      <c r="R493" s="792"/>
      <c r="S493" s="792"/>
      <c r="T493" s="793"/>
      <c r="U493" s="35"/>
      <c r="V493" s="35"/>
      <c r="W493" s="36" t="s">
        <v>69</v>
      </c>
      <c r="X493" s="787">
        <v>0</v>
      </c>
      <c r="Y493" s="788">
        <f t="shared" si="98"/>
        <v>0</v>
      </c>
      <c r="Z493" s="37" t="str">
        <f t="shared" si="103"/>
        <v/>
      </c>
      <c r="AA493" s="56"/>
      <c r="AB493" s="57"/>
      <c r="AC493" s="581" t="s">
        <v>782</v>
      </c>
      <c r="AG493" s="64"/>
      <c r="AJ493" s="68"/>
      <c r="AK493" s="68">
        <v>0</v>
      </c>
      <c r="BB493" s="582" t="s">
        <v>1</v>
      </c>
      <c r="BM493" s="64">
        <f t="shared" si="99"/>
        <v>0</v>
      </c>
      <c r="BN493" s="64">
        <f t="shared" si="100"/>
        <v>0</v>
      </c>
      <c r="BO493" s="64">
        <f t="shared" si="101"/>
        <v>0</v>
      </c>
      <c r="BP493" s="64">
        <f t="shared" si="102"/>
        <v>0</v>
      </c>
    </row>
    <row r="494" spans="1:68" ht="27" customHeight="1" x14ac:dyDescent="0.25">
      <c r="A494" s="54" t="s">
        <v>785</v>
      </c>
      <c r="B494" s="54" t="s">
        <v>786</v>
      </c>
      <c r="C494" s="32">
        <v>4301031333</v>
      </c>
      <c r="D494" s="794">
        <v>4607091389531</v>
      </c>
      <c r="E494" s="795"/>
      <c r="F494" s="786">
        <v>0.35</v>
      </c>
      <c r="G494" s="33">
        <v>6</v>
      </c>
      <c r="H494" s="786">
        <v>2.1</v>
      </c>
      <c r="I494" s="786">
        <v>2.23</v>
      </c>
      <c r="J494" s="33">
        <v>234</v>
      </c>
      <c r="K494" s="33" t="s">
        <v>67</v>
      </c>
      <c r="L494" s="33"/>
      <c r="M494" s="34" t="s">
        <v>68</v>
      </c>
      <c r="N494" s="34"/>
      <c r="O494" s="33">
        <v>50</v>
      </c>
      <c r="P494" s="918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4" s="792"/>
      <c r="R494" s="792"/>
      <c r="S494" s="792"/>
      <c r="T494" s="793"/>
      <c r="U494" s="35"/>
      <c r="V494" s="35"/>
      <c r="W494" s="36" t="s">
        <v>69</v>
      </c>
      <c r="X494" s="787">
        <v>0</v>
      </c>
      <c r="Y494" s="788">
        <f t="shared" si="98"/>
        <v>0</v>
      </c>
      <c r="Z494" s="37" t="str">
        <f t="shared" si="103"/>
        <v/>
      </c>
      <c r="AA494" s="56"/>
      <c r="AB494" s="57"/>
      <c r="AC494" s="583" t="s">
        <v>787</v>
      </c>
      <c r="AG494" s="64"/>
      <c r="AJ494" s="68"/>
      <c r="AK494" s="68">
        <v>0</v>
      </c>
      <c r="BB494" s="584" t="s">
        <v>1</v>
      </c>
      <c r="BM494" s="64">
        <f t="shared" si="99"/>
        <v>0</v>
      </c>
      <c r="BN494" s="64">
        <f t="shared" si="100"/>
        <v>0</v>
      </c>
      <c r="BO494" s="64">
        <f t="shared" si="101"/>
        <v>0</v>
      </c>
      <c r="BP494" s="64">
        <f t="shared" si="102"/>
        <v>0</v>
      </c>
    </row>
    <row r="495" spans="1:68" ht="27" customHeight="1" x14ac:dyDescent="0.25">
      <c r="A495" s="54" t="s">
        <v>785</v>
      </c>
      <c r="B495" s="54" t="s">
        <v>788</v>
      </c>
      <c r="C495" s="32">
        <v>4301031358</v>
      </c>
      <c r="D495" s="794">
        <v>4607091389531</v>
      </c>
      <c r="E495" s="795"/>
      <c r="F495" s="786">
        <v>0.35</v>
      </c>
      <c r="G495" s="33">
        <v>6</v>
      </c>
      <c r="H495" s="786">
        <v>2.1</v>
      </c>
      <c r="I495" s="786">
        <v>2.23</v>
      </c>
      <c r="J495" s="33">
        <v>234</v>
      </c>
      <c r="K495" s="33" t="s">
        <v>67</v>
      </c>
      <c r="L495" s="33"/>
      <c r="M495" s="34" t="s">
        <v>68</v>
      </c>
      <c r="N495" s="34"/>
      <c r="O495" s="33">
        <v>50</v>
      </c>
      <c r="P495" s="959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5" s="792"/>
      <c r="R495" s="792"/>
      <c r="S495" s="792"/>
      <c r="T495" s="793"/>
      <c r="U495" s="35"/>
      <c r="V495" s="35"/>
      <c r="W495" s="36" t="s">
        <v>69</v>
      </c>
      <c r="X495" s="787">
        <v>0</v>
      </c>
      <c r="Y495" s="788">
        <f t="shared" si="98"/>
        <v>0</v>
      </c>
      <c r="Z495" s="37" t="str">
        <f t="shared" si="103"/>
        <v/>
      </c>
      <c r="AA495" s="56"/>
      <c r="AB495" s="57"/>
      <c r="AC495" s="585" t="s">
        <v>787</v>
      </c>
      <c r="AG495" s="64"/>
      <c r="AJ495" s="68"/>
      <c r="AK495" s="68">
        <v>0</v>
      </c>
      <c r="BB495" s="586" t="s">
        <v>1</v>
      </c>
      <c r="BM495" s="64">
        <f t="shared" si="99"/>
        <v>0</v>
      </c>
      <c r="BN495" s="64">
        <f t="shared" si="100"/>
        <v>0</v>
      </c>
      <c r="BO495" s="64">
        <f t="shared" si="101"/>
        <v>0</v>
      </c>
      <c r="BP495" s="64">
        <f t="shared" si="102"/>
        <v>0</v>
      </c>
    </row>
    <row r="496" spans="1:68" ht="37.5" customHeight="1" x14ac:dyDescent="0.25">
      <c r="A496" s="54" t="s">
        <v>789</v>
      </c>
      <c r="B496" s="54" t="s">
        <v>790</v>
      </c>
      <c r="C496" s="32">
        <v>4301031360</v>
      </c>
      <c r="D496" s="794">
        <v>4607091384345</v>
      </c>
      <c r="E496" s="795"/>
      <c r="F496" s="786">
        <v>0.35</v>
      </c>
      <c r="G496" s="33">
        <v>6</v>
      </c>
      <c r="H496" s="786">
        <v>2.1</v>
      </c>
      <c r="I496" s="786">
        <v>2.23</v>
      </c>
      <c r="J496" s="33">
        <v>234</v>
      </c>
      <c r="K496" s="33" t="s">
        <v>67</v>
      </c>
      <c r="L496" s="33"/>
      <c r="M496" s="34" t="s">
        <v>68</v>
      </c>
      <c r="N496" s="34"/>
      <c r="O496" s="33">
        <v>50</v>
      </c>
      <c r="P496" s="991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6" s="792"/>
      <c r="R496" s="792"/>
      <c r="S496" s="792"/>
      <c r="T496" s="793"/>
      <c r="U496" s="35"/>
      <c r="V496" s="35"/>
      <c r="W496" s="36" t="s">
        <v>69</v>
      </c>
      <c r="X496" s="787">
        <v>0</v>
      </c>
      <c r="Y496" s="788">
        <f t="shared" si="98"/>
        <v>0</v>
      </c>
      <c r="Z496" s="37" t="str">
        <f t="shared" si="103"/>
        <v/>
      </c>
      <c r="AA496" s="56"/>
      <c r="AB496" s="57"/>
      <c r="AC496" s="587" t="s">
        <v>782</v>
      </c>
      <c r="AG496" s="64"/>
      <c r="AJ496" s="68"/>
      <c r="AK496" s="68">
        <v>0</v>
      </c>
      <c r="BB496" s="588" t="s">
        <v>1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  <c r="BP496" s="64">
        <f t="shared" si="102"/>
        <v>0</v>
      </c>
    </row>
    <row r="497" spans="1:68" ht="27" customHeight="1" x14ac:dyDescent="0.25">
      <c r="A497" s="54" t="s">
        <v>791</v>
      </c>
      <c r="B497" s="54" t="s">
        <v>792</v>
      </c>
      <c r="C497" s="32">
        <v>4301031338</v>
      </c>
      <c r="D497" s="794">
        <v>4680115883185</v>
      </c>
      <c r="E497" s="795"/>
      <c r="F497" s="786">
        <v>0.28000000000000003</v>
      </c>
      <c r="G497" s="33">
        <v>6</v>
      </c>
      <c r="H497" s="786">
        <v>1.68</v>
      </c>
      <c r="I497" s="786">
        <v>1.81</v>
      </c>
      <c r="J497" s="33">
        <v>234</v>
      </c>
      <c r="K497" s="33" t="s">
        <v>67</v>
      </c>
      <c r="L497" s="33"/>
      <c r="M497" s="34" t="s">
        <v>68</v>
      </c>
      <c r="N497" s="34"/>
      <c r="O497" s="33">
        <v>50</v>
      </c>
      <c r="P497" s="1199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7" s="792"/>
      <c r="R497" s="792"/>
      <c r="S497" s="792"/>
      <c r="T497" s="793"/>
      <c r="U497" s="35"/>
      <c r="V497" s="35"/>
      <c r="W497" s="36" t="s">
        <v>69</v>
      </c>
      <c r="X497" s="787">
        <v>0</v>
      </c>
      <c r="Y497" s="788">
        <f t="shared" si="98"/>
        <v>0</v>
      </c>
      <c r="Z497" s="37" t="str">
        <f t="shared" si="103"/>
        <v/>
      </c>
      <c r="AA497" s="56"/>
      <c r="AB497" s="57"/>
      <c r="AC497" s="589" t="s">
        <v>759</v>
      </c>
      <c r="AG497" s="64"/>
      <c r="AJ497" s="68"/>
      <c r="AK497" s="68">
        <v>0</v>
      </c>
      <c r="BB497" s="590" t="s">
        <v>1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  <c r="BP497" s="64">
        <f t="shared" si="102"/>
        <v>0</v>
      </c>
    </row>
    <row r="498" spans="1:68" ht="27" customHeight="1" x14ac:dyDescent="0.25">
      <c r="A498" s="54" t="s">
        <v>791</v>
      </c>
      <c r="B498" s="54" t="s">
        <v>793</v>
      </c>
      <c r="C498" s="32">
        <v>4301031368</v>
      </c>
      <c r="D498" s="794">
        <v>4680115883185</v>
      </c>
      <c r="E498" s="795"/>
      <c r="F498" s="786">
        <v>0.28000000000000003</v>
      </c>
      <c r="G498" s="33">
        <v>6</v>
      </c>
      <c r="H498" s="786">
        <v>1.68</v>
      </c>
      <c r="I498" s="786">
        <v>1.81</v>
      </c>
      <c r="J498" s="33">
        <v>234</v>
      </c>
      <c r="K498" s="33" t="s">
        <v>67</v>
      </c>
      <c r="L498" s="33"/>
      <c r="M498" s="34" t="s">
        <v>68</v>
      </c>
      <c r="N498" s="34"/>
      <c r="O498" s="33">
        <v>50</v>
      </c>
      <c r="P498" s="927" t="s">
        <v>794</v>
      </c>
      <c r="Q498" s="792"/>
      <c r="R498" s="792"/>
      <c r="S498" s="792"/>
      <c r="T498" s="793"/>
      <c r="U498" s="35"/>
      <c r="V498" s="35"/>
      <c r="W498" s="36" t="s">
        <v>69</v>
      </c>
      <c r="X498" s="787">
        <v>0</v>
      </c>
      <c r="Y498" s="788">
        <f t="shared" si="98"/>
        <v>0</v>
      </c>
      <c r="Z498" s="37" t="str">
        <f t="shared" si="103"/>
        <v/>
      </c>
      <c r="AA498" s="56"/>
      <c r="AB498" s="57"/>
      <c r="AC498" s="591" t="s">
        <v>759</v>
      </c>
      <c r="AG498" s="64"/>
      <c r="AJ498" s="68"/>
      <c r="AK498" s="68">
        <v>0</v>
      </c>
      <c r="BB498" s="592" t="s">
        <v>1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  <c r="BP498" s="64">
        <f t="shared" si="102"/>
        <v>0</v>
      </c>
    </row>
    <row r="499" spans="1:68" ht="27" customHeight="1" x14ac:dyDescent="0.25">
      <c r="A499" s="54" t="s">
        <v>791</v>
      </c>
      <c r="B499" s="54" t="s">
        <v>795</v>
      </c>
      <c r="C499" s="32">
        <v>4301031255</v>
      </c>
      <c r="D499" s="794">
        <v>4680115883185</v>
      </c>
      <c r="E499" s="795"/>
      <c r="F499" s="786">
        <v>0.28000000000000003</v>
      </c>
      <c r="G499" s="33">
        <v>6</v>
      </c>
      <c r="H499" s="786">
        <v>1.68</v>
      </c>
      <c r="I499" s="786">
        <v>1.81</v>
      </c>
      <c r="J499" s="33">
        <v>234</v>
      </c>
      <c r="K499" s="33" t="s">
        <v>67</v>
      </c>
      <c r="L499" s="33"/>
      <c r="M499" s="34" t="s">
        <v>68</v>
      </c>
      <c r="N499" s="34"/>
      <c r="O499" s="33">
        <v>45</v>
      </c>
      <c r="P499" s="1208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9" s="792"/>
      <c r="R499" s="792"/>
      <c r="S499" s="792"/>
      <c r="T499" s="793"/>
      <c r="U499" s="35"/>
      <c r="V499" s="35"/>
      <c r="W499" s="36" t="s">
        <v>69</v>
      </c>
      <c r="X499" s="787">
        <v>0</v>
      </c>
      <c r="Y499" s="788">
        <f t="shared" si="98"/>
        <v>0</v>
      </c>
      <c r="Z499" s="37" t="str">
        <f t="shared" si="103"/>
        <v/>
      </c>
      <c r="AA499" s="56"/>
      <c r="AB499" s="57"/>
      <c r="AC499" s="593" t="s">
        <v>796</v>
      </c>
      <c r="AG499" s="64"/>
      <c r="AJ499" s="68"/>
      <c r="AK499" s="68">
        <v>0</v>
      </c>
      <c r="BB499" s="594" t="s">
        <v>1</v>
      </c>
      <c r="BM499" s="64">
        <f t="shared" si="99"/>
        <v>0</v>
      </c>
      <c r="BN499" s="64">
        <f t="shared" si="100"/>
        <v>0</v>
      </c>
      <c r="BO499" s="64">
        <f t="shared" si="101"/>
        <v>0</v>
      </c>
      <c r="BP499" s="64">
        <f t="shared" si="102"/>
        <v>0</v>
      </c>
    </row>
    <row r="500" spans="1:68" x14ac:dyDescent="0.2">
      <c r="A500" s="802"/>
      <c r="B500" s="803"/>
      <c r="C500" s="803"/>
      <c r="D500" s="803"/>
      <c r="E500" s="803"/>
      <c r="F500" s="803"/>
      <c r="G500" s="803"/>
      <c r="H500" s="803"/>
      <c r="I500" s="803"/>
      <c r="J500" s="803"/>
      <c r="K500" s="803"/>
      <c r="L500" s="803"/>
      <c r="M500" s="803"/>
      <c r="N500" s="803"/>
      <c r="O500" s="804"/>
      <c r="P500" s="796" t="s">
        <v>71</v>
      </c>
      <c r="Q500" s="797"/>
      <c r="R500" s="797"/>
      <c r="S500" s="797"/>
      <c r="T500" s="797"/>
      <c r="U500" s="797"/>
      <c r="V500" s="798"/>
      <c r="W500" s="38" t="s">
        <v>72</v>
      </c>
      <c r="X500" s="789">
        <f>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</f>
        <v>27.777777777777775</v>
      </c>
      <c r="Y500" s="789">
        <f>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</f>
        <v>29</v>
      </c>
      <c r="Z500" s="789">
        <f>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</f>
        <v>0.26158000000000003</v>
      </c>
      <c r="AA500" s="790"/>
      <c r="AB500" s="790"/>
      <c r="AC500" s="790"/>
    </row>
    <row r="501" spans="1:68" x14ac:dyDescent="0.2">
      <c r="A501" s="803"/>
      <c r="B501" s="803"/>
      <c r="C501" s="803"/>
      <c r="D501" s="803"/>
      <c r="E501" s="803"/>
      <c r="F501" s="803"/>
      <c r="G501" s="803"/>
      <c r="H501" s="803"/>
      <c r="I501" s="803"/>
      <c r="J501" s="803"/>
      <c r="K501" s="803"/>
      <c r="L501" s="803"/>
      <c r="M501" s="803"/>
      <c r="N501" s="803"/>
      <c r="O501" s="804"/>
      <c r="P501" s="796" t="s">
        <v>71</v>
      </c>
      <c r="Q501" s="797"/>
      <c r="R501" s="797"/>
      <c r="S501" s="797"/>
      <c r="T501" s="797"/>
      <c r="U501" s="797"/>
      <c r="V501" s="798"/>
      <c r="W501" s="38" t="s">
        <v>69</v>
      </c>
      <c r="X501" s="789">
        <f>IFERROR(SUM(X479:X499),"0")</f>
        <v>130</v>
      </c>
      <c r="Y501" s="789">
        <f>IFERROR(SUM(Y479:Y499),"0")</f>
        <v>136.20000000000002</v>
      </c>
      <c r="Z501" s="38"/>
      <c r="AA501" s="790"/>
      <c r="AB501" s="790"/>
      <c r="AC501" s="790"/>
    </row>
    <row r="502" spans="1:68" ht="14.25" customHeight="1" x14ac:dyDescent="0.25">
      <c r="A502" s="808" t="s">
        <v>73</v>
      </c>
      <c r="B502" s="803"/>
      <c r="C502" s="803"/>
      <c r="D502" s="803"/>
      <c r="E502" s="803"/>
      <c r="F502" s="803"/>
      <c r="G502" s="803"/>
      <c r="H502" s="803"/>
      <c r="I502" s="803"/>
      <c r="J502" s="803"/>
      <c r="K502" s="803"/>
      <c r="L502" s="803"/>
      <c r="M502" s="803"/>
      <c r="N502" s="803"/>
      <c r="O502" s="803"/>
      <c r="P502" s="803"/>
      <c r="Q502" s="803"/>
      <c r="R502" s="803"/>
      <c r="S502" s="803"/>
      <c r="T502" s="803"/>
      <c r="U502" s="803"/>
      <c r="V502" s="803"/>
      <c r="W502" s="803"/>
      <c r="X502" s="803"/>
      <c r="Y502" s="803"/>
      <c r="Z502" s="803"/>
      <c r="AA502" s="783"/>
      <c r="AB502" s="783"/>
      <c r="AC502" s="783"/>
    </row>
    <row r="503" spans="1:68" ht="27" customHeight="1" x14ac:dyDescent="0.25">
      <c r="A503" s="54" t="s">
        <v>797</v>
      </c>
      <c r="B503" s="54" t="s">
        <v>798</v>
      </c>
      <c r="C503" s="32">
        <v>4301051284</v>
      </c>
      <c r="D503" s="794">
        <v>4607091384352</v>
      </c>
      <c r="E503" s="795"/>
      <c r="F503" s="786">
        <v>0.6</v>
      </c>
      <c r="G503" s="33">
        <v>4</v>
      </c>
      <c r="H503" s="786">
        <v>2.4</v>
      </c>
      <c r="I503" s="786">
        <v>2.6459999999999999</v>
      </c>
      <c r="J503" s="33">
        <v>132</v>
      </c>
      <c r="K503" s="33" t="s">
        <v>126</v>
      </c>
      <c r="L503" s="33"/>
      <c r="M503" s="34" t="s">
        <v>77</v>
      </c>
      <c r="N503" s="34"/>
      <c r="O503" s="33">
        <v>45</v>
      </c>
      <c r="P503" s="104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3" s="792"/>
      <c r="R503" s="792"/>
      <c r="S503" s="792"/>
      <c r="T503" s="793"/>
      <c r="U503" s="35"/>
      <c r="V503" s="35"/>
      <c r="W503" s="36" t="s">
        <v>69</v>
      </c>
      <c r="X503" s="787">
        <v>0</v>
      </c>
      <c r="Y503" s="788">
        <f>IFERROR(IF(X503="",0,CEILING((X503/$H503),1)*$H503),"")</f>
        <v>0</v>
      </c>
      <c r="Z503" s="37" t="str">
        <f>IFERROR(IF(Y503=0,"",ROUNDUP(Y503/H503,0)*0.00902),"")</f>
        <v/>
      </c>
      <c r="AA503" s="56"/>
      <c r="AB503" s="57"/>
      <c r="AC503" s="595" t="s">
        <v>799</v>
      </c>
      <c r="AG503" s="64"/>
      <c r="AJ503" s="68"/>
      <c r="AK503" s="68">
        <v>0</v>
      </c>
      <c r="BB503" s="596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t="27" customHeight="1" x14ac:dyDescent="0.25">
      <c r="A504" s="54" t="s">
        <v>800</v>
      </c>
      <c r="B504" s="54" t="s">
        <v>801</v>
      </c>
      <c r="C504" s="32">
        <v>4301051431</v>
      </c>
      <c r="D504" s="794">
        <v>4607091389654</v>
      </c>
      <c r="E504" s="795"/>
      <c r="F504" s="786">
        <v>0.33</v>
      </c>
      <c r="G504" s="33">
        <v>6</v>
      </c>
      <c r="H504" s="786">
        <v>1.98</v>
      </c>
      <c r="I504" s="786">
        <v>2.238</v>
      </c>
      <c r="J504" s="33">
        <v>182</v>
      </c>
      <c r="K504" s="33" t="s">
        <v>76</v>
      </c>
      <c r="L504" s="33"/>
      <c r="M504" s="34" t="s">
        <v>77</v>
      </c>
      <c r="N504" s="34"/>
      <c r="O504" s="33">
        <v>45</v>
      </c>
      <c r="P504" s="103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4" s="792"/>
      <c r="R504" s="792"/>
      <c r="S504" s="792"/>
      <c r="T504" s="793"/>
      <c r="U504" s="35"/>
      <c r="V504" s="35"/>
      <c r="W504" s="36" t="s">
        <v>69</v>
      </c>
      <c r="X504" s="787">
        <v>0</v>
      </c>
      <c r="Y504" s="788">
        <f>IFERROR(IF(X504="",0,CEILING((X504/$H504),1)*$H504),"")</f>
        <v>0</v>
      </c>
      <c r="Z504" s="37" t="str">
        <f>IFERROR(IF(Y504=0,"",ROUNDUP(Y504/H504,0)*0.00651),"")</f>
        <v/>
      </c>
      <c r="AA504" s="56"/>
      <c r="AB504" s="57"/>
      <c r="AC504" s="597" t="s">
        <v>802</v>
      </c>
      <c r="AG504" s="64"/>
      <c r="AJ504" s="68"/>
      <c r="AK504" s="68">
        <v>0</v>
      </c>
      <c r="BB504" s="598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x14ac:dyDescent="0.2">
      <c r="A505" s="802"/>
      <c r="B505" s="803"/>
      <c r="C505" s="803"/>
      <c r="D505" s="803"/>
      <c r="E505" s="803"/>
      <c r="F505" s="803"/>
      <c r="G505" s="803"/>
      <c r="H505" s="803"/>
      <c r="I505" s="803"/>
      <c r="J505" s="803"/>
      <c r="K505" s="803"/>
      <c r="L505" s="803"/>
      <c r="M505" s="803"/>
      <c r="N505" s="803"/>
      <c r="O505" s="804"/>
      <c r="P505" s="796" t="s">
        <v>71</v>
      </c>
      <c r="Q505" s="797"/>
      <c r="R505" s="797"/>
      <c r="S505" s="797"/>
      <c r="T505" s="797"/>
      <c r="U505" s="797"/>
      <c r="V505" s="798"/>
      <c r="W505" s="38" t="s">
        <v>72</v>
      </c>
      <c r="X505" s="789">
        <f>IFERROR(X503/H503,"0")+IFERROR(X504/H504,"0")</f>
        <v>0</v>
      </c>
      <c r="Y505" s="789">
        <f>IFERROR(Y503/H503,"0")+IFERROR(Y504/H504,"0")</f>
        <v>0</v>
      </c>
      <c r="Z505" s="789">
        <f>IFERROR(IF(Z503="",0,Z503),"0")+IFERROR(IF(Z504="",0,Z504),"0")</f>
        <v>0</v>
      </c>
      <c r="AA505" s="790"/>
      <c r="AB505" s="790"/>
      <c r="AC505" s="790"/>
    </row>
    <row r="506" spans="1:68" x14ac:dyDescent="0.2">
      <c r="A506" s="803"/>
      <c r="B506" s="803"/>
      <c r="C506" s="803"/>
      <c r="D506" s="803"/>
      <c r="E506" s="803"/>
      <c r="F506" s="803"/>
      <c r="G506" s="803"/>
      <c r="H506" s="803"/>
      <c r="I506" s="803"/>
      <c r="J506" s="803"/>
      <c r="K506" s="803"/>
      <c r="L506" s="803"/>
      <c r="M506" s="803"/>
      <c r="N506" s="803"/>
      <c r="O506" s="804"/>
      <c r="P506" s="796" t="s">
        <v>71</v>
      </c>
      <c r="Q506" s="797"/>
      <c r="R506" s="797"/>
      <c r="S506" s="797"/>
      <c r="T506" s="797"/>
      <c r="U506" s="797"/>
      <c r="V506" s="798"/>
      <c r="W506" s="38" t="s">
        <v>69</v>
      </c>
      <c r="X506" s="789">
        <f>IFERROR(SUM(X503:X504),"0")</f>
        <v>0</v>
      </c>
      <c r="Y506" s="789">
        <f>IFERROR(SUM(Y503:Y504),"0")</f>
        <v>0</v>
      </c>
      <c r="Z506" s="38"/>
      <c r="AA506" s="790"/>
      <c r="AB506" s="790"/>
      <c r="AC506" s="790"/>
    </row>
    <row r="507" spans="1:68" ht="14.25" customHeight="1" x14ac:dyDescent="0.25">
      <c r="A507" s="808" t="s">
        <v>102</v>
      </c>
      <c r="B507" s="803"/>
      <c r="C507" s="803"/>
      <c r="D507" s="803"/>
      <c r="E507" s="803"/>
      <c r="F507" s="803"/>
      <c r="G507" s="803"/>
      <c r="H507" s="803"/>
      <c r="I507" s="803"/>
      <c r="J507" s="803"/>
      <c r="K507" s="803"/>
      <c r="L507" s="803"/>
      <c r="M507" s="803"/>
      <c r="N507" s="803"/>
      <c r="O507" s="803"/>
      <c r="P507" s="803"/>
      <c r="Q507" s="803"/>
      <c r="R507" s="803"/>
      <c r="S507" s="803"/>
      <c r="T507" s="803"/>
      <c r="U507" s="803"/>
      <c r="V507" s="803"/>
      <c r="W507" s="803"/>
      <c r="X507" s="803"/>
      <c r="Y507" s="803"/>
      <c r="Z507" s="803"/>
      <c r="AA507" s="783"/>
      <c r="AB507" s="783"/>
      <c r="AC507" s="783"/>
    </row>
    <row r="508" spans="1:68" ht="27" customHeight="1" x14ac:dyDescent="0.25">
      <c r="A508" s="54" t="s">
        <v>803</v>
      </c>
      <c r="B508" s="54" t="s">
        <v>804</v>
      </c>
      <c r="C508" s="32">
        <v>4301032045</v>
      </c>
      <c r="D508" s="794">
        <v>4680115884335</v>
      </c>
      <c r="E508" s="795"/>
      <c r="F508" s="786">
        <v>0.06</v>
      </c>
      <c r="G508" s="33">
        <v>20</v>
      </c>
      <c r="H508" s="786">
        <v>1.2</v>
      </c>
      <c r="I508" s="786">
        <v>1.8</v>
      </c>
      <c r="J508" s="33">
        <v>200</v>
      </c>
      <c r="K508" s="33" t="s">
        <v>805</v>
      </c>
      <c r="L508" s="33"/>
      <c r="M508" s="34" t="s">
        <v>806</v>
      </c>
      <c r="N508" s="34"/>
      <c r="O508" s="33">
        <v>60</v>
      </c>
      <c r="P508" s="885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08" s="792"/>
      <c r="R508" s="792"/>
      <c r="S508" s="792"/>
      <c r="T508" s="793"/>
      <c r="U508" s="35"/>
      <c r="V508" s="35"/>
      <c r="W508" s="36" t="s">
        <v>69</v>
      </c>
      <c r="X508" s="787">
        <v>0</v>
      </c>
      <c r="Y508" s="788">
        <f>IFERROR(IF(X508="",0,CEILING((X508/$H508),1)*$H508),"")</f>
        <v>0</v>
      </c>
      <c r="Z508" s="37" t="str">
        <f>IFERROR(IF(Y508=0,"",ROUNDUP(Y508/H508,0)*0.00627),"")</f>
        <v/>
      </c>
      <c r="AA508" s="56"/>
      <c r="AB508" s="57"/>
      <c r="AC508" s="599" t="s">
        <v>807</v>
      </c>
      <c r="AG508" s="64"/>
      <c r="AJ508" s="68"/>
      <c r="AK508" s="68">
        <v>0</v>
      </c>
      <c r="BB508" s="600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customHeight="1" x14ac:dyDescent="0.25">
      <c r="A509" s="54" t="s">
        <v>808</v>
      </c>
      <c r="B509" s="54" t="s">
        <v>809</v>
      </c>
      <c r="C509" s="32">
        <v>4301170011</v>
      </c>
      <c r="D509" s="794">
        <v>4680115884113</v>
      </c>
      <c r="E509" s="795"/>
      <c r="F509" s="786">
        <v>0.11</v>
      </c>
      <c r="G509" s="33">
        <v>12</v>
      </c>
      <c r="H509" s="786">
        <v>1.32</v>
      </c>
      <c r="I509" s="786">
        <v>1.88</v>
      </c>
      <c r="J509" s="33">
        <v>200</v>
      </c>
      <c r="K509" s="33" t="s">
        <v>805</v>
      </c>
      <c r="L509" s="33"/>
      <c r="M509" s="34" t="s">
        <v>806</v>
      </c>
      <c r="N509" s="34"/>
      <c r="O509" s="33">
        <v>150</v>
      </c>
      <c r="P509" s="1178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9" s="792"/>
      <c r="R509" s="792"/>
      <c r="S509" s="792"/>
      <c r="T509" s="793"/>
      <c r="U509" s="35"/>
      <c r="V509" s="35"/>
      <c r="W509" s="36" t="s">
        <v>69</v>
      </c>
      <c r="X509" s="787">
        <v>0</v>
      </c>
      <c r="Y509" s="788">
        <f>IFERROR(IF(X509="",0,CEILING((X509/$H509),1)*$H509),"")</f>
        <v>0</v>
      </c>
      <c r="Z509" s="37" t="str">
        <f>IFERROR(IF(Y509=0,"",ROUNDUP(Y509/H509,0)*0.00627),"")</f>
        <v/>
      </c>
      <c r="AA509" s="56"/>
      <c r="AB509" s="57"/>
      <c r="AC509" s="601" t="s">
        <v>810</v>
      </c>
      <c r="AG509" s="64"/>
      <c r="AJ509" s="68"/>
      <c r="AK509" s="68">
        <v>0</v>
      </c>
      <c r="BB509" s="602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x14ac:dyDescent="0.2">
      <c r="A510" s="802"/>
      <c r="B510" s="803"/>
      <c r="C510" s="803"/>
      <c r="D510" s="803"/>
      <c r="E510" s="803"/>
      <c r="F510" s="803"/>
      <c r="G510" s="803"/>
      <c r="H510" s="803"/>
      <c r="I510" s="803"/>
      <c r="J510" s="803"/>
      <c r="K510" s="803"/>
      <c r="L510" s="803"/>
      <c r="M510" s="803"/>
      <c r="N510" s="803"/>
      <c r="O510" s="804"/>
      <c r="P510" s="796" t="s">
        <v>71</v>
      </c>
      <c r="Q510" s="797"/>
      <c r="R510" s="797"/>
      <c r="S510" s="797"/>
      <c r="T510" s="797"/>
      <c r="U510" s="797"/>
      <c r="V510" s="798"/>
      <c r="W510" s="38" t="s">
        <v>72</v>
      </c>
      <c r="X510" s="789">
        <f>IFERROR(X508/H508,"0")+IFERROR(X509/H509,"0")</f>
        <v>0</v>
      </c>
      <c r="Y510" s="789">
        <f>IFERROR(Y508/H508,"0")+IFERROR(Y509/H509,"0")</f>
        <v>0</v>
      </c>
      <c r="Z510" s="789">
        <f>IFERROR(IF(Z508="",0,Z508),"0")+IFERROR(IF(Z509="",0,Z509),"0")</f>
        <v>0</v>
      </c>
      <c r="AA510" s="790"/>
      <c r="AB510" s="790"/>
      <c r="AC510" s="790"/>
    </row>
    <row r="511" spans="1:68" x14ac:dyDescent="0.2">
      <c r="A511" s="803"/>
      <c r="B511" s="803"/>
      <c r="C511" s="803"/>
      <c r="D511" s="803"/>
      <c r="E511" s="803"/>
      <c r="F511" s="803"/>
      <c r="G511" s="803"/>
      <c r="H511" s="803"/>
      <c r="I511" s="803"/>
      <c r="J511" s="803"/>
      <c r="K511" s="803"/>
      <c r="L511" s="803"/>
      <c r="M511" s="803"/>
      <c r="N511" s="803"/>
      <c r="O511" s="804"/>
      <c r="P511" s="796" t="s">
        <v>71</v>
      </c>
      <c r="Q511" s="797"/>
      <c r="R511" s="797"/>
      <c r="S511" s="797"/>
      <c r="T511" s="797"/>
      <c r="U511" s="797"/>
      <c r="V511" s="798"/>
      <c r="W511" s="38" t="s">
        <v>69</v>
      </c>
      <c r="X511" s="789">
        <f>IFERROR(SUM(X508:X509),"0")</f>
        <v>0</v>
      </c>
      <c r="Y511" s="789">
        <f>IFERROR(SUM(Y508:Y509),"0")</f>
        <v>0</v>
      </c>
      <c r="Z511" s="38"/>
      <c r="AA511" s="790"/>
      <c r="AB511" s="790"/>
      <c r="AC511" s="790"/>
    </row>
    <row r="512" spans="1:68" ht="16.5" customHeight="1" x14ac:dyDescent="0.25">
      <c r="A512" s="841" t="s">
        <v>811</v>
      </c>
      <c r="B512" s="803"/>
      <c r="C512" s="803"/>
      <c r="D512" s="803"/>
      <c r="E512" s="803"/>
      <c r="F512" s="803"/>
      <c r="G512" s="803"/>
      <c r="H512" s="803"/>
      <c r="I512" s="803"/>
      <c r="J512" s="803"/>
      <c r="K512" s="803"/>
      <c r="L512" s="803"/>
      <c r="M512" s="803"/>
      <c r="N512" s="803"/>
      <c r="O512" s="803"/>
      <c r="P512" s="803"/>
      <c r="Q512" s="803"/>
      <c r="R512" s="803"/>
      <c r="S512" s="803"/>
      <c r="T512" s="803"/>
      <c r="U512" s="803"/>
      <c r="V512" s="803"/>
      <c r="W512" s="803"/>
      <c r="X512" s="803"/>
      <c r="Y512" s="803"/>
      <c r="Z512" s="803"/>
      <c r="AA512" s="782"/>
      <c r="AB512" s="782"/>
      <c r="AC512" s="782"/>
    </row>
    <row r="513" spans="1:68" ht="14.25" customHeight="1" x14ac:dyDescent="0.25">
      <c r="A513" s="808" t="s">
        <v>168</v>
      </c>
      <c r="B513" s="803"/>
      <c r="C513" s="803"/>
      <c r="D513" s="803"/>
      <c r="E513" s="803"/>
      <c r="F513" s="803"/>
      <c r="G513" s="803"/>
      <c r="H513" s="803"/>
      <c r="I513" s="803"/>
      <c r="J513" s="803"/>
      <c r="K513" s="803"/>
      <c r="L513" s="803"/>
      <c r="M513" s="803"/>
      <c r="N513" s="803"/>
      <c r="O513" s="803"/>
      <c r="P513" s="803"/>
      <c r="Q513" s="803"/>
      <c r="R513" s="803"/>
      <c r="S513" s="803"/>
      <c r="T513" s="803"/>
      <c r="U513" s="803"/>
      <c r="V513" s="803"/>
      <c r="W513" s="803"/>
      <c r="X513" s="803"/>
      <c r="Y513" s="803"/>
      <c r="Z513" s="803"/>
      <c r="AA513" s="783"/>
      <c r="AB513" s="783"/>
      <c r="AC513" s="783"/>
    </row>
    <row r="514" spans="1:68" ht="27" customHeight="1" x14ac:dyDescent="0.25">
      <c r="A514" s="54" t="s">
        <v>812</v>
      </c>
      <c r="B514" s="54" t="s">
        <v>813</v>
      </c>
      <c r="C514" s="32">
        <v>4301020315</v>
      </c>
      <c r="D514" s="794">
        <v>4607091389364</v>
      </c>
      <c r="E514" s="795"/>
      <c r="F514" s="786">
        <v>0.42</v>
      </c>
      <c r="G514" s="33">
        <v>6</v>
      </c>
      <c r="H514" s="786">
        <v>2.52</v>
      </c>
      <c r="I514" s="786">
        <v>2.73</v>
      </c>
      <c r="J514" s="33">
        <v>182</v>
      </c>
      <c r="K514" s="33" t="s">
        <v>76</v>
      </c>
      <c r="L514" s="33"/>
      <c r="M514" s="34" t="s">
        <v>68</v>
      </c>
      <c r="N514" s="34"/>
      <c r="O514" s="33">
        <v>40</v>
      </c>
      <c r="P514" s="1005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4" s="792"/>
      <c r="R514" s="792"/>
      <c r="S514" s="792"/>
      <c r="T514" s="793"/>
      <c r="U514" s="35"/>
      <c r="V514" s="35"/>
      <c r="W514" s="36" t="s">
        <v>69</v>
      </c>
      <c r="X514" s="787">
        <v>0</v>
      </c>
      <c r="Y514" s="788">
        <f>IFERROR(IF(X514="",0,CEILING((X514/$H514),1)*$H514),"")</f>
        <v>0</v>
      </c>
      <c r="Z514" s="37" t="str">
        <f>IFERROR(IF(Y514=0,"",ROUNDUP(Y514/H514,0)*0.00651),"")</f>
        <v/>
      </c>
      <c r="AA514" s="56"/>
      <c r="AB514" s="57"/>
      <c r="AC514" s="603" t="s">
        <v>814</v>
      </c>
      <c r="AG514" s="64"/>
      <c r="AJ514" s="68"/>
      <c r="AK514" s="68">
        <v>0</v>
      </c>
      <c r="BB514" s="604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x14ac:dyDescent="0.2">
      <c r="A515" s="802"/>
      <c r="B515" s="803"/>
      <c r="C515" s="803"/>
      <c r="D515" s="803"/>
      <c r="E515" s="803"/>
      <c r="F515" s="803"/>
      <c r="G515" s="803"/>
      <c r="H515" s="803"/>
      <c r="I515" s="803"/>
      <c r="J515" s="803"/>
      <c r="K515" s="803"/>
      <c r="L515" s="803"/>
      <c r="M515" s="803"/>
      <c r="N515" s="803"/>
      <c r="O515" s="804"/>
      <c r="P515" s="796" t="s">
        <v>71</v>
      </c>
      <c r="Q515" s="797"/>
      <c r="R515" s="797"/>
      <c r="S515" s="797"/>
      <c r="T515" s="797"/>
      <c r="U515" s="797"/>
      <c r="V515" s="798"/>
      <c r="W515" s="38" t="s">
        <v>72</v>
      </c>
      <c r="X515" s="789">
        <f>IFERROR(X514/H514,"0")</f>
        <v>0</v>
      </c>
      <c r="Y515" s="789">
        <f>IFERROR(Y514/H514,"0")</f>
        <v>0</v>
      </c>
      <c r="Z515" s="789">
        <f>IFERROR(IF(Z514="",0,Z514),"0")</f>
        <v>0</v>
      </c>
      <c r="AA515" s="790"/>
      <c r="AB515" s="790"/>
      <c r="AC515" s="790"/>
    </row>
    <row r="516" spans="1:68" x14ac:dyDescent="0.2">
      <c r="A516" s="803"/>
      <c r="B516" s="803"/>
      <c r="C516" s="803"/>
      <c r="D516" s="803"/>
      <c r="E516" s="803"/>
      <c r="F516" s="803"/>
      <c r="G516" s="803"/>
      <c r="H516" s="803"/>
      <c r="I516" s="803"/>
      <c r="J516" s="803"/>
      <c r="K516" s="803"/>
      <c r="L516" s="803"/>
      <c r="M516" s="803"/>
      <c r="N516" s="803"/>
      <c r="O516" s="804"/>
      <c r="P516" s="796" t="s">
        <v>71</v>
      </c>
      <c r="Q516" s="797"/>
      <c r="R516" s="797"/>
      <c r="S516" s="797"/>
      <c r="T516" s="797"/>
      <c r="U516" s="797"/>
      <c r="V516" s="798"/>
      <c r="W516" s="38" t="s">
        <v>69</v>
      </c>
      <c r="X516" s="789">
        <f>IFERROR(SUM(X514:X514),"0")</f>
        <v>0</v>
      </c>
      <c r="Y516" s="789">
        <f>IFERROR(SUM(Y514:Y514),"0")</f>
        <v>0</v>
      </c>
      <c r="Z516" s="38"/>
      <c r="AA516" s="790"/>
      <c r="AB516" s="790"/>
      <c r="AC516" s="790"/>
    </row>
    <row r="517" spans="1:68" ht="14.25" customHeight="1" x14ac:dyDescent="0.25">
      <c r="A517" s="808" t="s">
        <v>64</v>
      </c>
      <c r="B517" s="803"/>
      <c r="C517" s="803"/>
      <c r="D517" s="803"/>
      <c r="E517" s="803"/>
      <c r="F517" s="803"/>
      <c r="G517" s="803"/>
      <c r="H517" s="803"/>
      <c r="I517" s="803"/>
      <c r="J517" s="803"/>
      <c r="K517" s="803"/>
      <c r="L517" s="803"/>
      <c r="M517" s="803"/>
      <c r="N517" s="803"/>
      <c r="O517" s="803"/>
      <c r="P517" s="803"/>
      <c r="Q517" s="803"/>
      <c r="R517" s="803"/>
      <c r="S517" s="803"/>
      <c r="T517" s="803"/>
      <c r="U517" s="803"/>
      <c r="V517" s="803"/>
      <c r="W517" s="803"/>
      <c r="X517" s="803"/>
      <c r="Y517" s="803"/>
      <c r="Z517" s="803"/>
      <c r="AA517" s="783"/>
      <c r="AB517" s="783"/>
      <c r="AC517" s="783"/>
    </row>
    <row r="518" spans="1:68" ht="27" customHeight="1" x14ac:dyDescent="0.25">
      <c r="A518" s="54" t="s">
        <v>815</v>
      </c>
      <c r="B518" s="54" t="s">
        <v>816</v>
      </c>
      <c r="C518" s="32">
        <v>4301031403</v>
      </c>
      <c r="D518" s="794">
        <v>4680115886094</v>
      </c>
      <c r="E518" s="795"/>
      <c r="F518" s="786">
        <v>0.9</v>
      </c>
      <c r="G518" s="33">
        <v>6</v>
      </c>
      <c r="H518" s="786">
        <v>5.4</v>
      </c>
      <c r="I518" s="786">
        <v>5.61</v>
      </c>
      <c r="J518" s="33">
        <v>132</v>
      </c>
      <c r="K518" s="33" t="s">
        <v>126</v>
      </c>
      <c r="L518" s="33"/>
      <c r="M518" s="34" t="s">
        <v>119</v>
      </c>
      <c r="N518" s="34"/>
      <c r="O518" s="33">
        <v>50</v>
      </c>
      <c r="P518" s="811" t="s">
        <v>817</v>
      </c>
      <c r="Q518" s="792"/>
      <c r="R518" s="792"/>
      <c r="S518" s="792"/>
      <c r="T518" s="793"/>
      <c r="U518" s="35"/>
      <c r="V518" s="35"/>
      <c r="W518" s="36" t="s">
        <v>69</v>
      </c>
      <c r="X518" s="787">
        <v>100</v>
      </c>
      <c r="Y518" s="788">
        <f>IFERROR(IF(X518="",0,CEILING((X518/$H518),1)*$H518),"")</f>
        <v>102.60000000000001</v>
      </c>
      <c r="Z518" s="37">
        <f>IFERROR(IF(Y518=0,"",ROUNDUP(Y518/H518,0)*0.00902),"")</f>
        <v>0.17138</v>
      </c>
      <c r="AA518" s="56"/>
      <c r="AB518" s="57"/>
      <c r="AC518" s="605" t="s">
        <v>818</v>
      </c>
      <c r="AG518" s="64"/>
      <c r="AJ518" s="68"/>
      <c r="AK518" s="68">
        <v>0</v>
      </c>
      <c r="BB518" s="606" t="s">
        <v>1</v>
      </c>
      <c r="BM518" s="64">
        <f>IFERROR(X518*I518/H518,"0")</f>
        <v>103.88888888888889</v>
      </c>
      <c r="BN518" s="64">
        <f>IFERROR(Y518*I518/H518,"0")</f>
        <v>106.59000000000002</v>
      </c>
      <c r="BO518" s="64">
        <f>IFERROR(1/J518*(X518/H518),"0")</f>
        <v>0.14029180695847362</v>
      </c>
      <c r="BP518" s="64">
        <f>IFERROR(1/J518*(Y518/H518),"0")</f>
        <v>0.14393939393939395</v>
      </c>
    </row>
    <row r="519" spans="1:68" ht="27" customHeight="1" x14ac:dyDescent="0.25">
      <c r="A519" s="54" t="s">
        <v>819</v>
      </c>
      <c r="B519" s="54" t="s">
        <v>820</v>
      </c>
      <c r="C519" s="32">
        <v>4301031363</v>
      </c>
      <c r="D519" s="794">
        <v>4607091389425</v>
      </c>
      <c r="E519" s="795"/>
      <c r="F519" s="786">
        <v>0.35</v>
      </c>
      <c r="G519" s="33">
        <v>6</v>
      </c>
      <c r="H519" s="786">
        <v>2.1</v>
      </c>
      <c r="I519" s="786">
        <v>2.23</v>
      </c>
      <c r="J519" s="33">
        <v>234</v>
      </c>
      <c r="K519" s="33" t="s">
        <v>67</v>
      </c>
      <c r="L519" s="33"/>
      <c r="M519" s="34" t="s">
        <v>68</v>
      </c>
      <c r="N519" s="34"/>
      <c r="O519" s="33">
        <v>50</v>
      </c>
      <c r="P519" s="977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9" s="792"/>
      <c r="R519" s="792"/>
      <c r="S519" s="792"/>
      <c r="T519" s="793"/>
      <c r="U519" s="35"/>
      <c r="V519" s="35"/>
      <c r="W519" s="36" t="s">
        <v>69</v>
      </c>
      <c r="X519" s="787">
        <v>0</v>
      </c>
      <c r="Y519" s="788">
        <f>IFERROR(IF(X519="",0,CEILING((X519/$H519),1)*$H519),"")</f>
        <v>0</v>
      </c>
      <c r="Z519" s="37" t="str">
        <f>IFERROR(IF(Y519=0,"",ROUNDUP(Y519/H519,0)*0.00502),"")</f>
        <v/>
      </c>
      <c r="AA519" s="56"/>
      <c r="AB519" s="57"/>
      <c r="AC519" s="607" t="s">
        <v>821</v>
      </c>
      <c r="AG519" s="64"/>
      <c r="AJ519" s="68"/>
      <c r="AK519" s="68">
        <v>0</v>
      </c>
      <c r="BB519" s="608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t="27" customHeight="1" x14ac:dyDescent="0.25">
      <c r="A520" s="54" t="s">
        <v>822</v>
      </c>
      <c r="B520" s="54" t="s">
        <v>823</v>
      </c>
      <c r="C520" s="32">
        <v>4301031373</v>
      </c>
      <c r="D520" s="794">
        <v>4680115880771</v>
      </c>
      <c r="E520" s="795"/>
      <c r="F520" s="786">
        <v>0.28000000000000003</v>
      </c>
      <c r="G520" s="33">
        <v>6</v>
      </c>
      <c r="H520" s="786">
        <v>1.68</v>
      </c>
      <c r="I520" s="786">
        <v>1.81</v>
      </c>
      <c r="J520" s="33">
        <v>234</v>
      </c>
      <c r="K520" s="33" t="s">
        <v>67</v>
      </c>
      <c r="L520" s="33"/>
      <c r="M520" s="34" t="s">
        <v>68</v>
      </c>
      <c r="N520" s="34"/>
      <c r="O520" s="33">
        <v>50</v>
      </c>
      <c r="P520" s="817" t="s">
        <v>824</v>
      </c>
      <c r="Q520" s="792"/>
      <c r="R520" s="792"/>
      <c r="S520" s="792"/>
      <c r="T520" s="793"/>
      <c r="U520" s="35"/>
      <c r="V520" s="35"/>
      <c r="W520" s="36" t="s">
        <v>69</v>
      </c>
      <c r="X520" s="787">
        <v>0</v>
      </c>
      <c r="Y520" s="788">
        <f>IFERROR(IF(X520="",0,CEILING((X520/$H520),1)*$H520),"")</f>
        <v>0</v>
      </c>
      <c r="Z520" s="37" t="str">
        <f>IFERROR(IF(Y520=0,"",ROUNDUP(Y520/H520,0)*0.00502),"")</f>
        <v/>
      </c>
      <c r="AA520" s="56"/>
      <c r="AB520" s="57"/>
      <c r="AC520" s="609" t="s">
        <v>825</v>
      </c>
      <c r="AG520" s="64"/>
      <c r="AJ520" s="68"/>
      <c r="AK520" s="68">
        <v>0</v>
      </c>
      <c r="BB520" s="610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t="27" customHeight="1" x14ac:dyDescent="0.25">
      <c r="A521" s="54" t="s">
        <v>826</v>
      </c>
      <c r="B521" s="54" t="s">
        <v>827</v>
      </c>
      <c r="C521" s="32">
        <v>4301031327</v>
      </c>
      <c r="D521" s="794">
        <v>4607091389500</v>
      </c>
      <c r="E521" s="795"/>
      <c r="F521" s="786">
        <v>0.35</v>
      </c>
      <c r="G521" s="33">
        <v>6</v>
      </c>
      <c r="H521" s="786">
        <v>2.1</v>
      </c>
      <c r="I521" s="786">
        <v>2.23</v>
      </c>
      <c r="J521" s="33">
        <v>234</v>
      </c>
      <c r="K521" s="33" t="s">
        <v>67</v>
      </c>
      <c r="L521" s="33"/>
      <c r="M521" s="34" t="s">
        <v>68</v>
      </c>
      <c r="N521" s="34"/>
      <c r="O521" s="33">
        <v>50</v>
      </c>
      <c r="P521" s="858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1" s="792"/>
      <c r="R521" s="792"/>
      <c r="S521" s="792"/>
      <c r="T521" s="793"/>
      <c r="U521" s="35"/>
      <c r="V521" s="35"/>
      <c r="W521" s="36" t="s">
        <v>69</v>
      </c>
      <c r="X521" s="787">
        <v>0</v>
      </c>
      <c r="Y521" s="788">
        <f>IFERROR(IF(X521="",0,CEILING((X521/$H521),1)*$H521),"")</f>
        <v>0</v>
      </c>
      <c r="Z521" s="37" t="str">
        <f>IFERROR(IF(Y521=0,"",ROUNDUP(Y521/H521,0)*0.00502),"")</f>
        <v/>
      </c>
      <c r="AA521" s="56"/>
      <c r="AB521" s="57"/>
      <c r="AC521" s="611" t="s">
        <v>825</v>
      </c>
      <c r="AG521" s="64"/>
      <c r="AJ521" s="68"/>
      <c r="AK521" s="68">
        <v>0</v>
      </c>
      <c r="BB521" s="612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t="27" customHeight="1" x14ac:dyDescent="0.25">
      <c r="A522" s="54" t="s">
        <v>826</v>
      </c>
      <c r="B522" s="54" t="s">
        <v>828</v>
      </c>
      <c r="C522" s="32">
        <v>4301031359</v>
      </c>
      <c r="D522" s="794">
        <v>4607091389500</v>
      </c>
      <c r="E522" s="795"/>
      <c r="F522" s="786">
        <v>0.35</v>
      </c>
      <c r="G522" s="33">
        <v>6</v>
      </c>
      <c r="H522" s="786">
        <v>2.1</v>
      </c>
      <c r="I522" s="786">
        <v>2.23</v>
      </c>
      <c r="J522" s="33">
        <v>234</v>
      </c>
      <c r="K522" s="33" t="s">
        <v>67</v>
      </c>
      <c r="L522" s="33"/>
      <c r="M522" s="34" t="s">
        <v>68</v>
      </c>
      <c r="N522" s="34"/>
      <c r="O522" s="33">
        <v>50</v>
      </c>
      <c r="P522" s="868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2" s="792"/>
      <c r="R522" s="792"/>
      <c r="S522" s="792"/>
      <c r="T522" s="793"/>
      <c r="U522" s="35"/>
      <c r="V522" s="35"/>
      <c r="W522" s="36" t="s">
        <v>69</v>
      </c>
      <c r="X522" s="787">
        <v>0</v>
      </c>
      <c r="Y522" s="788">
        <f>IFERROR(IF(X522="",0,CEILING((X522/$H522),1)*$H522),"")</f>
        <v>0</v>
      </c>
      <c r="Z522" s="37" t="str">
        <f>IFERROR(IF(Y522=0,"",ROUNDUP(Y522/H522,0)*0.00502),"")</f>
        <v/>
      </c>
      <c r="AA522" s="56"/>
      <c r="AB522" s="57"/>
      <c r="AC522" s="613" t="s">
        <v>825</v>
      </c>
      <c r="AG522" s="64"/>
      <c r="AJ522" s="68"/>
      <c r="AK522" s="68">
        <v>0</v>
      </c>
      <c r="BB522" s="614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x14ac:dyDescent="0.2">
      <c r="A523" s="802"/>
      <c r="B523" s="803"/>
      <c r="C523" s="803"/>
      <c r="D523" s="803"/>
      <c r="E523" s="803"/>
      <c r="F523" s="803"/>
      <c r="G523" s="803"/>
      <c r="H523" s="803"/>
      <c r="I523" s="803"/>
      <c r="J523" s="803"/>
      <c r="K523" s="803"/>
      <c r="L523" s="803"/>
      <c r="M523" s="803"/>
      <c r="N523" s="803"/>
      <c r="O523" s="804"/>
      <c r="P523" s="796" t="s">
        <v>71</v>
      </c>
      <c r="Q523" s="797"/>
      <c r="R523" s="797"/>
      <c r="S523" s="797"/>
      <c r="T523" s="797"/>
      <c r="U523" s="797"/>
      <c r="V523" s="798"/>
      <c r="W523" s="38" t="s">
        <v>72</v>
      </c>
      <c r="X523" s="789">
        <f>IFERROR(X518/H518,"0")+IFERROR(X519/H519,"0")+IFERROR(X520/H520,"0")+IFERROR(X521/H521,"0")+IFERROR(X522/H522,"0")</f>
        <v>18.518518518518519</v>
      </c>
      <c r="Y523" s="789">
        <f>IFERROR(Y518/H518,"0")+IFERROR(Y519/H519,"0")+IFERROR(Y520/H520,"0")+IFERROR(Y521/H521,"0")+IFERROR(Y522/H522,"0")</f>
        <v>19</v>
      </c>
      <c r="Z523" s="789">
        <f>IFERROR(IF(Z518="",0,Z518),"0")+IFERROR(IF(Z519="",0,Z519),"0")+IFERROR(IF(Z520="",0,Z520),"0")+IFERROR(IF(Z521="",0,Z521),"0")+IFERROR(IF(Z522="",0,Z522),"0")</f>
        <v>0.17138</v>
      </c>
      <c r="AA523" s="790"/>
      <c r="AB523" s="790"/>
      <c r="AC523" s="790"/>
    </row>
    <row r="524" spans="1:68" x14ac:dyDescent="0.2">
      <c r="A524" s="803"/>
      <c r="B524" s="803"/>
      <c r="C524" s="803"/>
      <c r="D524" s="803"/>
      <c r="E524" s="803"/>
      <c r="F524" s="803"/>
      <c r="G524" s="803"/>
      <c r="H524" s="803"/>
      <c r="I524" s="803"/>
      <c r="J524" s="803"/>
      <c r="K524" s="803"/>
      <c r="L524" s="803"/>
      <c r="M524" s="803"/>
      <c r="N524" s="803"/>
      <c r="O524" s="804"/>
      <c r="P524" s="796" t="s">
        <v>71</v>
      </c>
      <c r="Q524" s="797"/>
      <c r="R524" s="797"/>
      <c r="S524" s="797"/>
      <c r="T524" s="797"/>
      <c r="U524" s="797"/>
      <c r="V524" s="798"/>
      <c r="W524" s="38" t="s">
        <v>69</v>
      </c>
      <c r="X524" s="789">
        <f>IFERROR(SUM(X518:X522),"0")</f>
        <v>100</v>
      </c>
      <c r="Y524" s="789">
        <f>IFERROR(SUM(Y518:Y522),"0")</f>
        <v>102.60000000000001</v>
      </c>
      <c r="Z524" s="38"/>
      <c r="AA524" s="790"/>
      <c r="AB524" s="790"/>
      <c r="AC524" s="790"/>
    </row>
    <row r="525" spans="1:68" ht="14.25" customHeight="1" x14ac:dyDescent="0.25">
      <c r="A525" s="808" t="s">
        <v>829</v>
      </c>
      <c r="B525" s="803"/>
      <c r="C525" s="803"/>
      <c r="D525" s="803"/>
      <c r="E525" s="803"/>
      <c r="F525" s="803"/>
      <c r="G525" s="803"/>
      <c r="H525" s="803"/>
      <c r="I525" s="803"/>
      <c r="J525" s="803"/>
      <c r="K525" s="803"/>
      <c r="L525" s="803"/>
      <c r="M525" s="803"/>
      <c r="N525" s="803"/>
      <c r="O525" s="803"/>
      <c r="P525" s="803"/>
      <c r="Q525" s="803"/>
      <c r="R525" s="803"/>
      <c r="S525" s="803"/>
      <c r="T525" s="803"/>
      <c r="U525" s="803"/>
      <c r="V525" s="803"/>
      <c r="W525" s="803"/>
      <c r="X525" s="803"/>
      <c r="Y525" s="803"/>
      <c r="Z525" s="803"/>
      <c r="AA525" s="783"/>
      <c r="AB525" s="783"/>
      <c r="AC525" s="783"/>
    </row>
    <row r="526" spans="1:68" ht="27" customHeight="1" x14ac:dyDescent="0.25">
      <c r="A526" s="54" t="s">
        <v>830</v>
      </c>
      <c r="B526" s="54" t="s">
        <v>831</v>
      </c>
      <c r="C526" s="32">
        <v>4301040357</v>
      </c>
      <c r="D526" s="794">
        <v>4680115884564</v>
      </c>
      <c r="E526" s="795"/>
      <c r="F526" s="786">
        <v>0.15</v>
      </c>
      <c r="G526" s="33">
        <v>20</v>
      </c>
      <c r="H526" s="786">
        <v>3</v>
      </c>
      <c r="I526" s="786">
        <v>3.6</v>
      </c>
      <c r="J526" s="33">
        <v>200</v>
      </c>
      <c r="K526" s="33" t="s">
        <v>805</v>
      </c>
      <c r="L526" s="33"/>
      <c r="M526" s="34" t="s">
        <v>806</v>
      </c>
      <c r="N526" s="34"/>
      <c r="O526" s="33">
        <v>60</v>
      </c>
      <c r="P526" s="1111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26" s="792"/>
      <c r="R526" s="792"/>
      <c r="S526" s="792"/>
      <c r="T526" s="793"/>
      <c r="U526" s="35"/>
      <c r="V526" s="35"/>
      <c r="W526" s="36" t="s">
        <v>69</v>
      </c>
      <c r="X526" s="787">
        <v>0</v>
      </c>
      <c r="Y526" s="788">
        <f>IFERROR(IF(X526="",0,CEILING((X526/$H526),1)*$H526),"")</f>
        <v>0</v>
      </c>
      <c r="Z526" s="37" t="str">
        <f>IFERROR(IF(Y526=0,"",ROUNDUP(Y526/H526,0)*0.00627),"")</f>
        <v/>
      </c>
      <c r="AA526" s="56"/>
      <c r="AB526" s="57"/>
      <c r="AC526" s="615" t="s">
        <v>832</v>
      </c>
      <c r="AG526" s="64"/>
      <c r="AJ526" s="68"/>
      <c r="AK526" s="68">
        <v>0</v>
      </c>
      <c r="BB526" s="616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x14ac:dyDescent="0.2">
      <c r="A527" s="802"/>
      <c r="B527" s="803"/>
      <c r="C527" s="803"/>
      <c r="D527" s="803"/>
      <c r="E527" s="803"/>
      <c r="F527" s="803"/>
      <c r="G527" s="803"/>
      <c r="H527" s="803"/>
      <c r="I527" s="803"/>
      <c r="J527" s="803"/>
      <c r="K527" s="803"/>
      <c r="L527" s="803"/>
      <c r="M527" s="803"/>
      <c r="N527" s="803"/>
      <c r="O527" s="804"/>
      <c r="P527" s="796" t="s">
        <v>71</v>
      </c>
      <c r="Q527" s="797"/>
      <c r="R527" s="797"/>
      <c r="S527" s="797"/>
      <c r="T527" s="797"/>
      <c r="U527" s="797"/>
      <c r="V527" s="798"/>
      <c r="W527" s="38" t="s">
        <v>72</v>
      </c>
      <c r="X527" s="789">
        <f>IFERROR(X526/H526,"0")</f>
        <v>0</v>
      </c>
      <c r="Y527" s="789">
        <f>IFERROR(Y526/H526,"0")</f>
        <v>0</v>
      </c>
      <c r="Z527" s="789">
        <f>IFERROR(IF(Z526="",0,Z526),"0")</f>
        <v>0</v>
      </c>
      <c r="AA527" s="790"/>
      <c r="AB527" s="790"/>
      <c r="AC527" s="790"/>
    </row>
    <row r="528" spans="1:68" x14ac:dyDescent="0.2">
      <c r="A528" s="803"/>
      <c r="B528" s="803"/>
      <c r="C528" s="803"/>
      <c r="D528" s="803"/>
      <c r="E528" s="803"/>
      <c r="F528" s="803"/>
      <c r="G528" s="803"/>
      <c r="H528" s="803"/>
      <c r="I528" s="803"/>
      <c r="J528" s="803"/>
      <c r="K528" s="803"/>
      <c r="L528" s="803"/>
      <c r="M528" s="803"/>
      <c r="N528" s="803"/>
      <c r="O528" s="804"/>
      <c r="P528" s="796" t="s">
        <v>71</v>
      </c>
      <c r="Q528" s="797"/>
      <c r="R528" s="797"/>
      <c r="S528" s="797"/>
      <c r="T528" s="797"/>
      <c r="U528" s="797"/>
      <c r="V528" s="798"/>
      <c r="W528" s="38" t="s">
        <v>69</v>
      </c>
      <c r="X528" s="789">
        <f>IFERROR(SUM(X526:X526),"0")</f>
        <v>0</v>
      </c>
      <c r="Y528" s="789">
        <f>IFERROR(SUM(Y526:Y526),"0")</f>
        <v>0</v>
      </c>
      <c r="Z528" s="38"/>
      <c r="AA528" s="790"/>
      <c r="AB528" s="790"/>
      <c r="AC528" s="790"/>
    </row>
    <row r="529" spans="1:68" ht="16.5" customHeight="1" x14ac:dyDescent="0.25">
      <c r="A529" s="841" t="s">
        <v>833</v>
      </c>
      <c r="B529" s="803"/>
      <c r="C529" s="803"/>
      <c r="D529" s="803"/>
      <c r="E529" s="803"/>
      <c r="F529" s="803"/>
      <c r="G529" s="803"/>
      <c r="H529" s="803"/>
      <c r="I529" s="803"/>
      <c r="J529" s="803"/>
      <c r="K529" s="803"/>
      <c r="L529" s="803"/>
      <c r="M529" s="803"/>
      <c r="N529" s="803"/>
      <c r="O529" s="803"/>
      <c r="P529" s="803"/>
      <c r="Q529" s="803"/>
      <c r="R529" s="803"/>
      <c r="S529" s="803"/>
      <c r="T529" s="803"/>
      <c r="U529" s="803"/>
      <c r="V529" s="803"/>
      <c r="W529" s="803"/>
      <c r="X529" s="803"/>
      <c r="Y529" s="803"/>
      <c r="Z529" s="803"/>
      <c r="AA529" s="782"/>
      <c r="AB529" s="782"/>
      <c r="AC529" s="782"/>
    </row>
    <row r="530" spans="1:68" ht="14.25" customHeight="1" x14ac:dyDescent="0.25">
      <c r="A530" s="808" t="s">
        <v>64</v>
      </c>
      <c r="B530" s="803"/>
      <c r="C530" s="803"/>
      <c r="D530" s="803"/>
      <c r="E530" s="803"/>
      <c r="F530" s="803"/>
      <c r="G530" s="803"/>
      <c r="H530" s="803"/>
      <c r="I530" s="803"/>
      <c r="J530" s="803"/>
      <c r="K530" s="803"/>
      <c r="L530" s="803"/>
      <c r="M530" s="803"/>
      <c r="N530" s="803"/>
      <c r="O530" s="803"/>
      <c r="P530" s="803"/>
      <c r="Q530" s="803"/>
      <c r="R530" s="803"/>
      <c r="S530" s="803"/>
      <c r="T530" s="803"/>
      <c r="U530" s="803"/>
      <c r="V530" s="803"/>
      <c r="W530" s="803"/>
      <c r="X530" s="803"/>
      <c r="Y530" s="803"/>
      <c r="Z530" s="803"/>
      <c r="AA530" s="783"/>
      <c r="AB530" s="783"/>
      <c r="AC530" s="783"/>
    </row>
    <row r="531" spans="1:68" ht="27" customHeight="1" x14ac:dyDescent="0.25">
      <c r="A531" s="54" t="s">
        <v>834</v>
      </c>
      <c r="B531" s="54" t="s">
        <v>835</v>
      </c>
      <c r="C531" s="32">
        <v>4301031294</v>
      </c>
      <c r="D531" s="794">
        <v>4680115885189</v>
      </c>
      <c r="E531" s="795"/>
      <c r="F531" s="786">
        <v>0.2</v>
      </c>
      <c r="G531" s="33">
        <v>6</v>
      </c>
      <c r="H531" s="786">
        <v>1.2</v>
      </c>
      <c r="I531" s="786">
        <v>1.3720000000000001</v>
      </c>
      <c r="J531" s="33">
        <v>234</v>
      </c>
      <c r="K531" s="33" t="s">
        <v>67</v>
      </c>
      <c r="L531" s="33"/>
      <c r="M531" s="34" t="s">
        <v>68</v>
      </c>
      <c r="N531" s="34"/>
      <c r="O531" s="33">
        <v>40</v>
      </c>
      <c r="P531" s="832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1" s="792"/>
      <c r="R531" s="792"/>
      <c r="S531" s="792"/>
      <c r="T531" s="793"/>
      <c r="U531" s="35"/>
      <c r="V531" s="35"/>
      <c r="W531" s="36" t="s">
        <v>69</v>
      </c>
      <c r="X531" s="787">
        <v>0</v>
      </c>
      <c r="Y531" s="788">
        <f t="shared" ref="Y531:Y536" si="104">IFERROR(IF(X531="",0,CEILING((X531/$H531),1)*$H531),"")</f>
        <v>0</v>
      </c>
      <c r="Z531" s="37" t="str">
        <f>IFERROR(IF(Y531=0,"",ROUNDUP(Y531/H531,0)*0.00502),"")</f>
        <v/>
      </c>
      <c r="AA531" s="56"/>
      <c r="AB531" s="57"/>
      <c r="AC531" s="617" t="s">
        <v>836</v>
      </c>
      <c r="AG531" s="64"/>
      <c r="AJ531" s="68"/>
      <c r="AK531" s="68">
        <v>0</v>
      </c>
      <c r="BB531" s="618" t="s">
        <v>1</v>
      </c>
      <c r="BM531" s="64">
        <f t="shared" ref="BM531:BM536" si="105">IFERROR(X531*I531/H531,"0")</f>
        <v>0</v>
      </c>
      <c r="BN531" s="64">
        <f t="shared" ref="BN531:BN536" si="106">IFERROR(Y531*I531/H531,"0")</f>
        <v>0</v>
      </c>
      <c r="BO531" s="64">
        <f t="shared" ref="BO531:BO536" si="107">IFERROR(1/J531*(X531/H531),"0")</f>
        <v>0</v>
      </c>
      <c r="BP531" s="64">
        <f t="shared" ref="BP531:BP536" si="108">IFERROR(1/J531*(Y531/H531),"0")</f>
        <v>0</v>
      </c>
    </row>
    <row r="532" spans="1:68" ht="27" customHeight="1" x14ac:dyDescent="0.25">
      <c r="A532" s="54" t="s">
        <v>837</v>
      </c>
      <c r="B532" s="54" t="s">
        <v>838</v>
      </c>
      <c r="C532" s="32">
        <v>4301031293</v>
      </c>
      <c r="D532" s="794">
        <v>4680115885172</v>
      </c>
      <c r="E532" s="795"/>
      <c r="F532" s="786">
        <v>0.2</v>
      </c>
      <c r="G532" s="33">
        <v>6</v>
      </c>
      <c r="H532" s="786">
        <v>1.2</v>
      </c>
      <c r="I532" s="786">
        <v>1.3</v>
      </c>
      <c r="J532" s="33">
        <v>234</v>
      </c>
      <c r="K532" s="33" t="s">
        <v>67</v>
      </c>
      <c r="L532" s="33"/>
      <c r="M532" s="34" t="s">
        <v>68</v>
      </c>
      <c r="N532" s="34"/>
      <c r="O532" s="33">
        <v>40</v>
      </c>
      <c r="P532" s="1048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32" s="792"/>
      <c r="R532" s="792"/>
      <c r="S532" s="792"/>
      <c r="T532" s="793"/>
      <c r="U532" s="35"/>
      <c r="V532" s="35"/>
      <c r="W532" s="36" t="s">
        <v>69</v>
      </c>
      <c r="X532" s="787">
        <v>0</v>
      </c>
      <c r="Y532" s="788">
        <f t="shared" si="104"/>
        <v>0</v>
      </c>
      <c r="Z532" s="37" t="str">
        <f>IFERROR(IF(Y532=0,"",ROUNDUP(Y532/H532,0)*0.00502),"")</f>
        <v/>
      </c>
      <c r="AA532" s="56"/>
      <c r="AB532" s="57"/>
      <c r="AC532" s="619" t="s">
        <v>836</v>
      </c>
      <c r="AG532" s="64"/>
      <c r="AJ532" s="68"/>
      <c r="AK532" s="68">
        <v>0</v>
      </c>
      <c r="BB532" s="620" t="s">
        <v>1</v>
      </c>
      <c r="BM532" s="64">
        <f t="shared" si="105"/>
        <v>0</v>
      </c>
      <c r="BN532" s="64">
        <f t="shared" si="106"/>
        <v>0</v>
      </c>
      <c r="BO532" s="64">
        <f t="shared" si="107"/>
        <v>0</v>
      </c>
      <c r="BP532" s="64">
        <f t="shared" si="108"/>
        <v>0</v>
      </c>
    </row>
    <row r="533" spans="1:68" ht="27" customHeight="1" x14ac:dyDescent="0.25">
      <c r="A533" s="54" t="s">
        <v>839</v>
      </c>
      <c r="B533" s="54" t="s">
        <v>840</v>
      </c>
      <c r="C533" s="32">
        <v>4301031347</v>
      </c>
      <c r="D533" s="794">
        <v>4680115885110</v>
      </c>
      <c r="E533" s="795"/>
      <c r="F533" s="786">
        <v>0.2</v>
      </c>
      <c r="G533" s="33">
        <v>6</v>
      </c>
      <c r="H533" s="786">
        <v>1.2</v>
      </c>
      <c r="I533" s="786">
        <v>2.1</v>
      </c>
      <c r="J533" s="33">
        <v>182</v>
      </c>
      <c r="K533" s="33" t="s">
        <v>76</v>
      </c>
      <c r="L533" s="33"/>
      <c r="M533" s="34" t="s">
        <v>68</v>
      </c>
      <c r="N533" s="34"/>
      <c r="O533" s="33">
        <v>50</v>
      </c>
      <c r="P533" s="1040" t="s">
        <v>841</v>
      </c>
      <c r="Q533" s="792"/>
      <c r="R533" s="792"/>
      <c r="S533" s="792"/>
      <c r="T533" s="793"/>
      <c r="U533" s="35"/>
      <c r="V533" s="35"/>
      <c r="W533" s="36" t="s">
        <v>69</v>
      </c>
      <c r="X533" s="787">
        <v>0</v>
      </c>
      <c r="Y533" s="788">
        <f t="shared" si="104"/>
        <v>0</v>
      </c>
      <c r="Z533" s="37" t="str">
        <f>IFERROR(IF(Y533=0,"",ROUNDUP(Y533/H533,0)*0.00651),"")</f>
        <v/>
      </c>
      <c r="AA533" s="56"/>
      <c r="AB533" s="57"/>
      <c r="AC533" s="621" t="s">
        <v>842</v>
      </c>
      <c r="AG533" s="64"/>
      <c r="AJ533" s="68"/>
      <c r="AK533" s="68">
        <v>0</v>
      </c>
      <c r="BB533" s="622" t="s">
        <v>1</v>
      </c>
      <c r="BM533" s="64">
        <f t="shared" si="105"/>
        <v>0</v>
      </c>
      <c r="BN533" s="64">
        <f t="shared" si="106"/>
        <v>0</v>
      </c>
      <c r="BO533" s="64">
        <f t="shared" si="107"/>
        <v>0</v>
      </c>
      <c r="BP533" s="64">
        <f t="shared" si="108"/>
        <v>0</v>
      </c>
    </row>
    <row r="534" spans="1:68" ht="27" customHeight="1" x14ac:dyDescent="0.25">
      <c r="A534" s="54" t="s">
        <v>839</v>
      </c>
      <c r="B534" s="54" t="s">
        <v>843</v>
      </c>
      <c r="C534" s="32">
        <v>4301031291</v>
      </c>
      <c r="D534" s="794">
        <v>4680115885110</v>
      </c>
      <c r="E534" s="795"/>
      <c r="F534" s="786">
        <v>0.2</v>
      </c>
      <c r="G534" s="33">
        <v>6</v>
      </c>
      <c r="H534" s="786">
        <v>1.2</v>
      </c>
      <c r="I534" s="786">
        <v>2.02</v>
      </c>
      <c r="J534" s="33">
        <v>234</v>
      </c>
      <c r="K534" s="33" t="s">
        <v>67</v>
      </c>
      <c r="L534" s="33"/>
      <c r="M534" s="34" t="s">
        <v>68</v>
      </c>
      <c r="N534" s="34"/>
      <c r="O534" s="33">
        <v>35</v>
      </c>
      <c r="P534" s="1235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34" s="792"/>
      <c r="R534" s="792"/>
      <c r="S534" s="792"/>
      <c r="T534" s="793"/>
      <c r="U534" s="35"/>
      <c r="V534" s="35"/>
      <c r="W534" s="36" t="s">
        <v>69</v>
      </c>
      <c r="X534" s="787">
        <v>0</v>
      </c>
      <c r="Y534" s="788">
        <f t="shared" si="104"/>
        <v>0</v>
      </c>
      <c r="Z534" s="37" t="str">
        <f>IFERROR(IF(Y534=0,"",ROUNDUP(Y534/H534,0)*0.00502),"")</f>
        <v/>
      </c>
      <c r="AA534" s="56"/>
      <c r="AB534" s="57"/>
      <c r="AC534" s="623" t="s">
        <v>842</v>
      </c>
      <c r="AG534" s="64"/>
      <c r="AJ534" s="68"/>
      <c r="AK534" s="68">
        <v>0</v>
      </c>
      <c r="BB534" s="624" t="s">
        <v>1</v>
      </c>
      <c r="BM534" s="64">
        <f t="shared" si="105"/>
        <v>0</v>
      </c>
      <c r="BN534" s="64">
        <f t="shared" si="106"/>
        <v>0</v>
      </c>
      <c r="BO534" s="64">
        <f t="shared" si="107"/>
        <v>0</v>
      </c>
      <c r="BP534" s="64">
        <f t="shared" si="108"/>
        <v>0</v>
      </c>
    </row>
    <row r="535" spans="1:68" ht="27" customHeight="1" x14ac:dyDescent="0.25">
      <c r="A535" s="54" t="s">
        <v>844</v>
      </c>
      <c r="B535" s="54" t="s">
        <v>845</v>
      </c>
      <c r="C535" s="32">
        <v>4301031329</v>
      </c>
      <c r="D535" s="794">
        <v>4680115885219</v>
      </c>
      <c r="E535" s="795"/>
      <c r="F535" s="786">
        <v>0.28000000000000003</v>
      </c>
      <c r="G535" s="33">
        <v>6</v>
      </c>
      <c r="H535" s="786">
        <v>1.68</v>
      </c>
      <c r="I535" s="786">
        <v>2.5</v>
      </c>
      <c r="J535" s="33">
        <v>234</v>
      </c>
      <c r="K535" s="33" t="s">
        <v>67</v>
      </c>
      <c r="L535" s="33"/>
      <c r="M535" s="34" t="s">
        <v>68</v>
      </c>
      <c r="N535" s="34"/>
      <c r="O535" s="33">
        <v>35</v>
      </c>
      <c r="P535" s="1059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35" s="792"/>
      <c r="R535" s="792"/>
      <c r="S535" s="792"/>
      <c r="T535" s="793"/>
      <c r="U535" s="35"/>
      <c r="V535" s="35"/>
      <c r="W535" s="36" t="s">
        <v>69</v>
      </c>
      <c r="X535" s="787">
        <v>0</v>
      </c>
      <c r="Y535" s="788">
        <f t="shared" si="104"/>
        <v>0</v>
      </c>
      <c r="Z535" s="37" t="str">
        <f>IFERROR(IF(Y535=0,"",ROUNDUP(Y535/H535,0)*0.00502),"")</f>
        <v/>
      </c>
      <c r="AA535" s="56"/>
      <c r="AB535" s="57"/>
      <c r="AC535" s="625" t="s">
        <v>846</v>
      </c>
      <c r="AG535" s="64"/>
      <c r="AJ535" s="68"/>
      <c r="AK535" s="68">
        <v>0</v>
      </c>
      <c r="BB535" s="626" t="s">
        <v>1</v>
      </c>
      <c r="BM535" s="64">
        <f t="shared" si="105"/>
        <v>0</v>
      </c>
      <c r="BN535" s="64">
        <f t="shared" si="106"/>
        <v>0</v>
      </c>
      <c r="BO535" s="64">
        <f t="shared" si="107"/>
        <v>0</v>
      </c>
      <c r="BP535" s="64">
        <f t="shared" si="108"/>
        <v>0</v>
      </c>
    </row>
    <row r="536" spans="1:68" ht="27" customHeight="1" x14ac:dyDescent="0.25">
      <c r="A536" s="54" t="s">
        <v>844</v>
      </c>
      <c r="B536" s="54" t="s">
        <v>847</v>
      </c>
      <c r="C536" s="32">
        <v>4301031416</v>
      </c>
      <c r="D536" s="794">
        <v>4680115885219</v>
      </c>
      <c r="E536" s="795"/>
      <c r="F536" s="786">
        <v>0.28000000000000003</v>
      </c>
      <c r="G536" s="33">
        <v>6</v>
      </c>
      <c r="H536" s="786">
        <v>1.68</v>
      </c>
      <c r="I536" s="786">
        <v>2.5</v>
      </c>
      <c r="J536" s="33">
        <v>234</v>
      </c>
      <c r="K536" s="33" t="s">
        <v>67</v>
      </c>
      <c r="L536" s="33"/>
      <c r="M536" s="34" t="s">
        <v>68</v>
      </c>
      <c r="N536" s="34"/>
      <c r="O536" s="33">
        <v>50</v>
      </c>
      <c r="P536" s="1237" t="s">
        <v>848</v>
      </c>
      <c r="Q536" s="792"/>
      <c r="R536" s="792"/>
      <c r="S536" s="792"/>
      <c r="T536" s="793"/>
      <c r="U536" s="35"/>
      <c r="V536" s="35"/>
      <c r="W536" s="36" t="s">
        <v>69</v>
      </c>
      <c r="X536" s="787">
        <v>0</v>
      </c>
      <c r="Y536" s="788">
        <f t="shared" si="104"/>
        <v>0</v>
      </c>
      <c r="Z536" s="37" t="str">
        <f>IFERROR(IF(Y536=0,"",ROUNDUP(Y536/H536,0)*0.00502),"")</f>
        <v/>
      </c>
      <c r="AA536" s="56"/>
      <c r="AB536" s="57"/>
      <c r="AC536" s="627" t="s">
        <v>846</v>
      </c>
      <c r="AG536" s="64"/>
      <c r="AJ536" s="68"/>
      <c r="AK536" s="68">
        <v>0</v>
      </c>
      <c r="BB536" s="628" t="s">
        <v>1</v>
      </c>
      <c r="BM536" s="64">
        <f t="shared" si="105"/>
        <v>0</v>
      </c>
      <c r="BN536" s="64">
        <f t="shared" si="106"/>
        <v>0</v>
      </c>
      <c r="BO536" s="64">
        <f t="shared" si="107"/>
        <v>0</v>
      </c>
      <c r="BP536" s="64">
        <f t="shared" si="108"/>
        <v>0</v>
      </c>
    </row>
    <row r="537" spans="1:68" x14ac:dyDescent="0.2">
      <c r="A537" s="802"/>
      <c r="B537" s="803"/>
      <c r="C537" s="803"/>
      <c r="D537" s="803"/>
      <c r="E537" s="803"/>
      <c r="F537" s="803"/>
      <c r="G537" s="803"/>
      <c r="H537" s="803"/>
      <c r="I537" s="803"/>
      <c r="J537" s="803"/>
      <c r="K537" s="803"/>
      <c r="L537" s="803"/>
      <c r="M537" s="803"/>
      <c r="N537" s="803"/>
      <c r="O537" s="804"/>
      <c r="P537" s="796" t="s">
        <v>71</v>
      </c>
      <c r="Q537" s="797"/>
      <c r="R537" s="797"/>
      <c r="S537" s="797"/>
      <c r="T537" s="797"/>
      <c r="U537" s="797"/>
      <c r="V537" s="798"/>
      <c r="W537" s="38" t="s">
        <v>72</v>
      </c>
      <c r="X537" s="789">
        <f>IFERROR(X531/H531,"0")+IFERROR(X532/H532,"0")+IFERROR(X533/H533,"0")+IFERROR(X534/H534,"0")+IFERROR(X535/H535,"0")+IFERROR(X536/H536,"0")</f>
        <v>0</v>
      </c>
      <c r="Y537" s="789">
        <f>IFERROR(Y531/H531,"0")+IFERROR(Y532/H532,"0")+IFERROR(Y533/H533,"0")+IFERROR(Y534/H534,"0")+IFERROR(Y535/H535,"0")+IFERROR(Y536/H536,"0")</f>
        <v>0</v>
      </c>
      <c r="Z537" s="789">
        <f>IFERROR(IF(Z531="",0,Z531),"0")+IFERROR(IF(Z532="",0,Z532),"0")+IFERROR(IF(Z533="",0,Z533),"0")+IFERROR(IF(Z534="",0,Z534),"0")+IFERROR(IF(Z535="",0,Z535),"0")+IFERROR(IF(Z536="",0,Z536),"0")</f>
        <v>0</v>
      </c>
      <c r="AA537" s="790"/>
      <c r="AB537" s="790"/>
      <c r="AC537" s="790"/>
    </row>
    <row r="538" spans="1:68" x14ac:dyDescent="0.2">
      <c r="A538" s="803"/>
      <c r="B538" s="803"/>
      <c r="C538" s="803"/>
      <c r="D538" s="803"/>
      <c r="E538" s="803"/>
      <c r="F538" s="803"/>
      <c r="G538" s="803"/>
      <c r="H538" s="803"/>
      <c r="I538" s="803"/>
      <c r="J538" s="803"/>
      <c r="K538" s="803"/>
      <c r="L538" s="803"/>
      <c r="M538" s="803"/>
      <c r="N538" s="803"/>
      <c r="O538" s="804"/>
      <c r="P538" s="796" t="s">
        <v>71</v>
      </c>
      <c r="Q538" s="797"/>
      <c r="R538" s="797"/>
      <c r="S538" s="797"/>
      <c r="T538" s="797"/>
      <c r="U538" s="797"/>
      <c r="V538" s="798"/>
      <c r="W538" s="38" t="s">
        <v>69</v>
      </c>
      <c r="X538" s="789">
        <f>IFERROR(SUM(X531:X536),"0")</f>
        <v>0</v>
      </c>
      <c r="Y538" s="789">
        <f>IFERROR(SUM(Y531:Y536),"0")</f>
        <v>0</v>
      </c>
      <c r="Z538" s="38"/>
      <c r="AA538" s="790"/>
      <c r="AB538" s="790"/>
      <c r="AC538" s="790"/>
    </row>
    <row r="539" spans="1:68" ht="16.5" customHeight="1" x14ac:dyDescent="0.25">
      <c r="A539" s="841" t="s">
        <v>849</v>
      </c>
      <c r="B539" s="803"/>
      <c r="C539" s="803"/>
      <c r="D539" s="803"/>
      <c r="E539" s="803"/>
      <c r="F539" s="803"/>
      <c r="G539" s="803"/>
      <c r="H539" s="803"/>
      <c r="I539" s="803"/>
      <c r="J539" s="803"/>
      <c r="K539" s="803"/>
      <c r="L539" s="803"/>
      <c r="M539" s="803"/>
      <c r="N539" s="803"/>
      <c r="O539" s="803"/>
      <c r="P539" s="803"/>
      <c r="Q539" s="803"/>
      <c r="R539" s="803"/>
      <c r="S539" s="803"/>
      <c r="T539" s="803"/>
      <c r="U539" s="803"/>
      <c r="V539" s="803"/>
      <c r="W539" s="803"/>
      <c r="X539" s="803"/>
      <c r="Y539" s="803"/>
      <c r="Z539" s="803"/>
      <c r="AA539" s="782"/>
      <c r="AB539" s="782"/>
      <c r="AC539" s="782"/>
    </row>
    <row r="540" spans="1:68" ht="14.25" customHeight="1" x14ac:dyDescent="0.25">
      <c r="A540" s="808" t="s">
        <v>64</v>
      </c>
      <c r="B540" s="803"/>
      <c r="C540" s="803"/>
      <c r="D540" s="803"/>
      <c r="E540" s="803"/>
      <c r="F540" s="803"/>
      <c r="G540" s="803"/>
      <c r="H540" s="803"/>
      <c r="I540" s="803"/>
      <c r="J540" s="803"/>
      <c r="K540" s="803"/>
      <c r="L540" s="803"/>
      <c r="M540" s="803"/>
      <c r="N540" s="803"/>
      <c r="O540" s="803"/>
      <c r="P540" s="803"/>
      <c r="Q540" s="803"/>
      <c r="R540" s="803"/>
      <c r="S540" s="803"/>
      <c r="T540" s="803"/>
      <c r="U540" s="803"/>
      <c r="V540" s="803"/>
      <c r="W540" s="803"/>
      <c r="X540" s="803"/>
      <c r="Y540" s="803"/>
      <c r="Z540" s="803"/>
      <c r="AA540" s="783"/>
      <c r="AB540" s="783"/>
      <c r="AC540" s="783"/>
    </row>
    <row r="541" spans="1:68" ht="27" customHeight="1" x14ac:dyDescent="0.25">
      <c r="A541" s="54" t="s">
        <v>850</v>
      </c>
      <c r="B541" s="54" t="s">
        <v>851</v>
      </c>
      <c r="C541" s="32">
        <v>4301031261</v>
      </c>
      <c r="D541" s="794">
        <v>4680115885103</v>
      </c>
      <c r="E541" s="795"/>
      <c r="F541" s="786">
        <v>0.27</v>
      </c>
      <c r="G541" s="33">
        <v>6</v>
      </c>
      <c r="H541" s="786">
        <v>1.62</v>
      </c>
      <c r="I541" s="786">
        <v>1.8</v>
      </c>
      <c r="J541" s="33">
        <v>182</v>
      </c>
      <c r="K541" s="33" t="s">
        <v>76</v>
      </c>
      <c r="L541" s="33"/>
      <c r="M541" s="34" t="s">
        <v>68</v>
      </c>
      <c r="N541" s="34"/>
      <c r="O541" s="33">
        <v>40</v>
      </c>
      <c r="P541" s="107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1" s="792"/>
      <c r="R541" s="792"/>
      <c r="S541" s="792"/>
      <c r="T541" s="793"/>
      <c r="U541" s="35"/>
      <c r="V541" s="35"/>
      <c r="W541" s="36" t="s">
        <v>69</v>
      </c>
      <c r="X541" s="787">
        <v>0</v>
      </c>
      <c r="Y541" s="788">
        <f>IFERROR(IF(X541="",0,CEILING((X541/$H541),1)*$H541),"")</f>
        <v>0</v>
      </c>
      <c r="Z541" s="37" t="str">
        <f>IFERROR(IF(Y541=0,"",ROUNDUP(Y541/H541,0)*0.00651),"")</f>
        <v/>
      </c>
      <c r="AA541" s="56"/>
      <c r="AB541" s="57"/>
      <c r="AC541" s="629" t="s">
        <v>852</v>
      </c>
      <c r="AG541" s="64"/>
      <c r="AJ541" s="68"/>
      <c r="AK541" s="68">
        <v>0</v>
      </c>
      <c r="BB541" s="630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x14ac:dyDescent="0.2">
      <c r="A542" s="802"/>
      <c r="B542" s="803"/>
      <c r="C542" s="803"/>
      <c r="D542" s="803"/>
      <c r="E542" s="803"/>
      <c r="F542" s="803"/>
      <c r="G542" s="803"/>
      <c r="H542" s="803"/>
      <c r="I542" s="803"/>
      <c r="J542" s="803"/>
      <c r="K542" s="803"/>
      <c r="L542" s="803"/>
      <c r="M542" s="803"/>
      <c r="N542" s="803"/>
      <c r="O542" s="804"/>
      <c r="P542" s="796" t="s">
        <v>71</v>
      </c>
      <c r="Q542" s="797"/>
      <c r="R542" s="797"/>
      <c r="S542" s="797"/>
      <c r="T542" s="797"/>
      <c r="U542" s="797"/>
      <c r="V542" s="798"/>
      <c r="W542" s="38" t="s">
        <v>72</v>
      </c>
      <c r="X542" s="789">
        <f>IFERROR(X541/H541,"0")</f>
        <v>0</v>
      </c>
      <c r="Y542" s="789">
        <f>IFERROR(Y541/H541,"0")</f>
        <v>0</v>
      </c>
      <c r="Z542" s="789">
        <f>IFERROR(IF(Z541="",0,Z541),"0")</f>
        <v>0</v>
      </c>
      <c r="AA542" s="790"/>
      <c r="AB542" s="790"/>
      <c r="AC542" s="790"/>
    </row>
    <row r="543" spans="1:68" x14ac:dyDescent="0.2">
      <c r="A543" s="803"/>
      <c r="B543" s="803"/>
      <c r="C543" s="803"/>
      <c r="D543" s="803"/>
      <c r="E543" s="803"/>
      <c r="F543" s="803"/>
      <c r="G543" s="803"/>
      <c r="H543" s="803"/>
      <c r="I543" s="803"/>
      <c r="J543" s="803"/>
      <c r="K543" s="803"/>
      <c r="L543" s="803"/>
      <c r="M543" s="803"/>
      <c r="N543" s="803"/>
      <c r="O543" s="804"/>
      <c r="P543" s="796" t="s">
        <v>71</v>
      </c>
      <c r="Q543" s="797"/>
      <c r="R543" s="797"/>
      <c r="S543" s="797"/>
      <c r="T543" s="797"/>
      <c r="U543" s="797"/>
      <c r="V543" s="798"/>
      <c r="W543" s="38" t="s">
        <v>69</v>
      </c>
      <c r="X543" s="789">
        <f>IFERROR(SUM(X541:X541),"0")</f>
        <v>0</v>
      </c>
      <c r="Y543" s="789">
        <f>IFERROR(SUM(Y541:Y541),"0")</f>
        <v>0</v>
      </c>
      <c r="Z543" s="38"/>
      <c r="AA543" s="790"/>
      <c r="AB543" s="790"/>
      <c r="AC543" s="790"/>
    </row>
    <row r="544" spans="1:68" ht="27.75" customHeight="1" x14ac:dyDescent="0.2">
      <c r="A544" s="898" t="s">
        <v>853</v>
      </c>
      <c r="B544" s="899"/>
      <c r="C544" s="899"/>
      <c r="D544" s="899"/>
      <c r="E544" s="899"/>
      <c r="F544" s="899"/>
      <c r="G544" s="899"/>
      <c r="H544" s="899"/>
      <c r="I544" s="899"/>
      <c r="J544" s="899"/>
      <c r="K544" s="899"/>
      <c r="L544" s="899"/>
      <c r="M544" s="899"/>
      <c r="N544" s="899"/>
      <c r="O544" s="899"/>
      <c r="P544" s="899"/>
      <c r="Q544" s="899"/>
      <c r="R544" s="899"/>
      <c r="S544" s="899"/>
      <c r="T544" s="899"/>
      <c r="U544" s="899"/>
      <c r="V544" s="899"/>
      <c r="W544" s="899"/>
      <c r="X544" s="899"/>
      <c r="Y544" s="899"/>
      <c r="Z544" s="899"/>
      <c r="AA544" s="49"/>
      <c r="AB544" s="49"/>
      <c r="AC544" s="49"/>
    </row>
    <row r="545" spans="1:68" ht="16.5" customHeight="1" x14ac:dyDescent="0.25">
      <c r="A545" s="841" t="s">
        <v>853</v>
      </c>
      <c r="B545" s="803"/>
      <c r="C545" s="803"/>
      <c r="D545" s="803"/>
      <c r="E545" s="803"/>
      <c r="F545" s="803"/>
      <c r="G545" s="803"/>
      <c r="H545" s="803"/>
      <c r="I545" s="803"/>
      <c r="J545" s="803"/>
      <c r="K545" s="803"/>
      <c r="L545" s="803"/>
      <c r="M545" s="803"/>
      <c r="N545" s="803"/>
      <c r="O545" s="803"/>
      <c r="P545" s="803"/>
      <c r="Q545" s="803"/>
      <c r="R545" s="803"/>
      <c r="S545" s="803"/>
      <c r="T545" s="803"/>
      <c r="U545" s="803"/>
      <c r="V545" s="803"/>
      <c r="W545" s="803"/>
      <c r="X545" s="803"/>
      <c r="Y545" s="803"/>
      <c r="Z545" s="803"/>
      <c r="AA545" s="782"/>
      <c r="AB545" s="782"/>
      <c r="AC545" s="782"/>
    </row>
    <row r="546" spans="1:68" ht="14.25" customHeight="1" x14ac:dyDescent="0.25">
      <c r="A546" s="808" t="s">
        <v>113</v>
      </c>
      <c r="B546" s="803"/>
      <c r="C546" s="803"/>
      <c r="D546" s="803"/>
      <c r="E546" s="803"/>
      <c r="F546" s="803"/>
      <c r="G546" s="803"/>
      <c r="H546" s="803"/>
      <c r="I546" s="803"/>
      <c r="J546" s="803"/>
      <c r="K546" s="803"/>
      <c r="L546" s="803"/>
      <c r="M546" s="803"/>
      <c r="N546" s="803"/>
      <c r="O546" s="803"/>
      <c r="P546" s="803"/>
      <c r="Q546" s="803"/>
      <c r="R546" s="803"/>
      <c r="S546" s="803"/>
      <c r="T546" s="803"/>
      <c r="U546" s="803"/>
      <c r="V546" s="803"/>
      <c r="W546" s="803"/>
      <c r="X546" s="803"/>
      <c r="Y546" s="803"/>
      <c r="Z546" s="803"/>
      <c r="AA546" s="783"/>
      <c r="AB546" s="783"/>
      <c r="AC546" s="783"/>
    </row>
    <row r="547" spans="1:68" ht="27" customHeight="1" x14ac:dyDescent="0.25">
      <c r="A547" s="54" t="s">
        <v>854</v>
      </c>
      <c r="B547" s="54" t="s">
        <v>855</v>
      </c>
      <c r="C547" s="32">
        <v>4301011795</v>
      </c>
      <c r="D547" s="794">
        <v>4607091389067</v>
      </c>
      <c r="E547" s="795"/>
      <c r="F547" s="786">
        <v>0.88</v>
      </c>
      <c r="G547" s="33">
        <v>6</v>
      </c>
      <c r="H547" s="786">
        <v>5.28</v>
      </c>
      <c r="I547" s="786">
        <v>5.64</v>
      </c>
      <c r="J547" s="33">
        <v>104</v>
      </c>
      <c r="K547" s="33" t="s">
        <v>116</v>
      </c>
      <c r="L547" s="33"/>
      <c r="M547" s="34" t="s">
        <v>119</v>
      </c>
      <c r="N547" s="34"/>
      <c r="O547" s="33">
        <v>60</v>
      </c>
      <c r="P547" s="114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47" s="792"/>
      <c r="R547" s="792"/>
      <c r="S547" s="792"/>
      <c r="T547" s="793"/>
      <c r="U547" s="35"/>
      <c r="V547" s="35"/>
      <c r="W547" s="36" t="s">
        <v>69</v>
      </c>
      <c r="X547" s="787">
        <v>0</v>
      </c>
      <c r="Y547" s="788">
        <f t="shared" ref="Y547:Y561" si="109">IFERROR(IF(X547="",0,CEILING((X547/$H547),1)*$H547),"")</f>
        <v>0</v>
      </c>
      <c r="Z547" s="37" t="str">
        <f t="shared" ref="Z547:Z552" si="110">IFERROR(IF(Y547=0,"",ROUNDUP(Y547/H547,0)*0.01196),"")</f>
        <v/>
      </c>
      <c r="AA547" s="56"/>
      <c r="AB547" s="57"/>
      <c r="AC547" s="631" t="s">
        <v>117</v>
      </c>
      <c r="AG547" s="64"/>
      <c r="AJ547" s="68"/>
      <c r="AK547" s="68">
        <v>0</v>
      </c>
      <c r="BB547" s="632" t="s">
        <v>1</v>
      </c>
      <c r="BM547" s="64">
        <f t="shared" ref="BM547:BM561" si="111">IFERROR(X547*I547/H547,"0")</f>
        <v>0</v>
      </c>
      <c r="BN547" s="64">
        <f t="shared" ref="BN547:BN561" si="112">IFERROR(Y547*I547/H547,"0")</f>
        <v>0</v>
      </c>
      <c r="BO547" s="64">
        <f t="shared" ref="BO547:BO561" si="113">IFERROR(1/J547*(X547/H547),"0")</f>
        <v>0</v>
      </c>
      <c r="BP547" s="64">
        <f t="shared" ref="BP547:BP561" si="114">IFERROR(1/J547*(Y547/H547),"0")</f>
        <v>0</v>
      </c>
    </row>
    <row r="548" spans="1:68" ht="27" customHeight="1" x14ac:dyDescent="0.25">
      <c r="A548" s="54" t="s">
        <v>856</v>
      </c>
      <c r="B548" s="54" t="s">
        <v>857</v>
      </c>
      <c r="C548" s="32">
        <v>4301011961</v>
      </c>
      <c r="D548" s="794">
        <v>4680115885271</v>
      </c>
      <c r="E548" s="795"/>
      <c r="F548" s="786">
        <v>0.88</v>
      </c>
      <c r="G548" s="33">
        <v>6</v>
      </c>
      <c r="H548" s="786">
        <v>5.28</v>
      </c>
      <c r="I548" s="786">
        <v>5.64</v>
      </c>
      <c r="J548" s="33">
        <v>104</v>
      </c>
      <c r="K548" s="33" t="s">
        <v>116</v>
      </c>
      <c r="L548" s="33"/>
      <c r="M548" s="34" t="s">
        <v>119</v>
      </c>
      <c r="N548" s="34"/>
      <c r="O548" s="33">
        <v>60</v>
      </c>
      <c r="P548" s="925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48" s="792"/>
      <c r="R548" s="792"/>
      <c r="S548" s="792"/>
      <c r="T548" s="793"/>
      <c r="U548" s="35"/>
      <c r="V548" s="35"/>
      <c r="W548" s="36" t="s">
        <v>69</v>
      </c>
      <c r="X548" s="787">
        <v>0</v>
      </c>
      <c r="Y548" s="788">
        <f t="shared" si="109"/>
        <v>0</v>
      </c>
      <c r="Z548" s="37" t="str">
        <f t="shared" si="110"/>
        <v/>
      </c>
      <c r="AA548" s="56"/>
      <c r="AB548" s="57"/>
      <c r="AC548" s="633" t="s">
        <v>858</v>
      </c>
      <c r="AG548" s="64"/>
      <c r="AJ548" s="68"/>
      <c r="AK548" s="68">
        <v>0</v>
      </c>
      <c r="BB548" s="634" t="s">
        <v>1</v>
      </c>
      <c r="BM548" s="64">
        <f t="shared" si="111"/>
        <v>0</v>
      </c>
      <c r="BN548" s="64">
        <f t="shared" si="112"/>
        <v>0</v>
      </c>
      <c r="BO548" s="64">
        <f t="shared" si="113"/>
        <v>0</v>
      </c>
      <c r="BP548" s="64">
        <f t="shared" si="114"/>
        <v>0</v>
      </c>
    </row>
    <row r="549" spans="1:68" ht="16.5" customHeight="1" x14ac:dyDescent="0.25">
      <c r="A549" s="54" t="s">
        <v>859</v>
      </c>
      <c r="B549" s="54" t="s">
        <v>860</v>
      </c>
      <c r="C549" s="32">
        <v>4301011774</v>
      </c>
      <c r="D549" s="794">
        <v>4680115884502</v>
      </c>
      <c r="E549" s="795"/>
      <c r="F549" s="786">
        <v>0.88</v>
      </c>
      <c r="G549" s="33">
        <v>6</v>
      </c>
      <c r="H549" s="786">
        <v>5.28</v>
      </c>
      <c r="I549" s="786">
        <v>5.64</v>
      </c>
      <c r="J549" s="33">
        <v>104</v>
      </c>
      <c r="K549" s="33" t="s">
        <v>116</v>
      </c>
      <c r="L549" s="33"/>
      <c r="M549" s="34" t="s">
        <v>119</v>
      </c>
      <c r="N549" s="34"/>
      <c r="O549" s="33">
        <v>60</v>
      </c>
      <c r="P549" s="827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49" s="792"/>
      <c r="R549" s="792"/>
      <c r="S549" s="792"/>
      <c r="T549" s="793"/>
      <c r="U549" s="35"/>
      <c r="V549" s="35"/>
      <c r="W549" s="36" t="s">
        <v>69</v>
      </c>
      <c r="X549" s="787">
        <v>0</v>
      </c>
      <c r="Y549" s="788">
        <f t="shared" si="109"/>
        <v>0</v>
      </c>
      <c r="Z549" s="37" t="str">
        <f t="shared" si="110"/>
        <v/>
      </c>
      <c r="AA549" s="56"/>
      <c r="AB549" s="57"/>
      <c r="AC549" s="635" t="s">
        <v>861</v>
      </c>
      <c r="AG549" s="64"/>
      <c r="AJ549" s="68"/>
      <c r="AK549" s="68">
        <v>0</v>
      </c>
      <c r="BB549" s="636" t="s">
        <v>1</v>
      </c>
      <c r="BM549" s="64">
        <f t="shared" si="111"/>
        <v>0</v>
      </c>
      <c r="BN549" s="64">
        <f t="shared" si="112"/>
        <v>0</v>
      </c>
      <c r="BO549" s="64">
        <f t="shared" si="113"/>
        <v>0</v>
      </c>
      <c r="BP549" s="64">
        <f t="shared" si="114"/>
        <v>0</v>
      </c>
    </row>
    <row r="550" spans="1:68" ht="27" customHeight="1" x14ac:dyDescent="0.25">
      <c r="A550" s="54" t="s">
        <v>862</v>
      </c>
      <c r="B550" s="54" t="s">
        <v>863</v>
      </c>
      <c r="C550" s="32">
        <v>4301011771</v>
      </c>
      <c r="D550" s="794">
        <v>4607091389104</v>
      </c>
      <c r="E550" s="795"/>
      <c r="F550" s="786">
        <v>0.88</v>
      </c>
      <c r="G550" s="33">
        <v>6</v>
      </c>
      <c r="H550" s="786">
        <v>5.28</v>
      </c>
      <c r="I550" s="786">
        <v>5.64</v>
      </c>
      <c r="J550" s="33">
        <v>104</v>
      </c>
      <c r="K550" s="33" t="s">
        <v>116</v>
      </c>
      <c r="L550" s="33"/>
      <c r="M550" s="34" t="s">
        <v>119</v>
      </c>
      <c r="N550" s="34"/>
      <c r="O550" s="33">
        <v>60</v>
      </c>
      <c r="P550" s="86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0" s="792"/>
      <c r="R550" s="792"/>
      <c r="S550" s="792"/>
      <c r="T550" s="793"/>
      <c r="U550" s="35"/>
      <c r="V550" s="35"/>
      <c r="W550" s="36" t="s">
        <v>69</v>
      </c>
      <c r="X550" s="787">
        <v>350</v>
      </c>
      <c r="Y550" s="788">
        <f t="shared" si="109"/>
        <v>353.76</v>
      </c>
      <c r="Z550" s="37">
        <f t="shared" si="110"/>
        <v>0.80132000000000003</v>
      </c>
      <c r="AA550" s="56"/>
      <c r="AB550" s="57"/>
      <c r="AC550" s="637" t="s">
        <v>864</v>
      </c>
      <c r="AG550" s="64"/>
      <c r="AJ550" s="68"/>
      <c r="AK550" s="68">
        <v>0</v>
      </c>
      <c r="BB550" s="638" t="s">
        <v>1</v>
      </c>
      <c r="BM550" s="64">
        <f t="shared" si="111"/>
        <v>373.86363636363637</v>
      </c>
      <c r="BN550" s="64">
        <f t="shared" si="112"/>
        <v>377.87999999999994</v>
      </c>
      <c r="BO550" s="64">
        <f t="shared" si="113"/>
        <v>0.63738344988344986</v>
      </c>
      <c r="BP550" s="64">
        <f t="shared" si="114"/>
        <v>0.64423076923076927</v>
      </c>
    </row>
    <row r="551" spans="1:68" ht="16.5" customHeight="1" x14ac:dyDescent="0.25">
      <c r="A551" s="54" t="s">
        <v>865</v>
      </c>
      <c r="B551" s="54" t="s">
        <v>866</v>
      </c>
      <c r="C551" s="32">
        <v>4301011799</v>
      </c>
      <c r="D551" s="794">
        <v>4680115884519</v>
      </c>
      <c r="E551" s="795"/>
      <c r="F551" s="786">
        <v>0.88</v>
      </c>
      <c r="G551" s="33">
        <v>6</v>
      </c>
      <c r="H551" s="786">
        <v>5.28</v>
      </c>
      <c r="I551" s="786">
        <v>5.64</v>
      </c>
      <c r="J551" s="33">
        <v>104</v>
      </c>
      <c r="K551" s="33" t="s">
        <v>116</v>
      </c>
      <c r="L551" s="33"/>
      <c r="M551" s="34" t="s">
        <v>77</v>
      </c>
      <c r="N551" s="34"/>
      <c r="O551" s="33">
        <v>60</v>
      </c>
      <c r="P551" s="111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1" s="792"/>
      <c r="R551" s="792"/>
      <c r="S551" s="792"/>
      <c r="T551" s="793"/>
      <c r="U551" s="35"/>
      <c r="V551" s="35"/>
      <c r="W551" s="36" t="s">
        <v>69</v>
      </c>
      <c r="X551" s="787">
        <v>0</v>
      </c>
      <c r="Y551" s="788">
        <f t="shared" si="109"/>
        <v>0</v>
      </c>
      <c r="Z551" s="37" t="str">
        <f t="shared" si="110"/>
        <v/>
      </c>
      <c r="AA551" s="56"/>
      <c r="AB551" s="57"/>
      <c r="AC551" s="639" t="s">
        <v>867</v>
      </c>
      <c r="AG551" s="64"/>
      <c r="AJ551" s="68"/>
      <c r="AK551" s="68">
        <v>0</v>
      </c>
      <c r="BB551" s="640" t="s">
        <v>1</v>
      </c>
      <c r="BM551" s="64">
        <f t="shared" si="111"/>
        <v>0</v>
      </c>
      <c r="BN551" s="64">
        <f t="shared" si="112"/>
        <v>0</v>
      </c>
      <c r="BO551" s="64">
        <f t="shared" si="113"/>
        <v>0</v>
      </c>
      <c r="BP551" s="64">
        <f t="shared" si="114"/>
        <v>0</v>
      </c>
    </row>
    <row r="552" spans="1:68" ht="27" customHeight="1" x14ac:dyDescent="0.25">
      <c r="A552" s="54" t="s">
        <v>868</v>
      </c>
      <c r="B552" s="54" t="s">
        <v>869</v>
      </c>
      <c r="C552" s="32">
        <v>4301011376</v>
      </c>
      <c r="D552" s="794">
        <v>4680115885226</v>
      </c>
      <c r="E552" s="795"/>
      <c r="F552" s="786">
        <v>0.88</v>
      </c>
      <c r="G552" s="33">
        <v>6</v>
      </c>
      <c r="H552" s="786">
        <v>5.28</v>
      </c>
      <c r="I552" s="786">
        <v>5.64</v>
      </c>
      <c r="J552" s="33">
        <v>104</v>
      </c>
      <c r="K552" s="33" t="s">
        <v>116</v>
      </c>
      <c r="L552" s="33"/>
      <c r="M552" s="34" t="s">
        <v>77</v>
      </c>
      <c r="N552" s="34"/>
      <c r="O552" s="33">
        <v>60</v>
      </c>
      <c r="P552" s="84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2" s="792"/>
      <c r="R552" s="792"/>
      <c r="S552" s="792"/>
      <c r="T552" s="793"/>
      <c r="U552" s="35"/>
      <c r="V552" s="35"/>
      <c r="W552" s="36" t="s">
        <v>69</v>
      </c>
      <c r="X552" s="787">
        <v>180</v>
      </c>
      <c r="Y552" s="788">
        <f t="shared" si="109"/>
        <v>184.8</v>
      </c>
      <c r="Z552" s="37">
        <f t="shared" si="110"/>
        <v>0.41860000000000003</v>
      </c>
      <c r="AA552" s="56"/>
      <c r="AB552" s="57"/>
      <c r="AC552" s="641" t="s">
        <v>870</v>
      </c>
      <c r="AG552" s="64"/>
      <c r="AJ552" s="68"/>
      <c r="AK552" s="68">
        <v>0</v>
      </c>
      <c r="BB552" s="642" t="s">
        <v>1</v>
      </c>
      <c r="BM552" s="64">
        <f t="shared" si="111"/>
        <v>192.27272727272725</v>
      </c>
      <c r="BN552" s="64">
        <f t="shared" si="112"/>
        <v>197.39999999999998</v>
      </c>
      <c r="BO552" s="64">
        <f t="shared" si="113"/>
        <v>0.32779720279720276</v>
      </c>
      <c r="BP552" s="64">
        <f t="shared" si="114"/>
        <v>0.33653846153846156</v>
      </c>
    </row>
    <row r="553" spans="1:68" ht="27" customHeight="1" x14ac:dyDescent="0.25">
      <c r="A553" s="54" t="s">
        <v>871</v>
      </c>
      <c r="B553" s="54" t="s">
        <v>872</v>
      </c>
      <c r="C553" s="32">
        <v>4301011778</v>
      </c>
      <c r="D553" s="794">
        <v>4680115880603</v>
      </c>
      <c r="E553" s="795"/>
      <c r="F553" s="786">
        <v>0.6</v>
      </c>
      <c r="G553" s="33">
        <v>6</v>
      </c>
      <c r="H553" s="786">
        <v>3.6</v>
      </c>
      <c r="I553" s="786">
        <v>3.81</v>
      </c>
      <c r="J553" s="33">
        <v>132</v>
      </c>
      <c r="K553" s="33" t="s">
        <v>126</v>
      </c>
      <c r="L553" s="33"/>
      <c r="M553" s="34" t="s">
        <v>119</v>
      </c>
      <c r="N553" s="34"/>
      <c r="O553" s="33">
        <v>60</v>
      </c>
      <c r="P553" s="87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53" s="792"/>
      <c r="R553" s="792"/>
      <c r="S553" s="792"/>
      <c r="T553" s="793"/>
      <c r="U553" s="35"/>
      <c r="V553" s="35"/>
      <c r="W553" s="36" t="s">
        <v>69</v>
      </c>
      <c r="X553" s="787">
        <v>0</v>
      </c>
      <c r="Y553" s="788">
        <f t="shared" si="109"/>
        <v>0</v>
      </c>
      <c r="Z553" s="37" t="str">
        <f>IFERROR(IF(Y553=0,"",ROUNDUP(Y553/H553,0)*0.00902),"")</f>
        <v/>
      </c>
      <c r="AA553" s="56"/>
      <c r="AB553" s="57"/>
      <c r="AC553" s="643" t="s">
        <v>117</v>
      </c>
      <c r="AG553" s="64"/>
      <c r="AJ553" s="68"/>
      <c r="AK553" s="68">
        <v>0</v>
      </c>
      <c r="BB553" s="644" t="s">
        <v>1</v>
      </c>
      <c r="BM553" s="64">
        <f t="shared" si="111"/>
        <v>0</v>
      </c>
      <c r="BN553" s="64">
        <f t="shared" si="112"/>
        <v>0</v>
      </c>
      <c r="BO553" s="64">
        <f t="shared" si="113"/>
        <v>0</v>
      </c>
      <c r="BP553" s="64">
        <f t="shared" si="114"/>
        <v>0</v>
      </c>
    </row>
    <row r="554" spans="1:68" ht="27" customHeight="1" x14ac:dyDescent="0.25">
      <c r="A554" s="54" t="s">
        <v>871</v>
      </c>
      <c r="B554" s="54" t="s">
        <v>873</v>
      </c>
      <c r="C554" s="32">
        <v>4301012035</v>
      </c>
      <c r="D554" s="794">
        <v>4680115880603</v>
      </c>
      <c r="E554" s="795"/>
      <c r="F554" s="786">
        <v>0.6</v>
      </c>
      <c r="G554" s="33">
        <v>8</v>
      </c>
      <c r="H554" s="786">
        <v>4.8</v>
      </c>
      <c r="I554" s="786">
        <v>6.96</v>
      </c>
      <c r="J554" s="33">
        <v>120</v>
      </c>
      <c r="K554" s="33" t="s">
        <v>126</v>
      </c>
      <c r="L554" s="33"/>
      <c r="M554" s="34" t="s">
        <v>119</v>
      </c>
      <c r="N554" s="34"/>
      <c r="O554" s="33">
        <v>60</v>
      </c>
      <c r="P554" s="1076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54" s="792"/>
      <c r="R554" s="792"/>
      <c r="S554" s="792"/>
      <c r="T554" s="793"/>
      <c r="U554" s="35"/>
      <c r="V554" s="35"/>
      <c r="W554" s="36" t="s">
        <v>69</v>
      </c>
      <c r="X554" s="787">
        <v>0</v>
      </c>
      <c r="Y554" s="788">
        <f t="shared" si="109"/>
        <v>0</v>
      </c>
      <c r="Z554" s="37" t="str">
        <f>IFERROR(IF(Y554=0,"",ROUNDUP(Y554/H554,0)*0.00937),"")</f>
        <v/>
      </c>
      <c r="AA554" s="56"/>
      <c r="AB554" s="57"/>
      <c r="AC554" s="645" t="s">
        <v>117</v>
      </c>
      <c r="AG554" s="64"/>
      <c r="AJ554" s="68"/>
      <c r="AK554" s="68">
        <v>0</v>
      </c>
      <c r="BB554" s="646" t="s">
        <v>1</v>
      </c>
      <c r="BM554" s="64">
        <f t="shared" si="111"/>
        <v>0</v>
      </c>
      <c r="BN554" s="64">
        <f t="shared" si="112"/>
        <v>0</v>
      </c>
      <c r="BO554" s="64">
        <f t="shared" si="113"/>
        <v>0</v>
      </c>
      <c r="BP554" s="64">
        <f t="shared" si="114"/>
        <v>0</v>
      </c>
    </row>
    <row r="555" spans="1:68" ht="27" customHeight="1" x14ac:dyDescent="0.25">
      <c r="A555" s="54" t="s">
        <v>874</v>
      </c>
      <c r="B555" s="54" t="s">
        <v>875</v>
      </c>
      <c r="C555" s="32">
        <v>4301012036</v>
      </c>
      <c r="D555" s="794">
        <v>4680115882782</v>
      </c>
      <c r="E555" s="795"/>
      <c r="F555" s="786">
        <v>0.6</v>
      </c>
      <c r="G555" s="33">
        <v>8</v>
      </c>
      <c r="H555" s="786">
        <v>4.8</v>
      </c>
      <c r="I555" s="786">
        <v>6.96</v>
      </c>
      <c r="J555" s="33">
        <v>120</v>
      </c>
      <c r="K555" s="33" t="s">
        <v>126</v>
      </c>
      <c r="L555" s="33"/>
      <c r="M555" s="34" t="s">
        <v>119</v>
      </c>
      <c r="N555" s="34"/>
      <c r="O555" s="33">
        <v>60</v>
      </c>
      <c r="P555" s="1118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55" s="792"/>
      <c r="R555" s="792"/>
      <c r="S555" s="792"/>
      <c r="T555" s="793"/>
      <c r="U555" s="35"/>
      <c r="V555" s="35"/>
      <c r="W555" s="36" t="s">
        <v>69</v>
      </c>
      <c r="X555" s="787">
        <v>0</v>
      </c>
      <c r="Y555" s="788">
        <f t="shared" si="109"/>
        <v>0</v>
      </c>
      <c r="Z555" s="37" t="str">
        <f>IFERROR(IF(Y555=0,"",ROUNDUP(Y555/H555,0)*0.00937),"")</f>
        <v/>
      </c>
      <c r="AA555" s="56"/>
      <c r="AB555" s="57"/>
      <c r="AC555" s="647" t="s">
        <v>858</v>
      </c>
      <c r="AG555" s="64"/>
      <c r="AJ555" s="68"/>
      <c r="AK555" s="68">
        <v>0</v>
      </c>
      <c r="BB555" s="648" t="s">
        <v>1</v>
      </c>
      <c r="BM555" s="64">
        <f t="shared" si="111"/>
        <v>0</v>
      </c>
      <c r="BN555" s="64">
        <f t="shared" si="112"/>
        <v>0</v>
      </c>
      <c r="BO555" s="64">
        <f t="shared" si="113"/>
        <v>0</v>
      </c>
      <c r="BP555" s="64">
        <f t="shared" si="114"/>
        <v>0</v>
      </c>
    </row>
    <row r="556" spans="1:68" ht="27" customHeight="1" x14ac:dyDescent="0.25">
      <c r="A556" s="54" t="s">
        <v>876</v>
      </c>
      <c r="B556" s="54" t="s">
        <v>877</v>
      </c>
      <c r="C556" s="32">
        <v>4301012050</v>
      </c>
      <c r="D556" s="794">
        <v>4680115885479</v>
      </c>
      <c r="E556" s="795"/>
      <c r="F556" s="786">
        <v>0.4</v>
      </c>
      <c r="G556" s="33">
        <v>6</v>
      </c>
      <c r="H556" s="786">
        <v>2.4</v>
      </c>
      <c r="I556" s="786">
        <v>2.58</v>
      </c>
      <c r="J556" s="33">
        <v>182</v>
      </c>
      <c r="K556" s="33" t="s">
        <v>76</v>
      </c>
      <c r="L556" s="33"/>
      <c r="M556" s="34" t="s">
        <v>119</v>
      </c>
      <c r="N556" s="34"/>
      <c r="O556" s="33">
        <v>60</v>
      </c>
      <c r="P556" s="916" t="s">
        <v>878</v>
      </c>
      <c r="Q556" s="792"/>
      <c r="R556" s="792"/>
      <c r="S556" s="792"/>
      <c r="T556" s="793"/>
      <c r="U556" s="35"/>
      <c r="V556" s="35"/>
      <c r="W556" s="36" t="s">
        <v>69</v>
      </c>
      <c r="X556" s="787">
        <v>0</v>
      </c>
      <c r="Y556" s="788">
        <f t="shared" si="109"/>
        <v>0</v>
      </c>
      <c r="Z556" s="37" t="str">
        <f>IFERROR(IF(Y556=0,"",ROUNDUP(Y556/H556,0)*0.00651),"")</f>
        <v/>
      </c>
      <c r="AA556" s="56"/>
      <c r="AB556" s="57"/>
      <c r="AC556" s="649" t="s">
        <v>864</v>
      </c>
      <c r="AG556" s="64"/>
      <c r="AJ556" s="68"/>
      <c r="AK556" s="68">
        <v>0</v>
      </c>
      <c r="BB556" s="650" t="s">
        <v>1</v>
      </c>
      <c r="BM556" s="64">
        <f t="shared" si="111"/>
        <v>0</v>
      </c>
      <c r="BN556" s="64">
        <f t="shared" si="112"/>
        <v>0</v>
      </c>
      <c r="BO556" s="64">
        <f t="shared" si="113"/>
        <v>0</v>
      </c>
      <c r="BP556" s="64">
        <f t="shared" si="114"/>
        <v>0</v>
      </c>
    </row>
    <row r="557" spans="1:68" ht="27" customHeight="1" x14ac:dyDescent="0.25">
      <c r="A557" s="54" t="s">
        <v>879</v>
      </c>
      <c r="B557" s="54" t="s">
        <v>880</v>
      </c>
      <c r="C557" s="32">
        <v>4301011784</v>
      </c>
      <c r="D557" s="794">
        <v>4607091389982</v>
      </c>
      <c r="E557" s="795"/>
      <c r="F557" s="786">
        <v>0.6</v>
      </c>
      <c r="G557" s="33">
        <v>6</v>
      </c>
      <c r="H557" s="786">
        <v>3.6</v>
      </c>
      <c r="I557" s="786">
        <v>3.81</v>
      </c>
      <c r="J557" s="33">
        <v>132</v>
      </c>
      <c r="K557" s="33" t="s">
        <v>126</v>
      </c>
      <c r="L557" s="33"/>
      <c r="M557" s="34" t="s">
        <v>119</v>
      </c>
      <c r="N557" s="34"/>
      <c r="O557" s="33">
        <v>60</v>
      </c>
      <c r="P557" s="112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7" s="792"/>
      <c r="R557" s="792"/>
      <c r="S557" s="792"/>
      <c r="T557" s="793"/>
      <c r="U557" s="35"/>
      <c r="V557" s="35"/>
      <c r="W557" s="36" t="s">
        <v>69</v>
      </c>
      <c r="X557" s="787">
        <v>0</v>
      </c>
      <c r="Y557" s="788">
        <f t="shared" si="109"/>
        <v>0</v>
      </c>
      <c r="Z557" s="37" t="str">
        <f>IFERROR(IF(Y557=0,"",ROUNDUP(Y557/H557,0)*0.00902),"")</f>
        <v/>
      </c>
      <c r="AA557" s="56"/>
      <c r="AB557" s="57"/>
      <c r="AC557" s="651" t="s">
        <v>864</v>
      </c>
      <c r="AG557" s="64"/>
      <c r="AJ557" s="68"/>
      <c r="AK557" s="68">
        <v>0</v>
      </c>
      <c r="BB557" s="652" t="s">
        <v>1</v>
      </c>
      <c r="BM557" s="64">
        <f t="shared" si="111"/>
        <v>0</v>
      </c>
      <c r="BN557" s="64">
        <f t="shared" si="112"/>
        <v>0</v>
      </c>
      <c r="BO557" s="64">
        <f t="shared" si="113"/>
        <v>0</v>
      </c>
      <c r="BP557" s="64">
        <f t="shared" si="114"/>
        <v>0</v>
      </c>
    </row>
    <row r="558" spans="1:68" ht="27" customHeight="1" x14ac:dyDescent="0.25">
      <c r="A558" s="54" t="s">
        <v>879</v>
      </c>
      <c r="B558" s="54" t="s">
        <v>881</v>
      </c>
      <c r="C558" s="32">
        <v>4301012034</v>
      </c>
      <c r="D558" s="794">
        <v>4607091389982</v>
      </c>
      <c r="E558" s="795"/>
      <c r="F558" s="786">
        <v>0.6</v>
      </c>
      <c r="G558" s="33">
        <v>8</v>
      </c>
      <c r="H558" s="786">
        <v>4.8</v>
      </c>
      <c r="I558" s="786">
        <v>6.96</v>
      </c>
      <c r="J558" s="33">
        <v>120</v>
      </c>
      <c r="K558" s="33" t="s">
        <v>126</v>
      </c>
      <c r="L558" s="33"/>
      <c r="M558" s="34" t="s">
        <v>119</v>
      </c>
      <c r="N558" s="34"/>
      <c r="O558" s="33">
        <v>60</v>
      </c>
      <c r="P558" s="1013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8" s="792"/>
      <c r="R558" s="792"/>
      <c r="S558" s="792"/>
      <c r="T558" s="793"/>
      <c r="U558" s="35"/>
      <c r="V558" s="35"/>
      <c r="W558" s="36" t="s">
        <v>69</v>
      </c>
      <c r="X558" s="787">
        <v>0</v>
      </c>
      <c r="Y558" s="788">
        <f t="shared" si="109"/>
        <v>0</v>
      </c>
      <c r="Z558" s="37" t="str">
        <f>IFERROR(IF(Y558=0,"",ROUNDUP(Y558/H558,0)*0.00937),"")</f>
        <v/>
      </c>
      <c r="AA558" s="56"/>
      <c r="AB558" s="57"/>
      <c r="AC558" s="653" t="s">
        <v>864</v>
      </c>
      <c r="AG558" s="64"/>
      <c r="AJ558" s="68"/>
      <c r="AK558" s="68">
        <v>0</v>
      </c>
      <c r="BB558" s="654" t="s">
        <v>1</v>
      </c>
      <c r="BM558" s="64">
        <f t="shared" si="111"/>
        <v>0</v>
      </c>
      <c r="BN558" s="64">
        <f t="shared" si="112"/>
        <v>0</v>
      </c>
      <c r="BO558" s="64">
        <f t="shared" si="113"/>
        <v>0</v>
      </c>
      <c r="BP558" s="64">
        <f t="shared" si="114"/>
        <v>0</v>
      </c>
    </row>
    <row r="559" spans="1:68" ht="27" customHeight="1" x14ac:dyDescent="0.25">
      <c r="A559" s="54" t="s">
        <v>882</v>
      </c>
      <c r="B559" s="54" t="s">
        <v>883</v>
      </c>
      <c r="C559" s="32">
        <v>4301012057</v>
      </c>
      <c r="D559" s="794">
        <v>4680115886483</v>
      </c>
      <c r="E559" s="795"/>
      <c r="F559" s="786">
        <v>0.55000000000000004</v>
      </c>
      <c r="G559" s="33">
        <v>8</v>
      </c>
      <c r="H559" s="786">
        <v>4.4000000000000004</v>
      </c>
      <c r="I559" s="786">
        <v>4.6100000000000003</v>
      </c>
      <c r="J559" s="33">
        <v>132</v>
      </c>
      <c r="K559" s="33" t="s">
        <v>126</v>
      </c>
      <c r="L559" s="33"/>
      <c r="M559" s="34" t="s">
        <v>119</v>
      </c>
      <c r="N559" s="34"/>
      <c r="O559" s="33">
        <v>60</v>
      </c>
      <c r="P559" s="1051" t="s">
        <v>884</v>
      </c>
      <c r="Q559" s="792"/>
      <c r="R559" s="792"/>
      <c r="S559" s="792"/>
      <c r="T559" s="793"/>
      <c r="U559" s="35"/>
      <c r="V559" s="35"/>
      <c r="W559" s="36" t="s">
        <v>69</v>
      </c>
      <c r="X559" s="787">
        <v>0</v>
      </c>
      <c r="Y559" s="788">
        <f t="shared" si="109"/>
        <v>0</v>
      </c>
      <c r="Z559" s="37" t="str">
        <f>IFERROR(IF(Y559=0,"",ROUNDUP(Y559/H559,0)*0.00902),"")</f>
        <v/>
      </c>
      <c r="AA559" s="56"/>
      <c r="AB559" s="57"/>
      <c r="AC559" s="655" t="s">
        <v>861</v>
      </c>
      <c r="AG559" s="64"/>
      <c r="AJ559" s="68"/>
      <c r="AK559" s="68">
        <v>0</v>
      </c>
      <c r="BB559" s="656" t="s">
        <v>1</v>
      </c>
      <c r="BM559" s="64">
        <f t="shared" si="111"/>
        <v>0</v>
      </c>
      <c r="BN559" s="64">
        <f t="shared" si="112"/>
        <v>0</v>
      </c>
      <c r="BO559" s="64">
        <f t="shared" si="113"/>
        <v>0</v>
      </c>
      <c r="BP559" s="64">
        <f t="shared" si="114"/>
        <v>0</v>
      </c>
    </row>
    <row r="560" spans="1:68" ht="27" customHeight="1" x14ac:dyDescent="0.25">
      <c r="A560" s="54" t="s">
        <v>885</v>
      </c>
      <c r="B560" s="54" t="s">
        <v>886</v>
      </c>
      <c r="C560" s="32">
        <v>4301012058</v>
      </c>
      <c r="D560" s="794">
        <v>4680115886490</v>
      </c>
      <c r="E560" s="795"/>
      <c r="F560" s="786">
        <v>0.55000000000000004</v>
      </c>
      <c r="G560" s="33">
        <v>8</v>
      </c>
      <c r="H560" s="786">
        <v>4.4000000000000004</v>
      </c>
      <c r="I560" s="786">
        <v>4.58</v>
      </c>
      <c r="J560" s="33">
        <v>182</v>
      </c>
      <c r="K560" s="33" t="s">
        <v>76</v>
      </c>
      <c r="L560" s="33"/>
      <c r="M560" s="34" t="s">
        <v>119</v>
      </c>
      <c r="N560" s="34"/>
      <c r="O560" s="33">
        <v>60</v>
      </c>
      <c r="P560" s="1132" t="s">
        <v>887</v>
      </c>
      <c r="Q560" s="792"/>
      <c r="R560" s="792"/>
      <c r="S560" s="792"/>
      <c r="T560" s="793"/>
      <c r="U560" s="35"/>
      <c r="V560" s="35"/>
      <c r="W560" s="36" t="s">
        <v>69</v>
      </c>
      <c r="X560" s="787">
        <v>0</v>
      </c>
      <c r="Y560" s="788">
        <f t="shared" si="109"/>
        <v>0</v>
      </c>
      <c r="Z560" s="37" t="str">
        <f>IFERROR(IF(Y560=0,"",ROUNDUP(Y560/H560,0)*0.00651),"")</f>
        <v/>
      </c>
      <c r="AA560" s="56"/>
      <c r="AB560" s="57"/>
      <c r="AC560" s="657" t="s">
        <v>867</v>
      </c>
      <c r="AG560" s="64"/>
      <c r="AJ560" s="68"/>
      <c r="AK560" s="68">
        <v>0</v>
      </c>
      <c r="BB560" s="658" t="s">
        <v>1</v>
      </c>
      <c r="BM560" s="64">
        <f t="shared" si="111"/>
        <v>0</v>
      </c>
      <c r="BN560" s="64">
        <f t="shared" si="112"/>
        <v>0</v>
      </c>
      <c r="BO560" s="64">
        <f t="shared" si="113"/>
        <v>0</v>
      </c>
      <c r="BP560" s="64">
        <f t="shared" si="114"/>
        <v>0</v>
      </c>
    </row>
    <row r="561" spans="1:68" ht="27" customHeight="1" x14ac:dyDescent="0.25">
      <c r="A561" s="54" t="s">
        <v>888</v>
      </c>
      <c r="B561" s="54" t="s">
        <v>889</v>
      </c>
      <c r="C561" s="32">
        <v>4301012055</v>
      </c>
      <c r="D561" s="794">
        <v>4680115886469</v>
      </c>
      <c r="E561" s="795"/>
      <c r="F561" s="786">
        <v>0.55000000000000004</v>
      </c>
      <c r="G561" s="33">
        <v>8</v>
      </c>
      <c r="H561" s="786">
        <v>4.4000000000000004</v>
      </c>
      <c r="I561" s="786">
        <v>4.6100000000000003</v>
      </c>
      <c r="J561" s="33">
        <v>132</v>
      </c>
      <c r="K561" s="33" t="s">
        <v>126</v>
      </c>
      <c r="L561" s="33"/>
      <c r="M561" s="34" t="s">
        <v>119</v>
      </c>
      <c r="N561" s="34"/>
      <c r="O561" s="33">
        <v>60</v>
      </c>
      <c r="P561" s="1056" t="s">
        <v>890</v>
      </c>
      <c r="Q561" s="792"/>
      <c r="R561" s="792"/>
      <c r="S561" s="792"/>
      <c r="T561" s="793"/>
      <c r="U561" s="35"/>
      <c r="V561" s="35"/>
      <c r="W561" s="36" t="s">
        <v>69</v>
      </c>
      <c r="X561" s="787">
        <v>0</v>
      </c>
      <c r="Y561" s="788">
        <f t="shared" si="109"/>
        <v>0</v>
      </c>
      <c r="Z561" s="37" t="str">
        <f>IFERROR(IF(Y561=0,"",ROUNDUP(Y561/H561,0)*0.00902),"")</f>
        <v/>
      </c>
      <c r="AA561" s="56"/>
      <c r="AB561" s="57"/>
      <c r="AC561" s="659" t="s">
        <v>870</v>
      </c>
      <c r="AG561" s="64"/>
      <c r="AJ561" s="68"/>
      <c r="AK561" s="68">
        <v>0</v>
      </c>
      <c r="BB561" s="660" t="s">
        <v>1</v>
      </c>
      <c r="BM561" s="64">
        <f t="shared" si="111"/>
        <v>0</v>
      </c>
      <c r="BN561" s="64">
        <f t="shared" si="112"/>
        <v>0</v>
      </c>
      <c r="BO561" s="64">
        <f t="shared" si="113"/>
        <v>0</v>
      </c>
      <c r="BP561" s="64">
        <f t="shared" si="114"/>
        <v>0</v>
      </c>
    </row>
    <row r="562" spans="1:68" x14ac:dyDescent="0.2">
      <c r="A562" s="802"/>
      <c r="B562" s="803"/>
      <c r="C562" s="803"/>
      <c r="D562" s="803"/>
      <c r="E562" s="803"/>
      <c r="F562" s="803"/>
      <c r="G562" s="803"/>
      <c r="H562" s="803"/>
      <c r="I562" s="803"/>
      <c r="J562" s="803"/>
      <c r="K562" s="803"/>
      <c r="L562" s="803"/>
      <c r="M562" s="803"/>
      <c r="N562" s="803"/>
      <c r="O562" s="804"/>
      <c r="P562" s="796" t="s">
        <v>71</v>
      </c>
      <c r="Q562" s="797"/>
      <c r="R562" s="797"/>
      <c r="S562" s="797"/>
      <c r="T562" s="797"/>
      <c r="U562" s="797"/>
      <c r="V562" s="798"/>
      <c r="W562" s="38" t="s">
        <v>72</v>
      </c>
      <c r="X562" s="789">
        <f>IFERROR(X547/H547,"0")+IFERROR(X548/H548,"0")+IFERROR(X549/H549,"0")+IFERROR(X550/H550,"0")+IFERROR(X551/H551,"0")+IFERROR(X552/H552,"0")+IFERROR(X553/H553,"0")+IFERROR(X554/H554,"0")+IFERROR(X555/H555,"0")+IFERROR(X556/H556,"0")+IFERROR(X557/H557,"0")+IFERROR(X558/H558,"0")+IFERROR(X559/H559,"0")+IFERROR(X560/H560,"0")+IFERROR(X561/H561,"0")</f>
        <v>100.37878787878788</v>
      </c>
      <c r="Y562" s="789">
        <f>IFERROR(Y547/H547,"0")+IFERROR(Y548/H548,"0")+IFERROR(Y549/H549,"0")+IFERROR(Y550/H550,"0")+IFERROR(Y551/H551,"0")+IFERROR(Y552/H552,"0")+IFERROR(Y553/H553,"0")+IFERROR(Y554/H554,"0")+IFERROR(Y555/H555,"0")+IFERROR(Y556/H556,"0")+IFERROR(Y557/H557,"0")+IFERROR(Y558/H558,"0")+IFERROR(Y559/H559,"0")+IFERROR(Y560/H560,"0")+IFERROR(Y561/H561,"0")</f>
        <v>102</v>
      </c>
      <c r="Z562" s="789">
        <f>IFERROR(IF(Z547="",0,Z547),"0")+IFERROR(IF(Z548="",0,Z548),"0")+IFERROR(IF(Z549="",0,Z549),"0")+IFERROR(IF(Z550="",0,Z550),"0")+IFERROR(IF(Z551="",0,Z551),"0")+IFERROR(IF(Z552="",0,Z552),"0")+IFERROR(IF(Z553="",0,Z553),"0")+IFERROR(IF(Z554="",0,Z554),"0")+IFERROR(IF(Z555="",0,Z555),"0")+IFERROR(IF(Z556="",0,Z556),"0")+IFERROR(IF(Z557="",0,Z557),"0")+IFERROR(IF(Z558="",0,Z558),"0")+IFERROR(IF(Z559="",0,Z559),"0")+IFERROR(IF(Z560="",0,Z560),"0")+IFERROR(IF(Z561="",0,Z561),"0")</f>
        <v>1.2199200000000001</v>
      </c>
      <c r="AA562" s="790"/>
      <c r="AB562" s="790"/>
      <c r="AC562" s="790"/>
    </row>
    <row r="563" spans="1:68" x14ac:dyDescent="0.2">
      <c r="A563" s="803"/>
      <c r="B563" s="803"/>
      <c r="C563" s="803"/>
      <c r="D563" s="803"/>
      <c r="E563" s="803"/>
      <c r="F563" s="803"/>
      <c r="G563" s="803"/>
      <c r="H563" s="803"/>
      <c r="I563" s="803"/>
      <c r="J563" s="803"/>
      <c r="K563" s="803"/>
      <c r="L563" s="803"/>
      <c r="M563" s="803"/>
      <c r="N563" s="803"/>
      <c r="O563" s="804"/>
      <c r="P563" s="796" t="s">
        <v>71</v>
      </c>
      <c r="Q563" s="797"/>
      <c r="R563" s="797"/>
      <c r="S563" s="797"/>
      <c r="T563" s="797"/>
      <c r="U563" s="797"/>
      <c r="V563" s="798"/>
      <c r="W563" s="38" t="s">
        <v>69</v>
      </c>
      <c r="X563" s="789">
        <f>IFERROR(SUM(X547:X561),"0")</f>
        <v>530</v>
      </c>
      <c r="Y563" s="789">
        <f>IFERROR(SUM(Y547:Y561),"0")</f>
        <v>538.55999999999995</v>
      </c>
      <c r="Z563" s="38"/>
      <c r="AA563" s="790"/>
      <c r="AB563" s="790"/>
      <c r="AC563" s="790"/>
    </row>
    <row r="564" spans="1:68" ht="14.25" customHeight="1" x14ac:dyDescent="0.25">
      <c r="A564" s="808" t="s">
        <v>168</v>
      </c>
      <c r="B564" s="803"/>
      <c r="C564" s="803"/>
      <c r="D564" s="803"/>
      <c r="E564" s="803"/>
      <c r="F564" s="803"/>
      <c r="G564" s="803"/>
      <c r="H564" s="803"/>
      <c r="I564" s="803"/>
      <c r="J564" s="803"/>
      <c r="K564" s="803"/>
      <c r="L564" s="803"/>
      <c r="M564" s="803"/>
      <c r="N564" s="803"/>
      <c r="O564" s="803"/>
      <c r="P564" s="803"/>
      <c r="Q564" s="803"/>
      <c r="R564" s="803"/>
      <c r="S564" s="803"/>
      <c r="T564" s="803"/>
      <c r="U564" s="803"/>
      <c r="V564" s="803"/>
      <c r="W564" s="803"/>
      <c r="X564" s="803"/>
      <c r="Y564" s="803"/>
      <c r="Z564" s="803"/>
      <c r="AA564" s="783"/>
      <c r="AB564" s="783"/>
      <c r="AC564" s="783"/>
    </row>
    <row r="565" spans="1:68" ht="16.5" customHeight="1" x14ac:dyDescent="0.25">
      <c r="A565" s="54" t="s">
        <v>891</v>
      </c>
      <c r="B565" s="54" t="s">
        <v>892</v>
      </c>
      <c r="C565" s="32">
        <v>4301020334</v>
      </c>
      <c r="D565" s="794">
        <v>4607091388930</v>
      </c>
      <c r="E565" s="795"/>
      <c r="F565" s="786">
        <v>0.88</v>
      </c>
      <c r="G565" s="33">
        <v>6</v>
      </c>
      <c r="H565" s="786">
        <v>5.28</v>
      </c>
      <c r="I565" s="786">
        <v>5.64</v>
      </c>
      <c r="J565" s="33">
        <v>104</v>
      </c>
      <c r="K565" s="33" t="s">
        <v>116</v>
      </c>
      <c r="L565" s="33"/>
      <c r="M565" s="34" t="s">
        <v>77</v>
      </c>
      <c r="N565" s="34"/>
      <c r="O565" s="33">
        <v>70</v>
      </c>
      <c r="P565" s="869" t="s">
        <v>893</v>
      </c>
      <c r="Q565" s="792"/>
      <c r="R565" s="792"/>
      <c r="S565" s="792"/>
      <c r="T565" s="793"/>
      <c r="U565" s="35"/>
      <c r="V565" s="35"/>
      <c r="W565" s="36" t="s">
        <v>69</v>
      </c>
      <c r="X565" s="787">
        <v>230</v>
      </c>
      <c r="Y565" s="788">
        <f>IFERROR(IF(X565="",0,CEILING((X565/$H565),1)*$H565),"")</f>
        <v>232.32000000000002</v>
      </c>
      <c r="Z565" s="37">
        <f>IFERROR(IF(Y565=0,"",ROUNDUP(Y565/H565,0)*0.01196),"")</f>
        <v>0.52624000000000004</v>
      </c>
      <c r="AA565" s="56"/>
      <c r="AB565" s="57"/>
      <c r="AC565" s="661" t="s">
        <v>894</v>
      </c>
      <c r="AG565" s="64"/>
      <c r="AJ565" s="68"/>
      <c r="AK565" s="68">
        <v>0</v>
      </c>
      <c r="BB565" s="662" t="s">
        <v>1</v>
      </c>
      <c r="BM565" s="64">
        <f>IFERROR(X565*I565/H565,"0")</f>
        <v>245.68181818181813</v>
      </c>
      <c r="BN565" s="64">
        <f>IFERROR(Y565*I565/H565,"0")</f>
        <v>248.16000000000003</v>
      </c>
      <c r="BO565" s="64">
        <f>IFERROR(1/J565*(X565/H565),"0")</f>
        <v>0.41885198135198132</v>
      </c>
      <c r="BP565" s="64">
        <f>IFERROR(1/J565*(Y565/H565),"0")</f>
        <v>0.42307692307692313</v>
      </c>
    </row>
    <row r="566" spans="1:68" ht="16.5" customHeight="1" x14ac:dyDescent="0.25">
      <c r="A566" s="54" t="s">
        <v>891</v>
      </c>
      <c r="B566" s="54" t="s">
        <v>895</v>
      </c>
      <c r="C566" s="32">
        <v>4301020222</v>
      </c>
      <c r="D566" s="794">
        <v>4607091388930</v>
      </c>
      <c r="E566" s="795"/>
      <c r="F566" s="786">
        <v>0.88</v>
      </c>
      <c r="G566" s="33">
        <v>6</v>
      </c>
      <c r="H566" s="786">
        <v>5.28</v>
      </c>
      <c r="I566" s="786">
        <v>5.64</v>
      </c>
      <c r="J566" s="33">
        <v>104</v>
      </c>
      <c r="K566" s="33" t="s">
        <v>116</v>
      </c>
      <c r="L566" s="33"/>
      <c r="M566" s="34" t="s">
        <v>119</v>
      </c>
      <c r="N566" s="34"/>
      <c r="O566" s="33">
        <v>55</v>
      </c>
      <c r="P566" s="104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66" s="792"/>
      <c r="R566" s="792"/>
      <c r="S566" s="792"/>
      <c r="T566" s="793"/>
      <c r="U566" s="35"/>
      <c r="V566" s="35"/>
      <c r="W566" s="36" t="s">
        <v>69</v>
      </c>
      <c r="X566" s="787">
        <v>0</v>
      </c>
      <c r="Y566" s="788">
        <f>IFERROR(IF(X566="",0,CEILING((X566/$H566),1)*$H566),"")</f>
        <v>0</v>
      </c>
      <c r="Z566" s="37" t="str">
        <f>IFERROR(IF(Y566=0,"",ROUNDUP(Y566/H566,0)*0.01196),"")</f>
        <v/>
      </c>
      <c r="AA566" s="56"/>
      <c r="AB566" s="57"/>
      <c r="AC566" s="663" t="s">
        <v>896</v>
      </c>
      <c r="AG566" s="64"/>
      <c r="AJ566" s="68"/>
      <c r="AK566" s="68">
        <v>0</v>
      </c>
      <c r="BB566" s="664" t="s">
        <v>1</v>
      </c>
      <c r="BM566" s="64">
        <f>IFERROR(X566*I566/H566,"0")</f>
        <v>0</v>
      </c>
      <c r="BN566" s="64">
        <f>IFERROR(Y566*I566/H566,"0")</f>
        <v>0</v>
      </c>
      <c r="BO566" s="64">
        <f>IFERROR(1/J566*(X566/H566),"0")</f>
        <v>0</v>
      </c>
      <c r="BP566" s="64">
        <f>IFERROR(1/J566*(Y566/H566),"0")</f>
        <v>0</v>
      </c>
    </row>
    <row r="567" spans="1:68" ht="16.5" customHeight="1" x14ac:dyDescent="0.25">
      <c r="A567" s="54" t="s">
        <v>897</v>
      </c>
      <c r="B567" s="54" t="s">
        <v>898</v>
      </c>
      <c r="C567" s="32">
        <v>4301020364</v>
      </c>
      <c r="D567" s="794">
        <v>4680115880054</v>
      </c>
      <c r="E567" s="795"/>
      <c r="F567" s="786">
        <v>0.6</v>
      </c>
      <c r="G567" s="33">
        <v>8</v>
      </c>
      <c r="H567" s="786">
        <v>4.8</v>
      </c>
      <c r="I567" s="786">
        <v>6.96</v>
      </c>
      <c r="J567" s="33">
        <v>120</v>
      </c>
      <c r="K567" s="33" t="s">
        <v>126</v>
      </c>
      <c r="L567" s="33"/>
      <c r="M567" s="34" t="s">
        <v>119</v>
      </c>
      <c r="N567" s="34"/>
      <c r="O567" s="33">
        <v>55</v>
      </c>
      <c r="P567" s="1092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67" s="792"/>
      <c r="R567" s="792"/>
      <c r="S567" s="792"/>
      <c r="T567" s="793"/>
      <c r="U567" s="35"/>
      <c r="V567" s="35"/>
      <c r="W567" s="36" t="s">
        <v>69</v>
      </c>
      <c r="X567" s="787">
        <v>0</v>
      </c>
      <c r="Y567" s="788">
        <f>IFERROR(IF(X567="",0,CEILING((X567/$H567),1)*$H567),"")</f>
        <v>0</v>
      </c>
      <c r="Z567" s="37" t="str">
        <f>IFERROR(IF(Y567=0,"",ROUNDUP(Y567/H567,0)*0.00937),"")</f>
        <v/>
      </c>
      <c r="AA567" s="56"/>
      <c r="AB567" s="57"/>
      <c r="AC567" s="665" t="s">
        <v>896</v>
      </c>
      <c r="AG567" s="64"/>
      <c r="AJ567" s="68"/>
      <c r="AK567" s="68">
        <v>0</v>
      </c>
      <c r="BB567" s="666" t="s">
        <v>1</v>
      </c>
      <c r="BM567" s="64">
        <f>IFERROR(X567*I567/H567,"0")</f>
        <v>0</v>
      </c>
      <c r="BN567" s="64">
        <f>IFERROR(Y567*I567/H567,"0")</f>
        <v>0</v>
      </c>
      <c r="BO567" s="64">
        <f>IFERROR(1/J567*(X567/H567),"0")</f>
        <v>0</v>
      </c>
      <c r="BP567" s="64">
        <f>IFERROR(1/J567*(Y567/H567),"0")</f>
        <v>0</v>
      </c>
    </row>
    <row r="568" spans="1:68" ht="16.5" customHeight="1" x14ac:dyDescent="0.25">
      <c r="A568" s="54" t="s">
        <v>897</v>
      </c>
      <c r="B568" s="54" t="s">
        <v>899</v>
      </c>
      <c r="C568" s="32">
        <v>4301020385</v>
      </c>
      <c r="D568" s="794">
        <v>4680115880054</v>
      </c>
      <c r="E568" s="795"/>
      <c r="F568" s="786">
        <v>0.6</v>
      </c>
      <c r="G568" s="33">
        <v>8</v>
      </c>
      <c r="H568" s="786">
        <v>4.8</v>
      </c>
      <c r="I568" s="786">
        <v>6.93</v>
      </c>
      <c r="J568" s="33">
        <v>132</v>
      </c>
      <c r="K568" s="33" t="s">
        <v>126</v>
      </c>
      <c r="L568" s="33"/>
      <c r="M568" s="34" t="s">
        <v>119</v>
      </c>
      <c r="N568" s="34"/>
      <c r="O568" s="33">
        <v>70</v>
      </c>
      <c r="P568" s="1200" t="s">
        <v>900</v>
      </c>
      <c r="Q568" s="792"/>
      <c r="R568" s="792"/>
      <c r="S568" s="792"/>
      <c r="T568" s="793"/>
      <c r="U568" s="35"/>
      <c r="V568" s="35"/>
      <c r="W568" s="36" t="s">
        <v>69</v>
      </c>
      <c r="X568" s="787">
        <v>0</v>
      </c>
      <c r="Y568" s="788">
        <f>IFERROR(IF(X568="",0,CEILING((X568/$H568),1)*$H568),"")</f>
        <v>0</v>
      </c>
      <c r="Z568" s="37" t="str">
        <f>IFERROR(IF(Y568=0,"",ROUNDUP(Y568/H568,0)*0.00902),"")</f>
        <v/>
      </c>
      <c r="AA568" s="56"/>
      <c r="AB568" s="57"/>
      <c r="AC568" s="667" t="s">
        <v>894</v>
      </c>
      <c r="AG568" s="64"/>
      <c r="AJ568" s="68"/>
      <c r="AK568" s="68">
        <v>0</v>
      </c>
      <c r="BB568" s="668" t="s">
        <v>1</v>
      </c>
      <c r="BM568" s="64">
        <f>IFERROR(X568*I568/H568,"0")</f>
        <v>0</v>
      </c>
      <c r="BN568" s="64">
        <f>IFERROR(Y568*I568/H568,"0")</f>
        <v>0</v>
      </c>
      <c r="BO568" s="64">
        <f>IFERROR(1/J568*(X568/H568),"0")</f>
        <v>0</v>
      </c>
      <c r="BP568" s="64">
        <f>IFERROR(1/J568*(Y568/H568),"0")</f>
        <v>0</v>
      </c>
    </row>
    <row r="569" spans="1:68" ht="16.5" customHeight="1" x14ac:dyDescent="0.25">
      <c r="A569" s="54" t="s">
        <v>897</v>
      </c>
      <c r="B569" s="54" t="s">
        <v>901</v>
      </c>
      <c r="C569" s="32">
        <v>4301020206</v>
      </c>
      <c r="D569" s="794">
        <v>4680115880054</v>
      </c>
      <c r="E569" s="795"/>
      <c r="F569" s="786">
        <v>0.6</v>
      </c>
      <c r="G569" s="33">
        <v>6</v>
      </c>
      <c r="H569" s="786">
        <v>3.6</v>
      </c>
      <c r="I569" s="786">
        <v>3.81</v>
      </c>
      <c r="J569" s="33">
        <v>132</v>
      </c>
      <c r="K569" s="33" t="s">
        <v>126</v>
      </c>
      <c r="L569" s="33"/>
      <c r="M569" s="34" t="s">
        <v>119</v>
      </c>
      <c r="N569" s="34"/>
      <c r="O569" s="33">
        <v>55</v>
      </c>
      <c r="P569" s="109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69" s="792"/>
      <c r="R569" s="792"/>
      <c r="S569" s="792"/>
      <c r="T569" s="793"/>
      <c r="U569" s="35"/>
      <c r="V569" s="35"/>
      <c r="W569" s="36" t="s">
        <v>69</v>
      </c>
      <c r="X569" s="787">
        <v>0</v>
      </c>
      <c r="Y569" s="788">
        <f>IFERROR(IF(X569="",0,CEILING((X569/$H569),1)*$H569),"")</f>
        <v>0</v>
      </c>
      <c r="Z569" s="37" t="str">
        <f>IFERROR(IF(Y569=0,"",ROUNDUP(Y569/H569,0)*0.00902),"")</f>
        <v/>
      </c>
      <c r="AA569" s="56"/>
      <c r="AB569" s="57"/>
      <c r="AC569" s="669" t="s">
        <v>896</v>
      </c>
      <c r="AG569" s="64"/>
      <c r="AJ569" s="68"/>
      <c r="AK569" s="68">
        <v>0</v>
      </c>
      <c r="BB569" s="670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x14ac:dyDescent="0.2">
      <c r="A570" s="802"/>
      <c r="B570" s="803"/>
      <c r="C570" s="803"/>
      <c r="D570" s="803"/>
      <c r="E570" s="803"/>
      <c r="F570" s="803"/>
      <c r="G570" s="803"/>
      <c r="H570" s="803"/>
      <c r="I570" s="803"/>
      <c r="J570" s="803"/>
      <c r="K570" s="803"/>
      <c r="L570" s="803"/>
      <c r="M570" s="803"/>
      <c r="N570" s="803"/>
      <c r="O570" s="804"/>
      <c r="P570" s="796" t="s">
        <v>71</v>
      </c>
      <c r="Q570" s="797"/>
      <c r="R570" s="797"/>
      <c r="S570" s="797"/>
      <c r="T570" s="797"/>
      <c r="U570" s="797"/>
      <c r="V570" s="798"/>
      <c r="W570" s="38" t="s">
        <v>72</v>
      </c>
      <c r="X570" s="789">
        <f>IFERROR(X565/H565,"0")+IFERROR(X566/H566,"0")+IFERROR(X567/H567,"0")+IFERROR(X568/H568,"0")+IFERROR(X569/H569,"0")</f>
        <v>43.560606060606055</v>
      </c>
      <c r="Y570" s="789">
        <f>IFERROR(Y565/H565,"0")+IFERROR(Y566/H566,"0")+IFERROR(Y567/H567,"0")+IFERROR(Y568/H568,"0")+IFERROR(Y569/H569,"0")</f>
        <v>44</v>
      </c>
      <c r="Z570" s="789">
        <f>IFERROR(IF(Z565="",0,Z565),"0")+IFERROR(IF(Z566="",0,Z566),"0")+IFERROR(IF(Z567="",0,Z567),"0")+IFERROR(IF(Z568="",0,Z568),"0")+IFERROR(IF(Z569="",0,Z569),"0")</f>
        <v>0.52624000000000004</v>
      </c>
      <c r="AA570" s="790"/>
      <c r="AB570" s="790"/>
      <c r="AC570" s="790"/>
    </row>
    <row r="571" spans="1:68" x14ac:dyDescent="0.2">
      <c r="A571" s="803"/>
      <c r="B571" s="803"/>
      <c r="C571" s="803"/>
      <c r="D571" s="803"/>
      <c r="E571" s="803"/>
      <c r="F571" s="803"/>
      <c r="G571" s="803"/>
      <c r="H571" s="803"/>
      <c r="I571" s="803"/>
      <c r="J571" s="803"/>
      <c r="K571" s="803"/>
      <c r="L571" s="803"/>
      <c r="M571" s="803"/>
      <c r="N571" s="803"/>
      <c r="O571" s="804"/>
      <c r="P571" s="796" t="s">
        <v>71</v>
      </c>
      <c r="Q571" s="797"/>
      <c r="R571" s="797"/>
      <c r="S571" s="797"/>
      <c r="T571" s="797"/>
      <c r="U571" s="797"/>
      <c r="V571" s="798"/>
      <c r="W571" s="38" t="s">
        <v>69</v>
      </c>
      <c r="X571" s="789">
        <f>IFERROR(SUM(X565:X569),"0")</f>
        <v>230</v>
      </c>
      <c r="Y571" s="789">
        <f>IFERROR(SUM(Y565:Y569),"0")</f>
        <v>232.32000000000002</v>
      </c>
      <c r="Z571" s="38"/>
      <c r="AA571" s="790"/>
      <c r="AB571" s="790"/>
      <c r="AC571" s="790"/>
    </row>
    <row r="572" spans="1:68" ht="14.25" customHeight="1" x14ac:dyDescent="0.25">
      <c r="A572" s="808" t="s">
        <v>64</v>
      </c>
      <c r="B572" s="803"/>
      <c r="C572" s="803"/>
      <c r="D572" s="803"/>
      <c r="E572" s="803"/>
      <c r="F572" s="803"/>
      <c r="G572" s="803"/>
      <c r="H572" s="803"/>
      <c r="I572" s="803"/>
      <c r="J572" s="803"/>
      <c r="K572" s="803"/>
      <c r="L572" s="803"/>
      <c r="M572" s="803"/>
      <c r="N572" s="803"/>
      <c r="O572" s="803"/>
      <c r="P572" s="803"/>
      <c r="Q572" s="803"/>
      <c r="R572" s="803"/>
      <c r="S572" s="803"/>
      <c r="T572" s="803"/>
      <c r="U572" s="803"/>
      <c r="V572" s="803"/>
      <c r="W572" s="803"/>
      <c r="X572" s="803"/>
      <c r="Y572" s="803"/>
      <c r="Z572" s="803"/>
      <c r="AA572" s="783"/>
      <c r="AB572" s="783"/>
      <c r="AC572" s="783"/>
    </row>
    <row r="573" spans="1:68" ht="27" customHeight="1" x14ac:dyDescent="0.25">
      <c r="A573" s="54" t="s">
        <v>902</v>
      </c>
      <c r="B573" s="54" t="s">
        <v>903</v>
      </c>
      <c r="C573" s="32">
        <v>4301031349</v>
      </c>
      <c r="D573" s="794">
        <v>4680115883116</v>
      </c>
      <c r="E573" s="795"/>
      <c r="F573" s="786">
        <v>0.88</v>
      </c>
      <c r="G573" s="33">
        <v>6</v>
      </c>
      <c r="H573" s="786">
        <v>5.28</v>
      </c>
      <c r="I573" s="786">
        <v>5.64</v>
      </c>
      <c r="J573" s="33">
        <v>104</v>
      </c>
      <c r="K573" s="33" t="s">
        <v>116</v>
      </c>
      <c r="L573" s="33"/>
      <c r="M573" s="34" t="s">
        <v>119</v>
      </c>
      <c r="N573" s="34"/>
      <c r="O573" s="33">
        <v>70</v>
      </c>
      <c r="P573" s="889" t="s">
        <v>904</v>
      </c>
      <c r="Q573" s="792"/>
      <c r="R573" s="792"/>
      <c r="S573" s="792"/>
      <c r="T573" s="793"/>
      <c r="U573" s="35"/>
      <c r="V573" s="35"/>
      <c r="W573" s="36" t="s">
        <v>69</v>
      </c>
      <c r="X573" s="787">
        <v>160</v>
      </c>
      <c r="Y573" s="788">
        <f t="shared" ref="Y573:Y585" si="115">IFERROR(IF(X573="",0,CEILING((X573/$H573),1)*$H573),"")</f>
        <v>163.68</v>
      </c>
      <c r="Z573" s="37">
        <f>IFERROR(IF(Y573=0,"",ROUNDUP(Y573/H573,0)*0.01196),"")</f>
        <v>0.37075999999999998</v>
      </c>
      <c r="AA573" s="56"/>
      <c r="AB573" s="57"/>
      <c r="AC573" s="671" t="s">
        <v>905</v>
      </c>
      <c r="AG573" s="64"/>
      <c r="AJ573" s="68"/>
      <c r="AK573" s="68">
        <v>0</v>
      </c>
      <c r="BB573" s="672" t="s">
        <v>1</v>
      </c>
      <c r="BM573" s="64">
        <f t="shared" ref="BM573:BM585" si="116">IFERROR(X573*I573/H573,"0")</f>
        <v>170.90909090909091</v>
      </c>
      <c r="BN573" s="64">
        <f t="shared" ref="BN573:BN585" si="117">IFERROR(Y573*I573/H573,"0")</f>
        <v>174.84</v>
      </c>
      <c r="BO573" s="64">
        <f t="shared" ref="BO573:BO585" si="118">IFERROR(1/J573*(X573/H573),"0")</f>
        <v>0.29137529137529139</v>
      </c>
      <c r="BP573" s="64">
        <f t="shared" ref="BP573:BP585" si="119">IFERROR(1/J573*(Y573/H573),"0")</f>
        <v>0.29807692307692307</v>
      </c>
    </row>
    <row r="574" spans="1:68" ht="27" customHeight="1" x14ac:dyDescent="0.25">
      <c r="A574" s="54" t="s">
        <v>902</v>
      </c>
      <c r="B574" s="54" t="s">
        <v>906</v>
      </c>
      <c r="C574" s="32">
        <v>4301031252</v>
      </c>
      <c r="D574" s="794">
        <v>4680115883116</v>
      </c>
      <c r="E574" s="795"/>
      <c r="F574" s="786">
        <v>0.88</v>
      </c>
      <c r="G574" s="33">
        <v>6</v>
      </c>
      <c r="H574" s="786">
        <v>5.28</v>
      </c>
      <c r="I574" s="786">
        <v>5.64</v>
      </c>
      <c r="J574" s="33">
        <v>104</v>
      </c>
      <c r="K574" s="33" t="s">
        <v>116</v>
      </c>
      <c r="L574" s="33"/>
      <c r="M574" s="34" t="s">
        <v>119</v>
      </c>
      <c r="N574" s="34"/>
      <c r="O574" s="33">
        <v>60</v>
      </c>
      <c r="P574" s="938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4" s="792"/>
      <c r="R574" s="792"/>
      <c r="S574" s="792"/>
      <c r="T574" s="793"/>
      <c r="U574" s="35"/>
      <c r="V574" s="35"/>
      <c r="W574" s="36" t="s">
        <v>69</v>
      </c>
      <c r="X574" s="787">
        <v>0</v>
      </c>
      <c r="Y574" s="788">
        <f t="shared" si="115"/>
        <v>0</v>
      </c>
      <c r="Z574" s="37" t="str">
        <f>IFERROR(IF(Y574=0,"",ROUNDUP(Y574/H574,0)*0.01196),"")</f>
        <v/>
      </c>
      <c r="AA574" s="56"/>
      <c r="AB574" s="57"/>
      <c r="AC574" s="673" t="s">
        <v>907</v>
      </c>
      <c r="AG574" s="64"/>
      <c r="AJ574" s="68"/>
      <c r="AK574" s="68">
        <v>0</v>
      </c>
      <c r="BB574" s="674" t="s">
        <v>1</v>
      </c>
      <c r="BM574" s="64">
        <f t="shared" si="116"/>
        <v>0</v>
      </c>
      <c r="BN574" s="64">
        <f t="shared" si="117"/>
        <v>0</v>
      </c>
      <c r="BO574" s="64">
        <f t="shared" si="118"/>
        <v>0</v>
      </c>
      <c r="BP574" s="64">
        <f t="shared" si="119"/>
        <v>0</v>
      </c>
    </row>
    <row r="575" spans="1:68" ht="27" customHeight="1" x14ac:dyDescent="0.25">
      <c r="A575" s="54" t="s">
        <v>908</v>
      </c>
      <c r="B575" s="54" t="s">
        <v>909</v>
      </c>
      <c r="C575" s="32">
        <v>4301031350</v>
      </c>
      <c r="D575" s="794">
        <v>4680115883093</v>
      </c>
      <c r="E575" s="795"/>
      <c r="F575" s="786">
        <v>0.88</v>
      </c>
      <c r="G575" s="33">
        <v>6</v>
      </c>
      <c r="H575" s="786">
        <v>5.28</v>
      </c>
      <c r="I575" s="786">
        <v>5.64</v>
      </c>
      <c r="J575" s="33">
        <v>104</v>
      </c>
      <c r="K575" s="33" t="s">
        <v>116</v>
      </c>
      <c r="L575" s="33"/>
      <c r="M575" s="34" t="s">
        <v>68</v>
      </c>
      <c r="N575" s="34"/>
      <c r="O575" s="33">
        <v>70</v>
      </c>
      <c r="P575" s="1138" t="s">
        <v>910</v>
      </c>
      <c r="Q575" s="792"/>
      <c r="R575" s="792"/>
      <c r="S575" s="792"/>
      <c r="T575" s="793"/>
      <c r="U575" s="35" t="s">
        <v>911</v>
      </c>
      <c r="V575" s="35"/>
      <c r="W575" s="36" t="s">
        <v>69</v>
      </c>
      <c r="X575" s="787">
        <v>0</v>
      </c>
      <c r="Y575" s="788">
        <f t="shared" si="115"/>
        <v>0</v>
      </c>
      <c r="Z575" s="37" t="str">
        <f>IFERROR(IF(Y575=0,"",ROUNDUP(Y575/H575,0)*0.01196),"")</f>
        <v/>
      </c>
      <c r="AA575" s="56"/>
      <c r="AB575" s="57"/>
      <c r="AC575" s="675" t="s">
        <v>912</v>
      </c>
      <c r="AG575" s="64"/>
      <c r="AJ575" s="68"/>
      <c r="AK575" s="68">
        <v>0</v>
      </c>
      <c r="BB575" s="676" t="s">
        <v>1</v>
      </c>
      <c r="BM575" s="64">
        <f t="shared" si="116"/>
        <v>0</v>
      </c>
      <c r="BN575" s="64">
        <f t="shared" si="117"/>
        <v>0</v>
      </c>
      <c r="BO575" s="64">
        <f t="shared" si="118"/>
        <v>0</v>
      </c>
      <c r="BP575" s="64">
        <f t="shared" si="119"/>
        <v>0</v>
      </c>
    </row>
    <row r="576" spans="1:68" ht="27" customHeight="1" x14ac:dyDescent="0.25">
      <c r="A576" s="54" t="s">
        <v>908</v>
      </c>
      <c r="B576" s="54" t="s">
        <v>913</v>
      </c>
      <c r="C576" s="32">
        <v>4301031248</v>
      </c>
      <c r="D576" s="794">
        <v>4680115883093</v>
      </c>
      <c r="E576" s="795"/>
      <c r="F576" s="786">
        <v>0.88</v>
      </c>
      <c r="G576" s="33">
        <v>6</v>
      </c>
      <c r="H576" s="786">
        <v>5.28</v>
      </c>
      <c r="I576" s="786">
        <v>5.64</v>
      </c>
      <c r="J576" s="33">
        <v>104</v>
      </c>
      <c r="K576" s="33" t="s">
        <v>116</v>
      </c>
      <c r="L576" s="33"/>
      <c r="M576" s="34" t="s">
        <v>68</v>
      </c>
      <c r="N576" s="34"/>
      <c r="O576" s="33">
        <v>60</v>
      </c>
      <c r="P576" s="114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6" s="792"/>
      <c r="R576" s="792"/>
      <c r="S576" s="792"/>
      <c r="T576" s="793"/>
      <c r="U576" s="35"/>
      <c r="V576" s="35"/>
      <c r="W576" s="36" t="s">
        <v>69</v>
      </c>
      <c r="X576" s="787">
        <v>100</v>
      </c>
      <c r="Y576" s="788">
        <f t="shared" si="115"/>
        <v>100.32000000000001</v>
      </c>
      <c r="Z576" s="37">
        <f>IFERROR(IF(Y576=0,"",ROUNDUP(Y576/H576,0)*0.01196),"")</f>
        <v>0.22724</v>
      </c>
      <c r="AA576" s="56"/>
      <c r="AB576" s="57"/>
      <c r="AC576" s="677" t="s">
        <v>914</v>
      </c>
      <c r="AG576" s="64"/>
      <c r="AJ576" s="68"/>
      <c r="AK576" s="68">
        <v>0</v>
      </c>
      <c r="BB576" s="678" t="s">
        <v>1</v>
      </c>
      <c r="BM576" s="64">
        <f t="shared" si="116"/>
        <v>106.81818181818181</v>
      </c>
      <c r="BN576" s="64">
        <f t="shared" si="117"/>
        <v>107.16</v>
      </c>
      <c r="BO576" s="64">
        <f t="shared" si="118"/>
        <v>0.18210955710955709</v>
      </c>
      <c r="BP576" s="64">
        <f t="shared" si="119"/>
        <v>0.18269230769230771</v>
      </c>
    </row>
    <row r="577" spans="1:68" ht="27" customHeight="1" x14ac:dyDescent="0.25">
      <c r="A577" s="54" t="s">
        <v>915</v>
      </c>
      <c r="B577" s="54" t="s">
        <v>916</v>
      </c>
      <c r="C577" s="32">
        <v>4301031250</v>
      </c>
      <c r="D577" s="794">
        <v>4680115883109</v>
      </c>
      <c r="E577" s="795"/>
      <c r="F577" s="786">
        <v>0.88</v>
      </c>
      <c r="G577" s="33">
        <v>6</v>
      </c>
      <c r="H577" s="786">
        <v>5.28</v>
      </c>
      <c r="I577" s="786">
        <v>5.64</v>
      </c>
      <c r="J577" s="33">
        <v>104</v>
      </c>
      <c r="K577" s="33" t="s">
        <v>116</v>
      </c>
      <c r="L577" s="33"/>
      <c r="M577" s="34" t="s">
        <v>68</v>
      </c>
      <c r="N577" s="34"/>
      <c r="O577" s="33">
        <v>60</v>
      </c>
      <c r="P577" s="114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7" s="792"/>
      <c r="R577" s="792"/>
      <c r="S577" s="792"/>
      <c r="T577" s="793"/>
      <c r="U577" s="35"/>
      <c r="V577" s="35"/>
      <c r="W577" s="36" t="s">
        <v>69</v>
      </c>
      <c r="X577" s="787">
        <v>100</v>
      </c>
      <c r="Y577" s="788">
        <f t="shared" si="115"/>
        <v>100.32000000000001</v>
      </c>
      <c r="Z577" s="37">
        <f>IFERROR(IF(Y577=0,"",ROUNDUP(Y577/H577,0)*0.01196),"")</f>
        <v>0.22724</v>
      </c>
      <c r="AA577" s="56"/>
      <c r="AB577" s="57"/>
      <c r="AC577" s="679" t="s">
        <v>917</v>
      </c>
      <c r="AG577" s="64"/>
      <c r="AJ577" s="68"/>
      <c r="AK577" s="68">
        <v>0</v>
      </c>
      <c r="BB577" s="680" t="s">
        <v>1</v>
      </c>
      <c r="BM577" s="64">
        <f t="shared" si="116"/>
        <v>106.81818181818181</v>
      </c>
      <c r="BN577" s="64">
        <f t="shared" si="117"/>
        <v>107.16</v>
      </c>
      <c r="BO577" s="64">
        <f t="shared" si="118"/>
        <v>0.18210955710955709</v>
      </c>
      <c r="BP577" s="64">
        <f t="shared" si="119"/>
        <v>0.18269230769230771</v>
      </c>
    </row>
    <row r="578" spans="1:68" ht="27" customHeight="1" x14ac:dyDescent="0.25">
      <c r="A578" s="54" t="s">
        <v>918</v>
      </c>
      <c r="B578" s="54" t="s">
        <v>919</v>
      </c>
      <c r="C578" s="32">
        <v>4301031249</v>
      </c>
      <c r="D578" s="794">
        <v>4680115882072</v>
      </c>
      <c r="E578" s="795"/>
      <c r="F578" s="786">
        <v>0.6</v>
      </c>
      <c r="G578" s="33">
        <v>6</v>
      </c>
      <c r="H578" s="786">
        <v>3.6</v>
      </c>
      <c r="I578" s="786">
        <v>3.81</v>
      </c>
      <c r="J578" s="33">
        <v>132</v>
      </c>
      <c r="K578" s="33" t="s">
        <v>126</v>
      </c>
      <c r="L578" s="33"/>
      <c r="M578" s="34" t="s">
        <v>119</v>
      </c>
      <c r="N578" s="34"/>
      <c r="O578" s="33">
        <v>60</v>
      </c>
      <c r="P578" s="1187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8" s="792"/>
      <c r="R578" s="792"/>
      <c r="S578" s="792"/>
      <c r="T578" s="793"/>
      <c r="U578" s="35"/>
      <c r="V578" s="35"/>
      <c r="W578" s="36" t="s">
        <v>69</v>
      </c>
      <c r="X578" s="787">
        <v>0</v>
      </c>
      <c r="Y578" s="788">
        <f t="shared" si="115"/>
        <v>0</v>
      </c>
      <c r="Z578" s="37" t="str">
        <f>IFERROR(IF(Y578=0,"",ROUNDUP(Y578/H578,0)*0.00902),"")</f>
        <v/>
      </c>
      <c r="AA578" s="56"/>
      <c r="AB578" s="57"/>
      <c r="AC578" s="681" t="s">
        <v>920</v>
      </c>
      <c r="AG578" s="64"/>
      <c r="AJ578" s="68"/>
      <c r="AK578" s="68">
        <v>0</v>
      </c>
      <c r="BB578" s="682" t="s">
        <v>1</v>
      </c>
      <c r="BM578" s="64">
        <f t="shared" si="116"/>
        <v>0</v>
      </c>
      <c r="BN578" s="64">
        <f t="shared" si="117"/>
        <v>0</v>
      </c>
      <c r="BO578" s="64">
        <f t="shared" si="118"/>
        <v>0</v>
      </c>
      <c r="BP578" s="64">
        <f t="shared" si="119"/>
        <v>0</v>
      </c>
    </row>
    <row r="579" spans="1:68" ht="27" customHeight="1" x14ac:dyDescent="0.25">
      <c r="A579" s="54" t="s">
        <v>918</v>
      </c>
      <c r="B579" s="54" t="s">
        <v>921</v>
      </c>
      <c r="C579" s="32">
        <v>4301031419</v>
      </c>
      <c r="D579" s="794">
        <v>4680115882072</v>
      </c>
      <c r="E579" s="795"/>
      <c r="F579" s="786">
        <v>0.6</v>
      </c>
      <c r="G579" s="33">
        <v>8</v>
      </c>
      <c r="H579" s="786">
        <v>4.8</v>
      </c>
      <c r="I579" s="786">
        <v>6.93</v>
      </c>
      <c r="J579" s="33">
        <v>132</v>
      </c>
      <c r="K579" s="33" t="s">
        <v>126</v>
      </c>
      <c r="L579" s="33"/>
      <c r="M579" s="34" t="s">
        <v>119</v>
      </c>
      <c r="N579" s="34"/>
      <c r="O579" s="33">
        <v>70</v>
      </c>
      <c r="P579" s="1192" t="s">
        <v>922</v>
      </c>
      <c r="Q579" s="792"/>
      <c r="R579" s="792"/>
      <c r="S579" s="792"/>
      <c r="T579" s="793"/>
      <c r="U579" s="35"/>
      <c r="V579" s="35"/>
      <c r="W579" s="36" t="s">
        <v>69</v>
      </c>
      <c r="X579" s="787">
        <v>0</v>
      </c>
      <c r="Y579" s="788">
        <f t="shared" si="115"/>
        <v>0</v>
      </c>
      <c r="Z579" s="37" t="str">
        <f>IFERROR(IF(Y579=0,"",ROUNDUP(Y579/H579,0)*0.00902),"")</f>
        <v/>
      </c>
      <c r="AA579" s="56"/>
      <c r="AB579" s="57"/>
      <c r="AC579" s="683" t="s">
        <v>905</v>
      </c>
      <c r="AG579" s="64"/>
      <c r="AJ579" s="68"/>
      <c r="AK579" s="68">
        <v>0</v>
      </c>
      <c r="BB579" s="684" t="s">
        <v>1</v>
      </c>
      <c r="BM579" s="64">
        <f t="shared" si="116"/>
        <v>0</v>
      </c>
      <c r="BN579" s="64">
        <f t="shared" si="117"/>
        <v>0</v>
      </c>
      <c r="BO579" s="64">
        <f t="shared" si="118"/>
        <v>0</v>
      </c>
      <c r="BP579" s="64">
        <f t="shared" si="119"/>
        <v>0</v>
      </c>
    </row>
    <row r="580" spans="1:68" ht="27" customHeight="1" x14ac:dyDescent="0.25">
      <c r="A580" s="54" t="s">
        <v>918</v>
      </c>
      <c r="B580" s="54" t="s">
        <v>923</v>
      </c>
      <c r="C580" s="32">
        <v>4301031383</v>
      </c>
      <c r="D580" s="794">
        <v>4680115882072</v>
      </c>
      <c r="E580" s="795"/>
      <c r="F580" s="786">
        <v>0.6</v>
      </c>
      <c r="G580" s="33">
        <v>8</v>
      </c>
      <c r="H580" s="786">
        <v>4.8</v>
      </c>
      <c r="I580" s="786">
        <v>6.96</v>
      </c>
      <c r="J580" s="33">
        <v>120</v>
      </c>
      <c r="K580" s="33" t="s">
        <v>126</v>
      </c>
      <c r="L580" s="33"/>
      <c r="M580" s="34" t="s">
        <v>119</v>
      </c>
      <c r="N580" s="34"/>
      <c r="O580" s="33">
        <v>60</v>
      </c>
      <c r="P580" s="1116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0" s="792"/>
      <c r="R580" s="792"/>
      <c r="S580" s="792"/>
      <c r="T580" s="793"/>
      <c r="U580" s="35"/>
      <c r="V580" s="35"/>
      <c r="W580" s="36" t="s">
        <v>69</v>
      </c>
      <c r="X580" s="787">
        <v>0</v>
      </c>
      <c r="Y580" s="788">
        <f t="shared" si="115"/>
        <v>0</v>
      </c>
      <c r="Z580" s="37" t="str">
        <f>IFERROR(IF(Y580=0,"",ROUNDUP(Y580/H580,0)*0.00937),"")</f>
        <v/>
      </c>
      <c r="AA580" s="56"/>
      <c r="AB580" s="57"/>
      <c r="AC580" s="685" t="s">
        <v>920</v>
      </c>
      <c r="AG580" s="64"/>
      <c r="AJ580" s="68"/>
      <c r="AK580" s="68">
        <v>0</v>
      </c>
      <c r="BB580" s="686" t="s">
        <v>1</v>
      </c>
      <c r="BM580" s="64">
        <f t="shared" si="116"/>
        <v>0</v>
      </c>
      <c r="BN580" s="64">
        <f t="shared" si="117"/>
        <v>0</v>
      </c>
      <c r="BO580" s="64">
        <f t="shared" si="118"/>
        <v>0</v>
      </c>
      <c r="BP580" s="64">
        <f t="shared" si="119"/>
        <v>0</v>
      </c>
    </row>
    <row r="581" spans="1:68" ht="27" customHeight="1" x14ac:dyDescent="0.25">
      <c r="A581" s="54" t="s">
        <v>924</v>
      </c>
      <c r="B581" s="54" t="s">
        <v>925</v>
      </c>
      <c r="C581" s="32">
        <v>4301031251</v>
      </c>
      <c r="D581" s="794">
        <v>4680115882102</v>
      </c>
      <c r="E581" s="795"/>
      <c r="F581" s="786">
        <v>0.6</v>
      </c>
      <c r="G581" s="33">
        <v>6</v>
      </c>
      <c r="H581" s="786">
        <v>3.6</v>
      </c>
      <c r="I581" s="786">
        <v>3.81</v>
      </c>
      <c r="J581" s="33">
        <v>132</v>
      </c>
      <c r="K581" s="33" t="s">
        <v>126</v>
      </c>
      <c r="L581" s="33"/>
      <c r="M581" s="34" t="s">
        <v>68</v>
      </c>
      <c r="N581" s="34"/>
      <c r="O581" s="33">
        <v>60</v>
      </c>
      <c r="P581" s="976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1" s="792"/>
      <c r="R581" s="792"/>
      <c r="S581" s="792"/>
      <c r="T581" s="793"/>
      <c r="U581" s="35"/>
      <c r="V581" s="35"/>
      <c r="W581" s="36" t="s">
        <v>69</v>
      </c>
      <c r="X581" s="787">
        <v>0</v>
      </c>
      <c r="Y581" s="788">
        <f t="shared" si="115"/>
        <v>0</v>
      </c>
      <c r="Z581" s="37" t="str">
        <f>IFERROR(IF(Y581=0,"",ROUNDUP(Y581/H581,0)*0.00902),"")</f>
        <v/>
      </c>
      <c r="AA581" s="56"/>
      <c r="AB581" s="57"/>
      <c r="AC581" s="687" t="s">
        <v>914</v>
      </c>
      <c r="AG581" s="64"/>
      <c r="AJ581" s="68"/>
      <c r="AK581" s="68">
        <v>0</v>
      </c>
      <c r="BB581" s="688" t="s">
        <v>1</v>
      </c>
      <c r="BM581" s="64">
        <f t="shared" si="116"/>
        <v>0</v>
      </c>
      <c r="BN581" s="64">
        <f t="shared" si="117"/>
        <v>0</v>
      </c>
      <c r="BO581" s="64">
        <f t="shared" si="118"/>
        <v>0</v>
      </c>
      <c r="BP581" s="64">
        <f t="shared" si="119"/>
        <v>0</v>
      </c>
    </row>
    <row r="582" spans="1:68" ht="27" customHeight="1" x14ac:dyDescent="0.25">
      <c r="A582" s="54" t="s">
        <v>924</v>
      </c>
      <c r="B582" s="54" t="s">
        <v>926</v>
      </c>
      <c r="C582" s="32">
        <v>4301031418</v>
      </c>
      <c r="D582" s="794">
        <v>4680115882102</v>
      </c>
      <c r="E582" s="795"/>
      <c r="F582" s="786">
        <v>0.6</v>
      </c>
      <c r="G582" s="33">
        <v>8</v>
      </c>
      <c r="H582" s="786">
        <v>4.8</v>
      </c>
      <c r="I582" s="786">
        <v>6.69</v>
      </c>
      <c r="J582" s="33">
        <v>132</v>
      </c>
      <c r="K582" s="33" t="s">
        <v>126</v>
      </c>
      <c r="L582" s="33"/>
      <c r="M582" s="34" t="s">
        <v>68</v>
      </c>
      <c r="N582" s="34"/>
      <c r="O582" s="33">
        <v>70</v>
      </c>
      <c r="P582" s="1123" t="s">
        <v>927</v>
      </c>
      <c r="Q582" s="792"/>
      <c r="R582" s="792"/>
      <c r="S582" s="792"/>
      <c r="T582" s="793"/>
      <c r="U582" s="35" t="s">
        <v>911</v>
      </c>
      <c r="V582" s="35"/>
      <c r="W582" s="36" t="s">
        <v>69</v>
      </c>
      <c r="X582" s="787">
        <v>0</v>
      </c>
      <c r="Y582" s="788">
        <f t="shared" si="115"/>
        <v>0</v>
      </c>
      <c r="Z582" s="37" t="str">
        <f>IFERROR(IF(Y582=0,"",ROUNDUP(Y582/H582,0)*0.00902),"")</f>
        <v/>
      </c>
      <c r="AA582" s="56"/>
      <c r="AB582" s="57"/>
      <c r="AC582" s="689" t="s">
        <v>912</v>
      </c>
      <c r="AG582" s="64"/>
      <c r="AJ582" s="68"/>
      <c r="AK582" s="68">
        <v>0</v>
      </c>
      <c r="BB582" s="690" t="s">
        <v>1</v>
      </c>
      <c r="BM582" s="64">
        <f t="shared" si="116"/>
        <v>0</v>
      </c>
      <c r="BN582" s="64">
        <f t="shared" si="117"/>
        <v>0</v>
      </c>
      <c r="BO582" s="64">
        <f t="shared" si="118"/>
        <v>0</v>
      </c>
      <c r="BP582" s="64">
        <f t="shared" si="119"/>
        <v>0</v>
      </c>
    </row>
    <row r="583" spans="1:68" ht="27" customHeight="1" x14ac:dyDescent="0.25">
      <c r="A583" s="54" t="s">
        <v>924</v>
      </c>
      <c r="B583" s="54" t="s">
        <v>928</v>
      </c>
      <c r="C583" s="32">
        <v>4301031385</v>
      </c>
      <c r="D583" s="794">
        <v>4680115882102</v>
      </c>
      <c r="E583" s="795"/>
      <c r="F583" s="786">
        <v>0.6</v>
      </c>
      <c r="G583" s="33">
        <v>8</v>
      </c>
      <c r="H583" s="786">
        <v>4.8</v>
      </c>
      <c r="I583" s="786">
        <v>6.69</v>
      </c>
      <c r="J583" s="33">
        <v>120</v>
      </c>
      <c r="K583" s="33" t="s">
        <v>126</v>
      </c>
      <c r="L583" s="33"/>
      <c r="M583" s="34" t="s">
        <v>68</v>
      </c>
      <c r="N583" s="34"/>
      <c r="O583" s="33">
        <v>60</v>
      </c>
      <c r="P583" s="1166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3" s="792"/>
      <c r="R583" s="792"/>
      <c r="S583" s="792"/>
      <c r="T583" s="793"/>
      <c r="U583" s="35"/>
      <c r="V583" s="35"/>
      <c r="W583" s="36" t="s">
        <v>69</v>
      </c>
      <c r="X583" s="787">
        <v>0</v>
      </c>
      <c r="Y583" s="788">
        <f t="shared" si="115"/>
        <v>0</v>
      </c>
      <c r="Z583" s="37" t="str">
        <f>IFERROR(IF(Y583=0,"",ROUNDUP(Y583/H583,0)*0.00937),"")</f>
        <v/>
      </c>
      <c r="AA583" s="56"/>
      <c r="AB583" s="57"/>
      <c r="AC583" s="691" t="s">
        <v>912</v>
      </c>
      <c r="AG583" s="64"/>
      <c r="AJ583" s="68"/>
      <c r="AK583" s="68">
        <v>0</v>
      </c>
      <c r="BB583" s="692" t="s">
        <v>1</v>
      </c>
      <c r="BM583" s="64">
        <f t="shared" si="116"/>
        <v>0</v>
      </c>
      <c r="BN583" s="64">
        <f t="shared" si="117"/>
        <v>0</v>
      </c>
      <c r="BO583" s="64">
        <f t="shared" si="118"/>
        <v>0</v>
      </c>
      <c r="BP583" s="64">
        <f t="shared" si="119"/>
        <v>0</v>
      </c>
    </row>
    <row r="584" spans="1:68" ht="27" customHeight="1" x14ac:dyDescent="0.25">
      <c r="A584" s="54" t="s">
        <v>929</v>
      </c>
      <c r="B584" s="54" t="s">
        <v>930</v>
      </c>
      <c r="C584" s="32">
        <v>4301031253</v>
      </c>
      <c r="D584" s="794">
        <v>4680115882096</v>
      </c>
      <c r="E584" s="795"/>
      <c r="F584" s="786">
        <v>0.6</v>
      </c>
      <c r="G584" s="33">
        <v>6</v>
      </c>
      <c r="H584" s="786">
        <v>3.6</v>
      </c>
      <c r="I584" s="786">
        <v>3.81</v>
      </c>
      <c r="J584" s="33">
        <v>132</v>
      </c>
      <c r="K584" s="33" t="s">
        <v>126</v>
      </c>
      <c r="L584" s="33"/>
      <c r="M584" s="34" t="s">
        <v>68</v>
      </c>
      <c r="N584" s="34"/>
      <c r="O584" s="33">
        <v>60</v>
      </c>
      <c r="P584" s="914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4" s="792"/>
      <c r="R584" s="792"/>
      <c r="S584" s="792"/>
      <c r="T584" s="793"/>
      <c r="U584" s="35"/>
      <c r="V584" s="35"/>
      <c r="W584" s="36" t="s">
        <v>69</v>
      </c>
      <c r="X584" s="787">
        <v>0</v>
      </c>
      <c r="Y584" s="788">
        <f t="shared" si="115"/>
        <v>0</v>
      </c>
      <c r="Z584" s="37" t="str">
        <f>IFERROR(IF(Y584=0,"",ROUNDUP(Y584/H584,0)*0.00902),"")</f>
        <v/>
      </c>
      <c r="AA584" s="56"/>
      <c r="AB584" s="57"/>
      <c r="AC584" s="693" t="s">
        <v>917</v>
      </c>
      <c r="AG584" s="64"/>
      <c r="AJ584" s="68"/>
      <c r="AK584" s="68">
        <v>0</v>
      </c>
      <c r="BB584" s="694" t="s">
        <v>1</v>
      </c>
      <c r="BM584" s="64">
        <f t="shared" si="116"/>
        <v>0</v>
      </c>
      <c r="BN584" s="64">
        <f t="shared" si="117"/>
        <v>0</v>
      </c>
      <c r="BO584" s="64">
        <f t="shared" si="118"/>
        <v>0</v>
      </c>
      <c r="BP584" s="64">
        <f t="shared" si="119"/>
        <v>0</v>
      </c>
    </row>
    <row r="585" spans="1:68" ht="27" customHeight="1" x14ac:dyDescent="0.25">
      <c r="A585" s="54" t="s">
        <v>929</v>
      </c>
      <c r="B585" s="54" t="s">
        <v>931</v>
      </c>
      <c r="C585" s="32">
        <v>4301031384</v>
      </c>
      <c r="D585" s="794">
        <v>4680115882096</v>
      </c>
      <c r="E585" s="795"/>
      <c r="F585" s="786">
        <v>0.6</v>
      </c>
      <c r="G585" s="33">
        <v>8</v>
      </c>
      <c r="H585" s="786">
        <v>4.8</v>
      </c>
      <c r="I585" s="786">
        <v>6.69</v>
      </c>
      <c r="J585" s="33">
        <v>120</v>
      </c>
      <c r="K585" s="33" t="s">
        <v>126</v>
      </c>
      <c r="L585" s="33"/>
      <c r="M585" s="34" t="s">
        <v>68</v>
      </c>
      <c r="N585" s="34"/>
      <c r="O585" s="33">
        <v>60</v>
      </c>
      <c r="P585" s="924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5" s="792"/>
      <c r="R585" s="792"/>
      <c r="S585" s="792"/>
      <c r="T585" s="793"/>
      <c r="U585" s="35"/>
      <c r="V585" s="35"/>
      <c r="W585" s="36" t="s">
        <v>69</v>
      </c>
      <c r="X585" s="787">
        <v>0</v>
      </c>
      <c r="Y585" s="788">
        <f t="shared" si="115"/>
        <v>0</v>
      </c>
      <c r="Z585" s="37" t="str">
        <f>IFERROR(IF(Y585=0,"",ROUNDUP(Y585/H585,0)*0.00937),"")</f>
        <v/>
      </c>
      <c r="AA585" s="56"/>
      <c r="AB585" s="57"/>
      <c r="AC585" s="695" t="s">
        <v>932</v>
      </c>
      <c r="AG585" s="64"/>
      <c r="AJ585" s="68"/>
      <c r="AK585" s="68">
        <v>0</v>
      </c>
      <c r="BB585" s="696" t="s">
        <v>1</v>
      </c>
      <c r="BM585" s="64">
        <f t="shared" si="116"/>
        <v>0</v>
      </c>
      <c r="BN585" s="64">
        <f t="shared" si="117"/>
        <v>0</v>
      </c>
      <c r="BO585" s="64">
        <f t="shared" si="118"/>
        <v>0</v>
      </c>
      <c r="BP585" s="64">
        <f t="shared" si="119"/>
        <v>0</v>
      </c>
    </row>
    <row r="586" spans="1:68" x14ac:dyDescent="0.2">
      <c r="A586" s="802"/>
      <c r="B586" s="803"/>
      <c r="C586" s="803"/>
      <c r="D586" s="803"/>
      <c r="E586" s="803"/>
      <c r="F586" s="803"/>
      <c r="G586" s="803"/>
      <c r="H586" s="803"/>
      <c r="I586" s="803"/>
      <c r="J586" s="803"/>
      <c r="K586" s="803"/>
      <c r="L586" s="803"/>
      <c r="M586" s="803"/>
      <c r="N586" s="803"/>
      <c r="O586" s="804"/>
      <c r="P586" s="796" t="s">
        <v>71</v>
      </c>
      <c r="Q586" s="797"/>
      <c r="R586" s="797"/>
      <c r="S586" s="797"/>
      <c r="T586" s="797"/>
      <c r="U586" s="797"/>
      <c r="V586" s="798"/>
      <c r="W586" s="38" t="s">
        <v>72</v>
      </c>
      <c r="X586" s="789">
        <f>IFERROR(X573/H573,"0")+IFERROR(X574/H574,"0")+IFERROR(X575/H575,"0")+IFERROR(X576/H576,"0")+IFERROR(X577/H577,"0")+IFERROR(X578/H578,"0")+IFERROR(X579/H579,"0")+IFERROR(X580/H580,"0")+IFERROR(X581/H581,"0")+IFERROR(X582/H582,"0")+IFERROR(X583/H583,"0")+IFERROR(X584/H584,"0")+IFERROR(X585/H585,"0")</f>
        <v>68.181818181818173</v>
      </c>
      <c r="Y586" s="789">
        <f>IFERROR(Y573/H573,"0")+IFERROR(Y574/H574,"0")+IFERROR(Y575/H575,"0")+IFERROR(Y576/H576,"0")+IFERROR(Y577/H577,"0")+IFERROR(Y578/H578,"0")+IFERROR(Y579/H579,"0")+IFERROR(Y580/H580,"0")+IFERROR(Y581/H581,"0")+IFERROR(Y582/H582,"0")+IFERROR(Y583/H583,"0")+IFERROR(Y584/H584,"0")+IFERROR(Y585/H585,"0")</f>
        <v>69</v>
      </c>
      <c r="Z586" s="789">
        <f>IFERROR(IF(Z573="",0,Z573),"0")+IFERROR(IF(Z574="",0,Z574),"0")+IFERROR(IF(Z575="",0,Z575),"0")+IFERROR(IF(Z576="",0,Z576),"0")+IFERROR(IF(Z577="",0,Z577),"0")+IFERROR(IF(Z578="",0,Z578),"0")+IFERROR(IF(Z579="",0,Z579),"0")+IFERROR(IF(Z580="",0,Z580),"0")+IFERROR(IF(Z581="",0,Z581),"0")+IFERROR(IF(Z582="",0,Z582),"0")+IFERROR(IF(Z583="",0,Z583),"0")+IFERROR(IF(Z584="",0,Z584),"0")+IFERROR(IF(Z585="",0,Z585),"0")</f>
        <v>0.82523999999999997</v>
      </c>
      <c r="AA586" s="790"/>
      <c r="AB586" s="790"/>
      <c r="AC586" s="790"/>
    </row>
    <row r="587" spans="1:68" x14ac:dyDescent="0.2">
      <c r="A587" s="803"/>
      <c r="B587" s="803"/>
      <c r="C587" s="803"/>
      <c r="D587" s="803"/>
      <c r="E587" s="803"/>
      <c r="F587" s="803"/>
      <c r="G587" s="803"/>
      <c r="H587" s="803"/>
      <c r="I587" s="803"/>
      <c r="J587" s="803"/>
      <c r="K587" s="803"/>
      <c r="L587" s="803"/>
      <c r="M587" s="803"/>
      <c r="N587" s="803"/>
      <c r="O587" s="804"/>
      <c r="P587" s="796" t="s">
        <v>71</v>
      </c>
      <c r="Q587" s="797"/>
      <c r="R587" s="797"/>
      <c r="S587" s="797"/>
      <c r="T587" s="797"/>
      <c r="U587" s="797"/>
      <c r="V587" s="798"/>
      <c r="W587" s="38" t="s">
        <v>69</v>
      </c>
      <c r="X587" s="789">
        <f>IFERROR(SUM(X573:X585),"0")</f>
        <v>360</v>
      </c>
      <c r="Y587" s="789">
        <f>IFERROR(SUM(Y573:Y585),"0")</f>
        <v>364.32</v>
      </c>
      <c r="Z587" s="38"/>
      <c r="AA587" s="790"/>
      <c r="AB587" s="790"/>
      <c r="AC587" s="790"/>
    </row>
    <row r="588" spans="1:68" ht="14.25" customHeight="1" x14ac:dyDescent="0.25">
      <c r="A588" s="808" t="s">
        <v>73</v>
      </c>
      <c r="B588" s="803"/>
      <c r="C588" s="803"/>
      <c r="D588" s="803"/>
      <c r="E588" s="803"/>
      <c r="F588" s="803"/>
      <c r="G588" s="803"/>
      <c r="H588" s="803"/>
      <c r="I588" s="803"/>
      <c r="J588" s="803"/>
      <c r="K588" s="803"/>
      <c r="L588" s="803"/>
      <c r="M588" s="803"/>
      <c r="N588" s="803"/>
      <c r="O588" s="803"/>
      <c r="P588" s="803"/>
      <c r="Q588" s="803"/>
      <c r="R588" s="803"/>
      <c r="S588" s="803"/>
      <c r="T588" s="803"/>
      <c r="U588" s="803"/>
      <c r="V588" s="803"/>
      <c r="W588" s="803"/>
      <c r="X588" s="803"/>
      <c r="Y588" s="803"/>
      <c r="Z588" s="803"/>
      <c r="AA588" s="783"/>
      <c r="AB588" s="783"/>
      <c r="AC588" s="783"/>
    </row>
    <row r="589" spans="1:68" ht="27" customHeight="1" x14ac:dyDescent="0.25">
      <c r="A589" s="54" t="s">
        <v>933</v>
      </c>
      <c r="B589" s="54" t="s">
        <v>934</v>
      </c>
      <c r="C589" s="32">
        <v>4301051230</v>
      </c>
      <c r="D589" s="794">
        <v>4607091383409</v>
      </c>
      <c r="E589" s="795"/>
      <c r="F589" s="786">
        <v>1.3</v>
      </c>
      <c r="G589" s="33">
        <v>6</v>
      </c>
      <c r="H589" s="786">
        <v>7.8</v>
      </c>
      <c r="I589" s="786">
        <v>8.3460000000000001</v>
      </c>
      <c r="J589" s="33">
        <v>56</v>
      </c>
      <c r="K589" s="33" t="s">
        <v>116</v>
      </c>
      <c r="L589" s="33"/>
      <c r="M589" s="34" t="s">
        <v>68</v>
      </c>
      <c r="N589" s="34"/>
      <c r="O589" s="33">
        <v>45</v>
      </c>
      <c r="P589" s="120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9" s="792"/>
      <c r="R589" s="792"/>
      <c r="S589" s="792"/>
      <c r="T589" s="793"/>
      <c r="U589" s="35"/>
      <c r="V589" s="35"/>
      <c r="W589" s="36" t="s">
        <v>69</v>
      </c>
      <c r="X589" s="787">
        <v>0</v>
      </c>
      <c r="Y589" s="788">
        <f>IFERROR(IF(X589="",0,CEILING((X589/$H589),1)*$H589),"")</f>
        <v>0</v>
      </c>
      <c r="Z589" s="37" t="str">
        <f>IFERROR(IF(Y589=0,"",ROUNDUP(Y589/H589,0)*0.02175),"")</f>
        <v/>
      </c>
      <c r="AA589" s="56"/>
      <c r="AB589" s="57"/>
      <c r="AC589" s="697" t="s">
        <v>935</v>
      </c>
      <c r="AG589" s="64"/>
      <c r="AJ589" s="68"/>
      <c r="AK589" s="68">
        <v>0</v>
      </c>
      <c r="BB589" s="698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ht="27" customHeight="1" x14ac:dyDescent="0.25">
      <c r="A590" s="54" t="s">
        <v>936</v>
      </c>
      <c r="B590" s="54" t="s">
        <v>937</v>
      </c>
      <c r="C590" s="32">
        <v>4301051231</v>
      </c>
      <c r="D590" s="794">
        <v>4607091383416</v>
      </c>
      <c r="E590" s="795"/>
      <c r="F590" s="786">
        <v>1.3</v>
      </c>
      <c r="G590" s="33">
        <v>6</v>
      </c>
      <c r="H590" s="786">
        <v>7.8</v>
      </c>
      <c r="I590" s="786">
        <v>8.3460000000000001</v>
      </c>
      <c r="J590" s="33">
        <v>56</v>
      </c>
      <c r="K590" s="33" t="s">
        <v>116</v>
      </c>
      <c r="L590" s="33"/>
      <c r="M590" s="34" t="s">
        <v>68</v>
      </c>
      <c r="N590" s="34"/>
      <c r="O590" s="33">
        <v>45</v>
      </c>
      <c r="P590" s="999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90" s="792"/>
      <c r="R590" s="792"/>
      <c r="S590" s="792"/>
      <c r="T590" s="793"/>
      <c r="U590" s="35"/>
      <c r="V590" s="35"/>
      <c r="W590" s="36" t="s">
        <v>69</v>
      </c>
      <c r="X590" s="787">
        <v>0</v>
      </c>
      <c r="Y590" s="788">
        <f>IFERROR(IF(X590="",0,CEILING((X590/$H590),1)*$H590),"")</f>
        <v>0</v>
      </c>
      <c r="Z590" s="37" t="str">
        <f>IFERROR(IF(Y590=0,"",ROUNDUP(Y590/H590,0)*0.02175),"")</f>
        <v/>
      </c>
      <c r="AA590" s="56"/>
      <c r="AB590" s="57"/>
      <c r="AC590" s="699" t="s">
        <v>938</v>
      </c>
      <c r="AG590" s="64"/>
      <c r="AJ590" s="68"/>
      <c r="AK590" s="68">
        <v>0</v>
      </c>
      <c r="BB590" s="700" t="s">
        <v>1</v>
      </c>
      <c r="BM590" s="64">
        <f>IFERROR(X590*I590/H590,"0")</f>
        <v>0</v>
      </c>
      <c r="BN590" s="64">
        <f>IFERROR(Y590*I590/H590,"0")</f>
        <v>0</v>
      </c>
      <c r="BO590" s="64">
        <f>IFERROR(1/J590*(X590/H590),"0")</f>
        <v>0</v>
      </c>
      <c r="BP590" s="64">
        <f>IFERROR(1/J590*(Y590/H590),"0")</f>
        <v>0</v>
      </c>
    </row>
    <row r="591" spans="1:68" ht="37.5" customHeight="1" x14ac:dyDescent="0.25">
      <c r="A591" s="54" t="s">
        <v>939</v>
      </c>
      <c r="B591" s="54" t="s">
        <v>940</v>
      </c>
      <c r="C591" s="32">
        <v>4301051058</v>
      </c>
      <c r="D591" s="794">
        <v>4680115883536</v>
      </c>
      <c r="E591" s="795"/>
      <c r="F591" s="786">
        <v>0.3</v>
      </c>
      <c r="G591" s="33">
        <v>6</v>
      </c>
      <c r="H591" s="786">
        <v>1.8</v>
      </c>
      <c r="I591" s="786">
        <v>2.0459999999999998</v>
      </c>
      <c r="J591" s="33">
        <v>182</v>
      </c>
      <c r="K591" s="33" t="s">
        <v>76</v>
      </c>
      <c r="L591" s="33"/>
      <c r="M591" s="34" t="s">
        <v>68</v>
      </c>
      <c r="N591" s="34"/>
      <c r="O591" s="33">
        <v>45</v>
      </c>
      <c r="P591" s="101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1" s="792"/>
      <c r="R591" s="792"/>
      <c r="S591" s="792"/>
      <c r="T591" s="793"/>
      <c r="U591" s="35"/>
      <c r="V591" s="35"/>
      <c r="W591" s="36" t="s">
        <v>69</v>
      </c>
      <c r="X591" s="787">
        <v>0</v>
      </c>
      <c r="Y591" s="788">
        <f>IFERROR(IF(X591="",0,CEILING((X591/$H591),1)*$H591),"")</f>
        <v>0</v>
      </c>
      <c r="Z591" s="37" t="str">
        <f>IFERROR(IF(Y591=0,"",ROUNDUP(Y591/H591,0)*0.00651),"")</f>
        <v/>
      </c>
      <c r="AA591" s="56"/>
      <c r="AB591" s="57"/>
      <c r="AC591" s="701" t="s">
        <v>941</v>
      </c>
      <c r="AG591" s="64"/>
      <c r="AJ591" s="68"/>
      <c r="AK591" s="68">
        <v>0</v>
      </c>
      <c r="BB591" s="702" t="s">
        <v>1</v>
      </c>
      <c r="BM591" s="64">
        <f>IFERROR(X591*I591/H591,"0")</f>
        <v>0</v>
      </c>
      <c r="BN591" s="64">
        <f>IFERROR(Y591*I591/H591,"0")</f>
        <v>0</v>
      </c>
      <c r="BO591" s="64">
        <f>IFERROR(1/J591*(X591/H591),"0")</f>
        <v>0</v>
      </c>
      <c r="BP591" s="64">
        <f>IFERROR(1/J591*(Y591/H591),"0")</f>
        <v>0</v>
      </c>
    </row>
    <row r="592" spans="1:68" x14ac:dyDescent="0.2">
      <c r="A592" s="802"/>
      <c r="B592" s="803"/>
      <c r="C592" s="803"/>
      <c r="D592" s="803"/>
      <c r="E592" s="803"/>
      <c r="F592" s="803"/>
      <c r="G592" s="803"/>
      <c r="H592" s="803"/>
      <c r="I592" s="803"/>
      <c r="J592" s="803"/>
      <c r="K592" s="803"/>
      <c r="L592" s="803"/>
      <c r="M592" s="803"/>
      <c r="N592" s="803"/>
      <c r="O592" s="804"/>
      <c r="P592" s="796" t="s">
        <v>71</v>
      </c>
      <c r="Q592" s="797"/>
      <c r="R592" s="797"/>
      <c r="S592" s="797"/>
      <c r="T592" s="797"/>
      <c r="U592" s="797"/>
      <c r="V592" s="798"/>
      <c r="W592" s="38" t="s">
        <v>72</v>
      </c>
      <c r="X592" s="789">
        <f>IFERROR(X589/H589,"0")+IFERROR(X590/H590,"0")+IFERROR(X591/H591,"0")</f>
        <v>0</v>
      </c>
      <c r="Y592" s="789">
        <f>IFERROR(Y589/H589,"0")+IFERROR(Y590/H590,"0")+IFERROR(Y591/H591,"0")</f>
        <v>0</v>
      </c>
      <c r="Z592" s="789">
        <f>IFERROR(IF(Z589="",0,Z589),"0")+IFERROR(IF(Z590="",0,Z590),"0")+IFERROR(IF(Z591="",0,Z591),"0")</f>
        <v>0</v>
      </c>
      <c r="AA592" s="790"/>
      <c r="AB592" s="790"/>
      <c r="AC592" s="790"/>
    </row>
    <row r="593" spans="1:68" x14ac:dyDescent="0.2">
      <c r="A593" s="803"/>
      <c r="B593" s="803"/>
      <c r="C593" s="803"/>
      <c r="D593" s="803"/>
      <c r="E593" s="803"/>
      <c r="F593" s="803"/>
      <c r="G593" s="803"/>
      <c r="H593" s="803"/>
      <c r="I593" s="803"/>
      <c r="J593" s="803"/>
      <c r="K593" s="803"/>
      <c r="L593" s="803"/>
      <c r="M593" s="803"/>
      <c r="N593" s="803"/>
      <c r="O593" s="804"/>
      <c r="P593" s="796" t="s">
        <v>71</v>
      </c>
      <c r="Q593" s="797"/>
      <c r="R593" s="797"/>
      <c r="S593" s="797"/>
      <c r="T593" s="797"/>
      <c r="U593" s="797"/>
      <c r="V593" s="798"/>
      <c r="W593" s="38" t="s">
        <v>69</v>
      </c>
      <c r="X593" s="789">
        <f>IFERROR(SUM(X589:X591),"0")</f>
        <v>0</v>
      </c>
      <c r="Y593" s="789">
        <f>IFERROR(SUM(Y589:Y591),"0")</f>
        <v>0</v>
      </c>
      <c r="Z593" s="38"/>
      <c r="AA593" s="790"/>
      <c r="AB593" s="790"/>
      <c r="AC593" s="790"/>
    </row>
    <row r="594" spans="1:68" ht="14.25" customHeight="1" x14ac:dyDescent="0.25">
      <c r="A594" s="808" t="s">
        <v>210</v>
      </c>
      <c r="B594" s="803"/>
      <c r="C594" s="803"/>
      <c r="D594" s="803"/>
      <c r="E594" s="803"/>
      <c r="F594" s="803"/>
      <c r="G594" s="803"/>
      <c r="H594" s="803"/>
      <c r="I594" s="803"/>
      <c r="J594" s="803"/>
      <c r="K594" s="803"/>
      <c r="L594" s="803"/>
      <c r="M594" s="803"/>
      <c r="N594" s="803"/>
      <c r="O594" s="803"/>
      <c r="P594" s="803"/>
      <c r="Q594" s="803"/>
      <c r="R594" s="803"/>
      <c r="S594" s="803"/>
      <c r="T594" s="803"/>
      <c r="U594" s="803"/>
      <c r="V594" s="803"/>
      <c r="W594" s="803"/>
      <c r="X594" s="803"/>
      <c r="Y594" s="803"/>
      <c r="Z594" s="803"/>
      <c r="AA594" s="783"/>
      <c r="AB594" s="783"/>
      <c r="AC594" s="783"/>
    </row>
    <row r="595" spans="1:68" ht="27" customHeight="1" x14ac:dyDescent="0.25">
      <c r="A595" s="54" t="s">
        <v>942</v>
      </c>
      <c r="B595" s="54" t="s">
        <v>943</v>
      </c>
      <c r="C595" s="32">
        <v>4301060363</v>
      </c>
      <c r="D595" s="794">
        <v>4680115885035</v>
      </c>
      <c r="E595" s="795"/>
      <c r="F595" s="786">
        <v>1</v>
      </c>
      <c r="G595" s="33">
        <v>4</v>
      </c>
      <c r="H595" s="786">
        <v>4</v>
      </c>
      <c r="I595" s="786">
        <v>4.4160000000000004</v>
      </c>
      <c r="J595" s="33">
        <v>104</v>
      </c>
      <c r="K595" s="33" t="s">
        <v>116</v>
      </c>
      <c r="L595" s="33"/>
      <c r="M595" s="34" t="s">
        <v>68</v>
      </c>
      <c r="N595" s="34"/>
      <c r="O595" s="33">
        <v>35</v>
      </c>
      <c r="P595" s="985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5" s="792"/>
      <c r="R595" s="792"/>
      <c r="S595" s="792"/>
      <c r="T595" s="793"/>
      <c r="U595" s="35"/>
      <c r="V595" s="35"/>
      <c r="W595" s="36" t="s">
        <v>69</v>
      </c>
      <c r="X595" s="787">
        <v>0</v>
      </c>
      <c r="Y595" s="788">
        <f>IFERROR(IF(X595="",0,CEILING((X595/$H595),1)*$H595),"")</f>
        <v>0</v>
      </c>
      <c r="Z595" s="37" t="str">
        <f>IFERROR(IF(Y595=0,"",ROUNDUP(Y595/H595,0)*0.01196),"")</f>
        <v/>
      </c>
      <c r="AA595" s="56"/>
      <c r="AB595" s="57"/>
      <c r="AC595" s="703" t="s">
        <v>944</v>
      </c>
      <c r="AG595" s="64"/>
      <c r="AJ595" s="68"/>
      <c r="AK595" s="68">
        <v>0</v>
      </c>
      <c r="BB595" s="704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t="27" customHeight="1" x14ac:dyDescent="0.25">
      <c r="A596" s="54" t="s">
        <v>945</v>
      </c>
      <c r="B596" s="54" t="s">
        <v>946</v>
      </c>
      <c r="C596" s="32">
        <v>4301060436</v>
      </c>
      <c r="D596" s="794">
        <v>4680115885936</v>
      </c>
      <c r="E596" s="795"/>
      <c r="F596" s="786">
        <v>1.3</v>
      </c>
      <c r="G596" s="33">
        <v>6</v>
      </c>
      <c r="H596" s="786">
        <v>7.8</v>
      </c>
      <c r="I596" s="786">
        <v>8.2799999999999994</v>
      </c>
      <c r="J596" s="33">
        <v>56</v>
      </c>
      <c r="K596" s="33" t="s">
        <v>116</v>
      </c>
      <c r="L596" s="33"/>
      <c r="M596" s="34" t="s">
        <v>68</v>
      </c>
      <c r="N596" s="34"/>
      <c r="O596" s="33">
        <v>35</v>
      </c>
      <c r="P596" s="1035" t="s">
        <v>947</v>
      </c>
      <c r="Q596" s="792"/>
      <c r="R596" s="792"/>
      <c r="S596" s="792"/>
      <c r="T596" s="793"/>
      <c r="U596" s="35"/>
      <c r="V596" s="35"/>
      <c r="W596" s="36" t="s">
        <v>69</v>
      </c>
      <c r="X596" s="787">
        <v>0</v>
      </c>
      <c r="Y596" s="788">
        <f>IFERROR(IF(X596="",0,CEILING((X596/$H596),1)*$H596),"")</f>
        <v>0</v>
      </c>
      <c r="Z596" s="37" t="str">
        <f>IFERROR(IF(Y596=0,"",ROUNDUP(Y596/H596,0)*0.02175),"")</f>
        <v/>
      </c>
      <c r="AA596" s="56"/>
      <c r="AB596" s="57"/>
      <c r="AC596" s="705" t="s">
        <v>944</v>
      </c>
      <c r="AG596" s="64"/>
      <c r="AJ596" s="68"/>
      <c r="AK596" s="68">
        <v>0</v>
      </c>
      <c r="BB596" s="706" t="s">
        <v>1</v>
      </c>
      <c r="BM596" s="64">
        <f>IFERROR(X596*I596/H596,"0")</f>
        <v>0</v>
      </c>
      <c r="BN596" s="64">
        <f>IFERROR(Y596*I596/H596,"0")</f>
        <v>0</v>
      </c>
      <c r="BO596" s="64">
        <f>IFERROR(1/J596*(X596/H596),"0")</f>
        <v>0</v>
      </c>
      <c r="BP596" s="64">
        <f>IFERROR(1/J596*(Y596/H596),"0")</f>
        <v>0</v>
      </c>
    </row>
    <row r="597" spans="1:68" x14ac:dyDescent="0.2">
      <c r="A597" s="802"/>
      <c r="B597" s="803"/>
      <c r="C597" s="803"/>
      <c r="D597" s="803"/>
      <c r="E597" s="803"/>
      <c r="F597" s="803"/>
      <c r="G597" s="803"/>
      <c r="H597" s="803"/>
      <c r="I597" s="803"/>
      <c r="J597" s="803"/>
      <c r="K597" s="803"/>
      <c r="L597" s="803"/>
      <c r="M597" s="803"/>
      <c r="N597" s="803"/>
      <c r="O597" s="804"/>
      <c r="P597" s="796" t="s">
        <v>71</v>
      </c>
      <c r="Q597" s="797"/>
      <c r="R597" s="797"/>
      <c r="S597" s="797"/>
      <c r="T597" s="797"/>
      <c r="U597" s="797"/>
      <c r="V597" s="798"/>
      <c r="W597" s="38" t="s">
        <v>72</v>
      </c>
      <c r="X597" s="789">
        <f>IFERROR(X595/H595,"0")+IFERROR(X596/H596,"0")</f>
        <v>0</v>
      </c>
      <c r="Y597" s="789">
        <f>IFERROR(Y595/H595,"0")+IFERROR(Y596/H596,"0")</f>
        <v>0</v>
      </c>
      <c r="Z597" s="789">
        <f>IFERROR(IF(Z595="",0,Z595),"0")+IFERROR(IF(Z596="",0,Z596),"0")</f>
        <v>0</v>
      </c>
      <c r="AA597" s="790"/>
      <c r="AB597" s="790"/>
      <c r="AC597" s="790"/>
    </row>
    <row r="598" spans="1:68" x14ac:dyDescent="0.2">
      <c r="A598" s="803"/>
      <c r="B598" s="803"/>
      <c r="C598" s="803"/>
      <c r="D598" s="803"/>
      <c r="E598" s="803"/>
      <c r="F598" s="803"/>
      <c r="G598" s="803"/>
      <c r="H598" s="803"/>
      <c r="I598" s="803"/>
      <c r="J598" s="803"/>
      <c r="K598" s="803"/>
      <c r="L598" s="803"/>
      <c r="M598" s="803"/>
      <c r="N598" s="803"/>
      <c r="O598" s="804"/>
      <c r="P598" s="796" t="s">
        <v>71</v>
      </c>
      <c r="Q598" s="797"/>
      <c r="R598" s="797"/>
      <c r="S598" s="797"/>
      <c r="T598" s="797"/>
      <c r="U598" s="797"/>
      <c r="V598" s="798"/>
      <c r="W598" s="38" t="s">
        <v>69</v>
      </c>
      <c r="X598" s="789">
        <f>IFERROR(SUM(X595:X596),"0")</f>
        <v>0</v>
      </c>
      <c r="Y598" s="789">
        <f>IFERROR(SUM(Y595:Y596),"0")</f>
        <v>0</v>
      </c>
      <c r="Z598" s="38"/>
      <c r="AA598" s="790"/>
      <c r="AB598" s="790"/>
      <c r="AC598" s="790"/>
    </row>
    <row r="599" spans="1:68" ht="27.75" customHeight="1" x14ac:dyDescent="0.2">
      <c r="A599" s="898" t="s">
        <v>948</v>
      </c>
      <c r="B599" s="899"/>
      <c r="C599" s="899"/>
      <c r="D599" s="899"/>
      <c r="E599" s="899"/>
      <c r="F599" s="899"/>
      <c r="G599" s="899"/>
      <c r="H599" s="899"/>
      <c r="I599" s="899"/>
      <c r="J599" s="899"/>
      <c r="K599" s="899"/>
      <c r="L599" s="899"/>
      <c r="M599" s="899"/>
      <c r="N599" s="899"/>
      <c r="O599" s="899"/>
      <c r="P599" s="899"/>
      <c r="Q599" s="899"/>
      <c r="R599" s="899"/>
      <c r="S599" s="899"/>
      <c r="T599" s="899"/>
      <c r="U599" s="899"/>
      <c r="V599" s="899"/>
      <c r="W599" s="899"/>
      <c r="X599" s="899"/>
      <c r="Y599" s="899"/>
      <c r="Z599" s="899"/>
      <c r="AA599" s="49"/>
      <c r="AB599" s="49"/>
      <c r="AC599" s="49"/>
    </row>
    <row r="600" spans="1:68" ht="16.5" customHeight="1" x14ac:dyDescent="0.25">
      <c r="A600" s="841" t="s">
        <v>948</v>
      </c>
      <c r="B600" s="803"/>
      <c r="C600" s="803"/>
      <c r="D600" s="803"/>
      <c r="E600" s="803"/>
      <c r="F600" s="803"/>
      <c r="G600" s="803"/>
      <c r="H600" s="803"/>
      <c r="I600" s="803"/>
      <c r="J600" s="803"/>
      <c r="K600" s="803"/>
      <c r="L600" s="803"/>
      <c r="M600" s="803"/>
      <c r="N600" s="803"/>
      <c r="O600" s="803"/>
      <c r="P600" s="803"/>
      <c r="Q600" s="803"/>
      <c r="R600" s="803"/>
      <c r="S600" s="803"/>
      <c r="T600" s="803"/>
      <c r="U600" s="803"/>
      <c r="V600" s="803"/>
      <c r="W600" s="803"/>
      <c r="X600" s="803"/>
      <c r="Y600" s="803"/>
      <c r="Z600" s="803"/>
      <c r="AA600" s="782"/>
      <c r="AB600" s="782"/>
      <c r="AC600" s="782"/>
    </row>
    <row r="601" spans="1:68" ht="14.25" customHeight="1" x14ac:dyDescent="0.25">
      <c r="A601" s="808" t="s">
        <v>64</v>
      </c>
      <c r="B601" s="803"/>
      <c r="C601" s="803"/>
      <c r="D601" s="803"/>
      <c r="E601" s="803"/>
      <c r="F601" s="803"/>
      <c r="G601" s="803"/>
      <c r="H601" s="803"/>
      <c r="I601" s="803"/>
      <c r="J601" s="803"/>
      <c r="K601" s="803"/>
      <c r="L601" s="803"/>
      <c r="M601" s="803"/>
      <c r="N601" s="803"/>
      <c r="O601" s="803"/>
      <c r="P601" s="803"/>
      <c r="Q601" s="803"/>
      <c r="R601" s="803"/>
      <c r="S601" s="803"/>
      <c r="T601" s="803"/>
      <c r="U601" s="803"/>
      <c r="V601" s="803"/>
      <c r="W601" s="803"/>
      <c r="X601" s="803"/>
      <c r="Y601" s="803"/>
      <c r="Z601" s="803"/>
      <c r="AA601" s="783"/>
      <c r="AB601" s="783"/>
      <c r="AC601" s="783"/>
    </row>
    <row r="602" spans="1:68" ht="27" customHeight="1" x14ac:dyDescent="0.25">
      <c r="A602" s="54" t="s">
        <v>949</v>
      </c>
      <c r="B602" s="54" t="s">
        <v>950</v>
      </c>
      <c r="C602" s="32">
        <v>4301031309</v>
      </c>
      <c r="D602" s="794">
        <v>4680115885530</v>
      </c>
      <c r="E602" s="795"/>
      <c r="F602" s="786">
        <v>0.7</v>
      </c>
      <c r="G602" s="33">
        <v>6</v>
      </c>
      <c r="H602" s="786">
        <v>4.2</v>
      </c>
      <c r="I602" s="786">
        <v>4.41</v>
      </c>
      <c r="J602" s="33">
        <v>120</v>
      </c>
      <c r="K602" s="33" t="s">
        <v>126</v>
      </c>
      <c r="L602" s="33"/>
      <c r="M602" s="34" t="s">
        <v>287</v>
      </c>
      <c r="N602" s="34"/>
      <c r="O602" s="33">
        <v>90</v>
      </c>
      <c r="P602" s="1034" t="s">
        <v>951</v>
      </c>
      <c r="Q602" s="792"/>
      <c r="R602" s="792"/>
      <c r="S602" s="792"/>
      <c r="T602" s="793"/>
      <c r="U602" s="35"/>
      <c r="V602" s="35"/>
      <c r="W602" s="36" t="s">
        <v>69</v>
      </c>
      <c r="X602" s="787">
        <v>0</v>
      </c>
      <c r="Y602" s="788">
        <f>IFERROR(IF(X602="",0,CEILING((X602/$H602),1)*$H602),"")</f>
        <v>0</v>
      </c>
      <c r="Z602" s="37" t="str">
        <f>IFERROR(IF(Y602=0,"",ROUNDUP(Y602/H602,0)*0.00937),"")</f>
        <v/>
      </c>
      <c r="AA602" s="56"/>
      <c r="AB602" s="57"/>
      <c r="AC602" s="707" t="s">
        <v>952</v>
      </c>
      <c r="AG602" s="64"/>
      <c r="AJ602" s="68"/>
      <c r="AK602" s="68">
        <v>0</v>
      </c>
      <c r="BB602" s="708" t="s">
        <v>1</v>
      </c>
      <c r="BM602" s="64">
        <f>IFERROR(X602*I602/H602,"0")</f>
        <v>0</v>
      </c>
      <c r="BN602" s="64">
        <f>IFERROR(Y602*I602/H602,"0")</f>
        <v>0</v>
      </c>
      <c r="BO602" s="64">
        <f>IFERROR(1/J602*(X602/H602),"0")</f>
        <v>0</v>
      </c>
      <c r="BP602" s="64">
        <f>IFERROR(1/J602*(Y602/H602),"0")</f>
        <v>0</v>
      </c>
    </row>
    <row r="603" spans="1:68" x14ac:dyDescent="0.2">
      <c r="A603" s="802"/>
      <c r="B603" s="803"/>
      <c r="C603" s="803"/>
      <c r="D603" s="803"/>
      <c r="E603" s="803"/>
      <c r="F603" s="803"/>
      <c r="G603" s="803"/>
      <c r="H603" s="803"/>
      <c r="I603" s="803"/>
      <c r="J603" s="803"/>
      <c r="K603" s="803"/>
      <c r="L603" s="803"/>
      <c r="M603" s="803"/>
      <c r="N603" s="803"/>
      <c r="O603" s="804"/>
      <c r="P603" s="796" t="s">
        <v>71</v>
      </c>
      <c r="Q603" s="797"/>
      <c r="R603" s="797"/>
      <c r="S603" s="797"/>
      <c r="T603" s="797"/>
      <c r="U603" s="797"/>
      <c r="V603" s="798"/>
      <c r="W603" s="38" t="s">
        <v>72</v>
      </c>
      <c r="X603" s="789">
        <f>IFERROR(X602/H602,"0")</f>
        <v>0</v>
      </c>
      <c r="Y603" s="789">
        <f>IFERROR(Y602/H602,"0")</f>
        <v>0</v>
      </c>
      <c r="Z603" s="789">
        <f>IFERROR(IF(Z602="",0,Z602),"0")</f>
        <v>0</v>
      </c>
      <c r="AA603" s="790"/>
      <c r="AB603" s="790"/>
      <c r="AC603" s="790"/>
    </row>
    <row r="604" spans="1:68" x14ac:dyDescent="0.2">
      <c r="A604" s="803"/>
      <c r="B604" s="803"/>
      <c r="C604" s="803"/>
      <c r="D604" s="803"/>
      <c r="E604" s="803"/>
      <c r="F604" s="803"/>
      <c r="G604" s="803"/>
      <c r="H604" s="803"/>
      <c r="I604" s="803"/>
      <c r="J604" s="803"/>
      <c r="K604" s="803"/>
      <c r="L604" s="803"/>
      <c r="M604" s="803"/>
      <c r="N604" s="803"/>
      <c r="O604" s="804"/>
      <c r="P604" s="796" t="s">
        <v>71</v>
      </c>
      <c r="Q604" s="797"/>
      <c r="R604" s="797"/>
      <c r="S604" s="797"/>
      <c r="T604" s="797"/>
      <c r="U604" s="797"/>
      <c r="V604" s="798"/>
      <c r="W604" s="38" t="s">
        <v>69</v>
      </c>
      <c r="X604" s="789">
        <f>IFERROR(SUM(X602:X602),"0")</f>
        <v>0</v>
      </c>
      <c r="Y604" s="789">
        <f>IFERROR(SUM(Y602:Y602),"0")</f>
        <v>0</v>
      </c>
      <c r="Z604" s="38"/>
      <c r="AA604" s="790"/>
      <c r="AB604" s="790"/>
      <c r="AC604" s="790"/>
    </row>
    <row r="605" spans="1:68" ht="27.75" customHeight="1" x14ac:dyDescent="0.2">
      <c r="A605" s="898" t="s">
        <v>953</v>
      </c>
      <c r="B605" s="899"/>
      <c r="C605" s="899"/>
      <c r="D605" s="899"/>
      <c r="E605" s="899"/>
      <c r="F605" s="899"/>
      <c r="G605" s="899"/>
      <c r="H605" s="899"/>
      <c r="I605" s="899"/>
      <c r="J605" s="899"/>
      <c r="K605" s="899"/>
      <c r="L605" s="899"/>
      <c r="M605" s="899"/>
      <c r="N605" s="899"/>
      <c r="O605" s="899"/>
      <c r="P605" s="899"/>
      <c r="Q605" s="899"/>
      <c r="R605" s="899"/>
      <c r="S605" s="899"/>
      <c r="T605" s="899"/>
      <c r="U605" s="899"/>
      <c r="V605" s="899"/>
      <c r="W605" s="899"/>
      <c r="X605" s="899"/>
      <c r="Y605" s="899"/>
      <c r="Z605" s="899"/>
      <c r="AA605" s="49"/>
      <c r="AB605" s="49"/>
      <c r="AC605" s="49"/>
    </row>
    <row r="606" spans="1:68" ht="16.5" customHeight="1" x14ac:dyDescent="0.25">
      <c r="A606" s="841" t="s">
        <v>953</v>
      </c>
      <c r="B606" s="803"/>
      <c r="C606" s="803"/>
      <c r="D606" s="803"/>
      <c r="E606" s="803"/>
      <c r="F606" s="803"/>
      <c r="G606" s="803"/>
      <c r="H606" s="803"/>
      <c r="I606" s="803"/>
      <c r="J606" s="803"/>
      <c r="K606" s="803"/>
      <c r="L606" s="803"/>
      <c r="M606" s="803"/>
      <c r="N606" s="803"/>
      <c r="O606" s="803"/>
      <c r="P606" s="803"/>
      <c r="Q606" s="803"/>
      <c r="R606" s="803"/>
      <c r="S606" s="803"/>
      <c r="T606" s="803"/>
      <c r="U606" s="803"/>
      <c r="V606" s="803"/>
      <c r="W606" s="803"/>
      <c r="X606" s="803"/>
      <c r="Y606" s="803"/>
      <c r="Z606" s="803"/>
      <c r="AA606" s="782"/>
      <c r="AB606" s="782"/>
      <c r="AC606" s="782"/>
    </row>
    <row r="607" spans="1:68" ht="14.25" customHeight="1" x14ac:dyDescent="0.25">
      <c r="A607" s="808" t="s">
        <v>113</v>
      </c>
      <c r="B607" s="803"/>
      <c r="C607" s="803"/>
      <c r="D607" s="803"/>
      <c r="E607" s="803"/>
      <c r="F607" s="803"/>
      <c r="G607" s="803"/>
      <c r="H607" s="803"/>
      <c r="I607" s="803"/>
      <c r="J607" s="803"/>
      <c r="K607" s="803"/>
      <c r="L607" s="803"/>
      <c r="M607" s="803"/>
      <c r="N607" s="803"/>
      <c r="O607" s="803"/>
      <c r="P607" s="803"/>
      <c r="Q607" s="803"/>
      <c r="R607" s="803"/>
      <c r="S607" s="803"/>
      <c r="T607" s="803"/>
      <c r="U607" s="803"/>
      <c r="V607" s="803"/>
      <c r="W607" s="803"/>
      <c r="X607" s="803"/>
      <c r="Y607" s="803"/>
      <c r="Z607" s="803"/>
      <c r="AA607" s="783"/>
      <c r="AB607" s="783"/>
      <c r="AC607" s="783"/>
    </row>
    <row r="608" spans="1:68" ht="27" customHeight="1" x14ac:dyDescent="0.25">
      <c r="A608" s="54" t="s">
        <v>954</v>
      </c>
      <c r="B608" s="54" t="s">
        <v>955</v>
      </c>
      <c r="C608" s="32">
        <v>4301011763</v>
      </c>
      <c r="D608" s="794">
        <v>4640242181011</v>
      </c>
      <c r="E608" s="795"/>
      <c r="F608" s="786">
        <v>1.35</v>
      </c>
      <c r="G608" s="33">
        <v>8</v>
      </c>
      <c r="H608" s="786">
        <v>10.8</v>
      </c>
      <c r="I608" s="786">
        <v>11.28</v>
      </c>
      <c r="J608" s="33">
        <v>56</v>
      </c>
      <c r="K608" s="33" t="s">
        <v>116</v>
      </c>
      <c r="L608" s="33"/>
      <c r="M608" s="34" t="s">
        <v>77</v>
      </c>
      <c r="N608" s="34"/>
      <c r="O608" s="33">
        <v>55</v>
      </c>
      <c r="P608" s="984" t="s">
        <v>956</v>
      </c>
      <c r="Q608" s="792"/>
      <c r="R608" s="792"/>
      <c r="S608" s="792"/>
      <c r="T608" s="793"/>
      <c r="U608" s="35"/>
      <c r="V608" s="35"/>
      <c r="W608" s="36" t="s">
        <v>69</v>
      </c>
      <c r="X608" s="787">
        <v>0</v>
      </c>
      <c r="Y608" s="788">
        <f t="shared" ref="Y608:Y614" si="120">IFERROR(IF(X608="",0,CEILING((X608/$H608),1)*$H608),"")</f>
        <v>0</v>
      </c>
      <c r="Z608" s="37" t="str">
        <f>IFERROR(IF(Y608=0,"",ROUNDUP(Y608/H608,0)*0.02175),"")</f>
        <v/>
      </c>
      <c r="AA608" s="56"/>
      <c r="AB608" s="57"/>
      <c r="AC608" s="709" t="s">
        <v>957</v>
      </c>
      <c r="AG608" s="64"/>
      <c r="AJ608" s="68"/>
      <c r="AK608" s="68">
        <v>0</v>
      </c>
      <c r="BB608" s="710" t="s">
        <v>1</v>
      </c>
      <c r="BM608" s="64">
        <f t="shared" ref="BM608:BM614" si="121">IFERROR(X608*I608/H608,"0")</f>
        <v>0</v>
      </c>
      <c r="BN608" s="64">
        <f t="shared" ref="BN608:BN614" si="122">IFERROR(Y608*I608/H608,"0")</f>
        <v>0</v>
      </c>
      <c r="BO608" s="64">
        <f t="shared" ref="BO608:BO614" si="123">IFERROR(1/J608*(X608/H608),"0")</f>
        <v>0</v>
      </c>
      <c r="BP608" s="64">
        <f t="shared" ref="BP608:BP614" si="124">IFERROR(1/J608*(Y608/H608),"0")</f>
        <v>0</v>
      </c>
    </row>
    <row r="609" spans="1:68" ht="27" customHeight="1" x14ac:dyDescent="0.25">
      <c r="A609" s="54" t="s">
        <v>958</v>
      </c>
      <c r="B609" s="54" t="s">
        <v>959</v>
      </c>
      <c r="C609" s="32">
        <v>4301011585</v>
      </c>
      <c r="D609" s="794">
        <v>4640242180441</v>
      </c>
      <c r="E609" s="795"/>
      <c r="F609" s="786">
        <v>1.5</v>
      </c>
      <c r="G609" s="33">
        <v>8</v>
      </c>
      <c r="H609" s="786">
        <v>12</v>
      </c>
      <c r="I609" s="786">
        <v>12.48</v>
      </c>
      <c r="J609" s="33">
        <v>56</v>
      </c>
      <c r="K609" s="33" t="s">
        <v>116</v>
      </c>
      <c r="L609" s="33"/>
      <c r="M609" s="34" t="s">
        <v>119</v>
      </c>
      <c r="N609" s="34"/>
      <c r="O609" s="33">
        <v>50</v>
      </c>
      <c r="P609" s="1019" t="s">
        <v>960</v>
      </c>
      <c r="Q609" s="792"/>
      <c r="R609" s="792"/>
      <c r="S609" s="792"/>
      <c r="T609" s="793"/>
      <c r="U609" s="35"/>
      <c r="V609" s="35"/>
      <c r="W609" s="36" t="s">
        <v>69</v>
      </c>
      <c r="X609" s="787">
        <v>0</v>
      </c>
      <c r="Y609" s="788">
        <f t="shared" si="120"/>
        <v>0</v>
      </c>
      <c r="Z609" s="37" t="str">
        <f>IFERROR(IF(Y609=0,"",ROUNDUP(Y609/H609,0)*0.02175),"")</f>
        <v/>
      </c>
      <c r="AA609" s="56"/>
      <c r="AB609" s="57"/>
      <c r="AC609" s="711" t="s">
        <v>961</v>
      </c>
      <c r="AG609" s="64"/>
      <c r="AJ609" s="68"/>
      <c r="AK609" s="68">
        <v>0</v>
      </c>
      <c r="BB609" s="712" t="s">
        <v>1</v>
      </c>
      <c r="BM609" s="64">
        <f t="shared" si="121"/>
        <v>0</v>
      </c>
      <c r="BN609" s="64">
        <f t="shared" si="122"/>
        <v>0</v>
      </c>
      <c r="BO609" s="64">
        <f t="shared" si="123"/>
        <v>0</v>
      </c>
      <c r="BP609" s="64">
        <f t="shared" si="124"/>
        <v>0</v>
      </c>
    </row>
    <row r="610" spans="1:68" ht="27" customHeight="1" x14ac:dyDescent="0.25">
      <c r="A610" s="54" t="s">
        <v>962</v>
      </c>
      <c r="B610" s="54" t="s">
        <v>963</v>
      </c>
      <c r="C610" s="32">
        <v>4301011584</v>
      </c>
      <c r="D610" s="794">
        <v>4640242180564</v>
      </c>
      <c r="E610" s="795"/>
      <c r="F610" s="786">
        <v>1.5</v>
      </c>
      <c r="G610" s="33">
        <v>8</v>
      </c>
      <c r="H610" s="786">
        <v>12</v>
      </c>
      <c r="I610" s="786">
        <v>12.48</v>
      </c>
      <c r="J610" s="33">
        <v>56</v>
      </c>
      <c r="K610" s="33" t="s">
        <v>116</v>
      </c>
      <c r="L610" s="33"/>
      <c r="M610" s="34" t="s">
        <v>119</v>
      </c>
      <c r="N610" s="34"/>
      <c r="O610" s="33">
        <v>50</v>
      </c>
      <c r="P610" s="930" t="s">
        <v>964</v>
      </c>
      <c r="Q610" s="792"/>
      <c r="R610" s="792"/>
      <c r="S610" s="792"/>
      <c r="T610" s="793"/>
      <c r="U610" s="35"/>
      <c r="V610" s="35"/>
      <c r="W610" s="36" t="s">
        <v>69</v>
      </c>
      <c r="X610" s="787">
        <v>180</v>
      </c>
      <c r="Y610" s="788">
        <f t="shared" si="120"/>
        <v>180</v>
      </c>
      <c r="Z610" s="37">
        <f>IFERROR(IF(Y610=0,"",ROUNDUP(Y610/H610,0)*0.02175),"")</f>
        <v>0.32624999999999998</v>
      </c>
      <c r="AA610" s="56"/>
      <c r="AB610" s="57"/>
      <c r="AC610" s="713" t="s">
        <v>965</v>
      </c>
      <c r="AG610" s="64"/>
      <c r="AJ610" s="68"/>
      <c r="AK610" s="68">
        <v>0</v>
      </c>
      <c r="BB610" s="714" t="s">
        <v>1</v>
      </c>
      <c r="BM610" s="64">
        <f t="shared" si="121"/>
        <v>187.20000000000002</v>
      </c>
      <c r="BN610" s="64">
        <f t="shared" si="122"/>
        <v>187.20000000000002</v>
      </c>
      <c r="BO610" s="64">
        <f t="shared" si="123"/>
        <v>0.26785714285714285</v>
      </c>
      <c r="BP610" s="64">
        <f t="shared" si="124"/>
        <v>0.26785714285714285</v>
      </c>
    </row>
    <row r="611" spans="1:68" ht="27" customHeight="1" x14ac:dyDescent="0.25">
      <c r="A611" s="54" t="s">
        <v>966</v>
      </c>
      <c r="B611" s="54" t="s">
        <v>967</v>
      </c>
      <c r="C611" s="32">
        <v>4301011762</v>
      </c>
      <c r="D611" s="794">
        <v>4640242180922</v>
      </c>
      <c r="E611" s="795"/>
      <c r="F611" s="786">
        <v>1.35</v>
      </c>
      <c r="G611" s="33">
        <v>8</v>
      </c>
      <c r="H611" s="786">
        <v>10.8</v>
      </c>
      <c r="I611" s="786">
        <v>11.28</v>
      </c>
      <c r="J611" s="33">
        <v>56</v>
      </c>
      <c r="K611" s="33" t="s">
        <v>116</v>
      </c>
      <c r="L611" s="33"/>
      <c r="M611" s="34" t="s">
        <v>119</v>
      </c>
      <c r="N611" s="34"/>
      <c r="O611" s="33">
        <v>55</v>
      </c>
      <c r="P611" s="1026" t="s">
        <v>968</v>
      </c>
      <c r="Q611" s="792"/>
      <c r="R611" s="792"/>
      <c r="S611" s="792"/>
      <c r="T611" s="793"/>
      <c r="U611" s="35"/>
      <c r="V611" s="35"/>
      <c r="W611" s="36" t="s">
        <v>69</v>
      </c>
      <c r="X611" s="787">
        <v>0</v>
      </c>
      <c r="Y611" s="788">
        <f t="shared" si="120"/>
        <v>0</v>
      </c>
      <c r="Z611" s="37" t="str">
        <f>IFERROR(IF(Y611=0,"",ROUNDUP(Y611/H611,0)*0.02175),"")</f>
        <v/>
      </c>
      <c r="AA611" s="56"/>
      <c r="AB611" s="57"/>
      <c r="AC611" s="715" t="s">
        <v>969</v>
      </c>
      <c r="AG611" s="64"/>
      <c r="AJ611" s="68"/>
      <c r="AK611" s="68">
        <v>0</v>
      </c>
      <c r="BB611" s="716" t="s">
        <v>1</v>
      </c>
      <c r="BM611" s="64">
        <f t="shared" si="121"/>
        <v>0</v>
      </c>
      <c r="BN611" s="64">
        <f t="shared" si="122"/>
        <v>0</v>
      </c>
      <c r="BO611" s="64">
        <f t="shared" si="123"/>
        <v>0</v>
      </c>
      <c r="BP611" s="64">
        <f t="shared" si="124"/>
        <v>0</v>
      </c>
    </row>
    <row r="612" spans="1:68" ht="27" customHeight="1" x14ac:dyDescent="0.25">
      <c r="A612" s="54" t="s">
        <v>970</v>
      </c>
      <c r="B612" s="54" t="s">
        <v>971</v>
      </c>
      <c r="C612" s="32">
        <v>4301011764</v>
      </c>
      <c r="D612" s="794">
        <v>4640242181189</v>
      </c>
      <c r="E612" s="795"/>
      <c r="F612" s="786">
        <v>0.4</v>
      </c>
      <c r="G612" s="33">
        <v>10</v>
      </c>
      <c r="H612" s="786">
        <v>4</v>
      </c>
      <c r="I612" s="786">
        <v>4.21</v>
      </c>
      <c r="J612" s="33">
        <v>132</v>
      </c>
      <c r="K612" s="33" t="s">
        <v>126</v>
      </c>
      <c r="L612" s="33"/>
      <c r="M612" s="34" t="s">
        <v>77</v>
      </c>
      <c r="N612" s="34"/>
      <c r="O612" s="33">
        <v>55</v>
      </c>
      <c r="P612" s="1037" t="s">
        <v>972</v>
      </c>
      <c r="Q612" s="792"/>
      <c r="R612" s="792"/>
      <c r="S612" s="792"/>
      <c r="T612" s="793"/>
      <c r="U612" s="35"/>
      <c r="V612" s="35"/>
      <c r="W612" s="36" t="s">
        <v>69</v>
      </c>
      <c r="X612" s="787">
        <v>0</v>
      </c>
      <c r="Y612" s="788">
        <f t="shared" si="120"/>
        <v>0</v>
      </c>
      <c r="Z612" s="37" t="str">
        <f>IFERROR(IF(Y612=0,"",ROUNDUP(Y612/H612,0)*0.00902),"")</f>
        <v/>
      </c>
      <c r="AA612" s="56"/>
      <c r="AB612" s="57"/>
      <c r="AC612" s="717" t="s">
        <v>957</v>
      </c>
      <c r="AG612" s="64"/>
      <c r="AJ612" s="68"/>
      <c r="AK612" s="68">
        <v>0</v>
      </c>
      <c r="BB612" s="718" t="s">
        <v>1</v>
      </c>
      <c r="BM612" s="64">
        <f t="shared" si="121"/>
        <v>0</v>
      </c>
      <c r="BN612" s="64">
        <f t="shared" si="122"/>
        <v>0</v>
      </c>
      <c r="BO612" s="64">
        <f t="shared" si="123"/>
        <v>0</v>
      </c>
      <c r="BP612" s="64">
        <f t="shared" si="124"/>
        <v>0</v>
      </c>
    </row>
    <row r="613" spans="1:68" ht="27" customHeight="1" x14ac:dyDescent="0.25">
      <c r="A613" s="54" t="s">
        <v>973</v>
      </c>
      <c r="B613" s="54" t="s">
        <v>974</v>
      </c>
      <c r="C613" s="32">
        <v>4301011551</v>
      </c>
      <c r="D613" s="794">
        <v>4640242180038</v>
      </c>
      <c r="E613" s="795"/>
      <c r="F613" s="786">
        <v>0.4</v>
      </c>
      <c r="G613" s="33">
        <v>10</v>
      </c>
      <c r="H613" s="786">
        <v>4</v>
      </c>
      <c r="I613" s="786">
        <v>4.21</v>
      </c>
      <c r="J613" s="33">
        <v>132</v>
      </c>
      <c r="K613" s="33" t="s">
        <v>126</v>
      </c>
      <c r="L613" s="33"/>
      <c r="M613" s="34" t="s">
        <v>119</v>
      </c>
      <c r="N613" s="34"/>
      <c r="O613" s="33">
        <v>50</v>
      </c>
      <c r="P613" s="801" t="s">
        <v>975</v>
      </c>
      <c r="Q613" s="792"/>
      <c r="R613" s="792"/>
      <c r="S613" s="792"/>
      <c r="T613" s="793"/>
      <c r="U613" s="35"/>
      <c r="V613" s="35"/>
      <c r="W613" s="36" t="s">
        <v>69</v>
      </c>
      <c r="X613" s="787">
        <v>0</v>
      </c>
      <c r="Y613" s="788">
        <f t="shared" si="120"/>
        <v>0</v>
      </c>
      <c r="Z613" s="37" t="str">
        <f>IFERROR(IF(Y613=0,"",ROUNDUP(Y613/H613,0)*0.00902),"")</f>
        <v/>
      </c>
      <c r="AA613" s="56"/>
      <c r="AB613" s="57"/>
      <c r="AC613" s="719" t="s">
        <v>965</v>
      </c>
      <c r="AG613" s="64"/>
      <c r="AJ613" s="68"/>
      <c r="AK613" s="68">
        <v>0</v>
      </c>
      <c r="BB613" s="720" t="s">
        <v>1</v>
      </c>
      <c r="BM613" s="64">
        <f t="shared" si="121"/>
        <v>0</v>
      </c>
      <c r="BN613" s="64">
        <f t="shared" si="122"/>
        <v>0</v>
      </c>
      <c r="BO613" s="64">
        <f t="shared" si="123"/>
        <v>0</v>
      </c>
      <c r="BP613" s="64">
        <f t="shared" si="124"/>
        <v>0</v>
      </c>
    </row>
    <row r="614" spans="1:68" ht="27" customHeight="1" x14ac:dyDescent="0.25">
      <c r="A614" s="54" t="s">
        <v>976</v>
      </c>
      <c r="B614" s="54" t="s">
        <v>977</v>
      </c>
      <c r="C614" s="32">
        <v>4301011765</v>
      </c>
      <c r="D614" s="794">
        <v>4640242181172</v>
      </c>
      <c r="E614" s="795"/>
      <c r="F614" s="786">
        <v>0.4</v>
      </c>
      <c r="G614" s="33">
        <v>10</v>
      </c>
      <c r="H614" s="786">
        <v>4</v>
      </c>
      <c r="I614" s="786">
        <v>4.21</v>
      </c>
      <c r="J614" s="33">
        <v>132</v>
      </c>
      <c r="K614" s="33" t="s">
        <v>126</v>
      </c>
      <c r="L614" s="33"/>
      <c r="M614" s="34" t="s">
        <v>119</v>
      </c>
      <c r="N614" s="34"/>
      <c r="O614" s="33">
        <v>55</v>
      </c>
      <c r="P614" s="1010" t="s">
        <v>978</v>
      </c>
      <c r="Q614" s="792"/>
      <c r="R614" s="792"/>
      <c r="S614" s="792"/>
      <c r="T614" s="793"/>
      <c r="U614" s="35"/>
      <c r="V614" s="35"/>
      <c r="W614" s="36" t="s">
        <v>69</v>
      </c>
      <c r="X614" s="787">
        <v>0</v>
      </c>
      <c r="Y614" s="788">
        <f t="shared" si="120"/>
        <v>0</v>
      </c>
      <c r="Z614" s="37" t="str">
        <f>IFERROR(IF(Y614=0,"",ROUNDUP(Y614/H614,0)*0.00902),"")</f>
        <v/>
      </c>
      <c r="AA614" s="56"/>
      <c r="AB614" s="57"/>
      <c r="AC614" s="721" t="s">
        <v>969</v>
      </c>
      <c r="AG614" s="64"/>
      <c r="AJ614" s="68"/>
      <c r="AK614" s="68">
        <v>0</v>
      </c>
      <c r="BB614" s="722" t="s">
        <v>1</v>
      </c>
      <c r="BM614" s="64">
        <f t="shared" si="121"/>
        <v>0</v>
      </c>
      <c r="BN614" s="64">
        <f t="shared" si="122"/>
        <v>0</v>
      </c>
      <c r="BO614" s="64">
        <f t="shared" si="123"/>
        <v>0</v>
      </c>
      <c r="BP614" s="64">
        <f t="shared" si="124"/>
        <v>0</v>
      </c>
    </row>
    <row r="615" spans="1:68" x14ac:dyDescent="0.2">
      <c r="A615" s="802"/>
      <c r="B615" s="803"/>
      <c r="C615" s="803"/>
      <c r="D615" s="803"/>
      <c r="E615" s="803"/>
      <c r="F615" s="803"/>
      <c r="G615" s="803"/>
      <c r="H615" s="803"/>
      <c r="I615" s="803"/>
      <c r="J615" s="803"/>
      <c r="K615" s="803"/>
      <c r="L615" s="803"/>
      <c r="M615" s="803"/>
      <c r="N615" s="803"/>
      <c r="O615" s="804"/>
      <c r="P615" s="796" t="s">
        <v>71</v>
      </c>
      <c r="Q615" s="797"/>
      <c r="R615" s="797"/>
      <c r="S615" s="797"/>
      <c r="T615" s="797"/>
      <c r="U615" s="797"/>
      <c r="V615" s="798"/>
      <c r="W615" s="38" t="s">
        <v>72</v>
      </c>
      <c r="X615" s="789">
        <f>IFERROR(X608/H608,"0")+IFERROR(X609/H609,"0")+IFERROR(X610/H610,"0")+IFERROR(X611/H611,"0")+IFERROR(X612/H612,"0")+IFERROR(X613/H613,"0")+IFERROR(X614/H614,"0")</f>
        <v>15</v>
      </c>
      <c r="Y615" s="789">
        <f>IFERROR(Y608/H608,"0")+IFERROR(Y609/H609,"0")+IFERROR(Y610/H610,"0")+IFERROR(Y611/H611,"0")+IFERROR(Y612/H612,"0")+IFERROR(Y613/H613,"0")+IFERROR(Y614/H614,"0")</f>
        <v>15</v>
      </c>
      <c r="Z615" s="789">
        <f>IFERROR(IF(Z608="",0,Z608),"0")+IFERROR(IF(Z609="",0,Z609),"0")+IFERROR(IF(Z610="",0,Z610),"0")+IFERROR(IF(Z611="",0,Z611),"0")+IFERROR(IF(Z612="",0,Z612),"0")+IFERROR(IF(Z613="",0,Z613),"0")+IFERROR(IF(Z614="",0,Z614),"0")</f>
        <v>0.32624999999999998</v>
      </c>
      <c r="AA615" s="790"/>
      <c r="AB615" s="790"/>
      <c r="AC615" s="790"/>
    </row>
    <row r="616" spans="1:68" x14ac:dyDescent="0.2">
      <c r="A616" s="803"/>
      <c r="B616" s="803"/>
      <c r="C616" s="803"/>
      <c r="D616" s="803"/>
      <c r="E616" s="803"/>
      <c r="F616" s="803"/>
      <c r="G616" s="803"/>
      <c r="H616" s="803"/>
      <c r="I616" s="803"/>
      <c r="J616" s="803"/>
      <c r="K616" s="803"/>
      <c r="L616" s="803"/>
      <c r="M616" s="803"/>
      <c r="N616" s="803"/>
      <c r="O616" s="804"/>
      <c r="P616" s="796" t="s">
        <v>71</v>
      </c>
      <c r="Q616" s="797"/>
      <c r="R616" s="797"/>
      <c r="S616" s="797"/>
      <c r="T616" s="797"/>
      <c r="U616" s="797"/>
      <c r="V616" s="798"/>
      <c r="W616" s="38" t="s">
        <v>69</v>
      </c>
      <c r="X616" s="789">
        <f>IFERROR(SUM(X608:X614),"0")</f>
        <v>180</v>
      </c>
      <c r="Y616" s="789">
        <f>IFERROR(SUM(Y608:Y614),"0")</f>
        <v>180</v>
      </c>
      <c r="Z616" s="38"/>
      <c r="AA616" s="790"/>
      <c r="AB616" s="790"/>
      <c r="AC616" s="790"/>
    </row>
    <row r="617" spans="1:68" ht="14.25" customHeight="1" x14ac:dyDescent="0.25">
      <c r="A617" s="808" t="s">
        <v>168</v>
      </c>
      <c r="B617" s="803"/>
      <c r="C617" s="803"/>
      <c r="D617" s="803"/>
      <c r="E617" s="803"/>
      <c r="F617" s="803"/>
      <c r="G617" s="803"/>
      <c r="H617" s="803"/>
      <c r="I617" s="803"/>
      <c r="J617" s="803"/>
      <c r="K617" s="803"/>
      <c r="L617" s="803"/>
      <c r="M617" s="803"/>
      <c r="N617" s="803"/>
      <c r="O617" s="803"/>
      <c r="P617" s="803"/>
      <c r="Q617" s="803"/>
      <c r="R617" s="803"/>
      <c r="S617" s="803"/>
      <c r="T617" s="803"/>
      <c r="U617" s="803"/>
      <c r="V617" s="803"/>
      <c r="W617" s="803"/>
      <c r="X617" s="803"/>
      <c r="Y617" s="803"/>
      <c r="Z617" s="803"/>
      <c r="AA617" s="783"/>
      <c r="AB617" s="783"/>
      <c r="AC617" s="783"/>
    </row>
    <row r="618" spans="1:68" ht="16.5" customHeight="1" x14ac:dyDescent="0.25">
      <c r="A618" s="54" t="s">
        <v>979</v>
      </c>
      <c r="B618" s="54" t="s">
        <v>980</v>
      </c>
      <c r="C618" s="32">
        <v>4301020269</v>
      </c>
      <c r="D618" s="794">
        <v>4640242180519</v>
      </c>
      <c r="E618" s="795"/>
      <c r="F618" s="786">
        <v>1.35</v>
      </c>
      <c r="G618" s="33">
        <v>8</v>
      </c>
      <c r="H618" s="786">
        <v>10.8</v>
      </c>
      <c r="I618" s="786">
        <v>11.28</v>
      </c>
      <c r="J618" s="33">
        <v>56</v>
      </c>
      <c r="K618" s="33" t="s">
        <v>116</v>
      </c>
      <c r="L618" s="33"/>
      <c r="M618" s="34" t="s">
        <v>77</v>
      </c>
      <c r="N618" s="34"/>
      <c r="O618" s="33">
        <v>50</v>
      </c>
      <c r="P618" s="1084" t="s">
        <v>981</v>
      </c>
      <c r="Q618" s="792"/>
      <c r="R618" s="792"/>
      <c r="S618" s="792"/>
      <c r="T618" s="793"/>
      <c r="U618" s="35"/>
      <c r="V618" s="35"/>
      <c r="W618" s="36" t="s">
        <v>69</v>
      </c>
      <c r="X618" s="787">
        <v>300</v>
      </c>
      <c r="Y618" s="788">
        <f>IFERROR(IF(X618="",0,CEILING((X618/$H618),1)*$H618),"")</f>
        <v>302.40000000000003</v>
      </c>
      <c r="Z618" s="37">
        <f>IFERROR(IF(Y618=0,"",ROUNDUP(Y618/H618,0)*0.02175),"")</f>
        <v>0.60899999999999999</v>
      </c>
      <c r="AA618" s="56"/>
      <c r="AB618" s="57"/>
      <c r="AC618" s="723" t="s">
        <v>982</v>
      </c>
      <c r="AG618" s="64"/>
      <c r="AJ618" s="68"/>
      <c r="AK618" s="68">
        <v>0</v>
      </c>
      <c r="BB618" s="724" t="s">
        <v>1</v>
      </c>
      <c r="BM618" s="64">
        <f>IFERROR(X618*I618/H618,"0")</f>
        <v>313.33333333333331</v>
      </c>
      <c r="BN618" s="64">
        <f>IFERROR(Y618*I618/H618,"0")</f>
        <v>315.83999999999997</v>
      </c>
      <c r="BO618" s="64">
        <f>IFERROR(1/J618*(X618/H618),"0")</f>
        <v>0.49603174603174593</v>
      </c>
      <c r="BP618" s="64">
        <f>IFERROR(1/J618*(Y618/H618),"0")</f>
        <v>0.5</v>
      </c>
    </row>
    <row r="619" spans="1:68" ht="27" customHeight="1" x14ac:dyDescent="0.25">
      <c r="A619" s="54" t="s">
        <v>983</v>
      </c>
      <c r="B619" s="54" t="s">
        <v>984</v>
      </c>
      <c r="C619" s="32">
        <v>4301020260</v>
      </c>
      <c r="D619" s="794">
        <v>4640242180526</v>
      </c>
      <c r="E619" s="795"/>
      <c r="F619" s="786">
        <v>1.8</v>
      </c>
      <c r="G619" s="33">
        <v>6</v>
      </c>
      <c r="H619" s="786">
        <v>10.8</v>
      </c>
      <c r="I619" s="786">
        <v>11.28</v>
      </c>
      <c r="J619" s="33">
        <v>56</v>
      </c>
      <c r="K619" s="33" t="s">
        <v>116</v>
      </c>
      <c r="L619" s="33"/>
      <c r="M619" s="34" t="s">
        <v>119</v>
      </c>
      <c r="N619" s="34"/>
      <c r="O619" s="33">
        <v>50</v>
      </c>
      <c r="P619" s="1031" t="s">
        <v>985</v>
      </c>
      <c r="Q619" s="792"/>
      <c r="R619" s="792"/>
      <c r="S619" s="792"/>
      <c r="T619" s="793"/>
      <c r="U619" s="35"/>
      <c r="V619" s="35"/>
      <c r="W619" s="36" t="s">
        <v>69</v>
      </c>
      <c r="X619" s="787">
        <v>0</v>
      </c>
      <c r="Y619" s="788">
        <f>IFERROR(IF(X619="",0,CEILING((X619/$H619),1)*$H619),"")</f>
        <v>0</v>
      </c>
      <c r="Z619" s="37" t="str">
        <f>IFERROR(IF(Y619=0,"",ROUNDUP(Y619/H619,0)*0.02175),"")</f>
        <v/>
      </c>
      <c r="AA619" s="56"/>
      <c r="AB619" s="57"/>
      <c r="AC619" s="725" t="s">
        <v>982</v>
      </c>
      <c r="AG619" s="64"/>
      <c r="AJ619" s="68"/>
      <c r="AK619" s="68">
        <v>0</v>
      </c>
      <c r="BB619" s="726" t="s">
        <v>1</v>
      </c>
      <c r="BM619" s="64">
        <f>IFERROR(X619*I619/H619,"0")</f>
        <v>0</v>
      </c>
      <c r="BN619" s="64">
        <f>IFERROR(Y619*I619/H619,"0")</f>
        <v>0</v>
      </c>
      <c r="BO619" s="64">
        <f>IFERROR(1/J619*(X619/H619),"0")</f>
        <v>0</v>
      </c>
      <c r="BP619" s="64">
        <f>IFERROR(1/J619*(Y619/H619),"0")</f>
        <v>0</v>
      </c>
    </row>
    <row r="620" spans="1:68" ht="27" customHeight="1" x14ac:dyDescent="0.25">
      <c r="A620" s="54" t="s">
        <v>986</v>
      </c>
      <c r="B620" s="54" t="s">
        <v>987</v>
      </c>
      <c r="C620" s="32">
        <v>4301020309</v>
      </c>
      <c r="D620" s="794">
        <v>4640242180090</v>
      </c>
      <c r="E620" s="795"/>
      <c r="F620" s="786">
        <v>1.35</v>
      </c>
      <c r="G620" s="33">
        <v>8</v>
      </c>
      <c r="H620" s="786">
        <v>10.8</v>
      </c>
      <c r="I620" s="786">
        <v>11.28</v>
      </c>
      <c r="J620" s="33">
        <v>56</v>
      </c>
      <c r="K620" s="33" t="s">
        <v>116</v>
      </c>
      <c r="L620" s="33"/>
      <c r="M620" s="34" t="s">
        <v>119</v>
      </c>
      <c r="N620" s="34"/>
      <c r="O620" s="33">
        <v>50</v>
      </c>
      <c r="P620" s="1090" t="s">
        <v>988</v>
      </c>
      <c r="Q620" s="792"/>
      <c r="R620" s="792"/>
      <c r="S620" s="792"/>
      <c r="T620" s="793"/>
      <c r="U620" s="35"/>
      <c r="V620" s="35"/>
      <c r="W620" s="36" t="s">
        <v>69</v>
      </c>
      <c r="X620" s="787">
        <v>0</v>
      </c>
      <c r="Y620" s="788">
        <f>IFERROR(IF(X620="",0,CEILING((X620/$H620),1)*$H620),"")</f>
        <v>0</v>
      </c>
      <c r="Z620" s="37" t="str">
        <f>IFERROR(IF(Y620=0,"",ROUNDUP(Y620/H620,0)*0.02175),"")</f>
        <v/>
      </c>
      <c r="AA620" s="56"/>
      <c r="AB620" s="57"/>
      <c r="AC620" s="727" t="s">
        <v>989</v>
      </c>
      <c r="AG620" s="64"/>
      <c r="AJ620" s="68"/>
      <c r="AK620" s="68">
        <v>0</v>
      </c>
      <c r="BB620" s="728" t="s">
        <v>1</v>
      </c>
      <c r="BM620" s="64">
        <f>IFERROR(X620*I620/H620,"0")</f>
        <v>0</v>
      </c>
      <c r="BN620" s="64">
        <f>IFERROR(Y620*I620/H620,"0")</f>
        <v>0</v>
      </c>
      <c r="BO620" s="64">
        <f>IFERROR(1/J620*(X620/H620),"0")</f>
        <v>0</v>
      </c>
      <c r="BP620" s="64">
        <f>IFERROR(1/J620*(Y620/H620),"0")</f>
        <v>0</v>
      </c>
    </row>
    <row r="621" spans="1:68" ht="27" customHeight="1" x14ac:dyDescent="0.25">
      <c r="A621" s="54" t="s">
        <v>990</v>
      </c>
      <c r="B621" s="54" t="s">
        <v>991</v>
      </c>
      <c r="C621" s="32">
        <v>4301020295</v>
      </c>
      <c r="D621" s="794">
        <v>4640242181363</v>
      </c>
      <c r="E621" s="795"/>
      <c r="F621" s="786">
        <v>0.4</v>
      </c>
      <c r="G621" s="33">
        <v>10</v>
      </c>
      <c r="H621" s="786">
        <v>4</v>
      </c>
      <c r="I621" s="786">
        <v>4.21</v>
      </c>
      <c r="J621" s="33">
        <v>132</v>
      </c>
      <c r="K621" s="33" t="s">
        <v>126</v>
      </c>
      <c r="L621" s="33"/>
      <c r="M621" s="34" t="s">
        <v>119</v>
      </c>
      <c r="N621" s="34"/>
      <c r="O621" s="33">
        <v>50</v>
      </c>
      <c r="P621" s="845" t="s">
        <v>992</v>
      </c>
      <c r="Q621" s="792"/>
      <c r="R621" s="792"/>
      <c r="S621" s="792"/>
      <c r="T621" s="793"/>
      <c r="U621" s="35"/>
      <c r="V621" s="35"/>
      <c r="W621" s="36" t="s">
        <v>69</v>
      </c>
      <c r="X621" s="787">
        <v>0</v>
      </c>
      <c r="Y621" s="788">
        <f>IFERROR(IF(X621="",0,CEILING((X621/$H621),1)*$H621),"")</f>
        <v>0</v>
      </c>
      <c r="Z621" s="37" t="str">
        <f>IFERROR(IF(Y621=0,"",ROUNDUP(Y621/H621,0)*0.00902),"")</f>
        <v/>
      </c>
      <c r="AA621" s="56"/>
      <c r="AB621" s="57"/>
      <c r="AC621" s="729" t="s">
        <v>989</v>
      </c>
      <c r="AG621" s="64"/>
      <c r="AJ621" s="68"/>
      <c r="AK621" s="68">
        <v>0</v>
      </c>
      <c r="BB621" s="730" t="s">
        <v>1</v>
      </c>
      <c r="BM621" s="64">
        <f>IFERROR(X621*I621/H621,"0")</f>
        <v>0</v>
      </c>
      <c r="BN621" s="64">
        <f>IFERROR(Y621*I621/H621,"0")</f>
        <v>0</v>
      </c>
      <c r="BO621" s="64">
        <f>IFERROR(1/J621*(X621/H621),"0")</f>
        <v>0</v>
      </c>
      <c r="BP621" s="64">
        <f>IFERROR(1/J621*(Y621/H621),"0")</f>
        <v>0</v>
      </c>
    </row>
    <row r="622" spans="1:68" x14ac:dyDescent="0.2">
      <c r="A622" s="802"/>
      <c r="B622" s="803"/>
      <c r="C622" s="803"/>
      <c r="D622" s="803"/>
      <c r="E622" s="803"/>
      <c r="F622" s="803"/>
      <c r="G622" s="803"/>
      <c r="H622" s="803"/>
      <c r="I622" s="803"/>
      <c r="J622" s="803"/>
      <c r="K622" s="803"/>
      <c r="L622" s="803"/>
      <c r="M622" s="803"/>
      <c r="N622" s="803"/>
      <c r="O622" s="804"/>
      <c r="P622" s="796" t="s">
        <v>71</v>
      </c>
      <c r="Q622" s="797"/>
      <c r="R622" s="797"/>
      <c r="S622" s="797"/>
      <c r="T622" s="797"/>
      <c r="U622" s="797"/>
      <c r="V622" s="798"/>
      <c r="W622" s="38" t="s">
        <v>72</v>
      </c>
      <c r="X622" s="789">
        <f>IFERROR(X618/H618,"0")+IFERROR(X619/H619,"0")+IFERROR(X620/H620,"0")+IFERROR(X621/H621,"0")</f>
        <v>27.777777777777775</v>
      </c>
      <c r="Y622" s="789">
        <f>IFERROR(Y618/H618,"0")+IFERROR(Y619/H619,"0")+IFERROR(Y620/H620,"0")+IFERROR(Y621/H621,"0")</f>
        <v>28</v>
      </c>
      <c r="Z622" s="789">
        <f>IFERROR(IF(Z618="",0,Z618),"0")+IFERROR(IF(Z619="",0,Z619),"0")+IFERROR(IF(Z620="",0,Z620),"0")+IFERROR(IF(Z621="",0,Z621),"0")</f>
        <v>0.60899999999999999</v>
      </c>
      <c r="AA622" s="790"/>
      <c r="AB622" s="790"/>
      <c r="AC622" s="790"/>
    </row>
    <row r="623" spans="1:68" x14ac:dyDescent="0.2">
      <c r="A623" s="803"/>
      <c r="B623" s="803"/>
      <c r="C623" s="803"/>
      <c r="D623" s="803"/>
      <c r="E623" s="803"/>
      <c r="F623" s="803"/>
      <c r="G623" s="803"/>
      <c r="H623" s="803"/>
      <c r="I623" s="803"/>
      <c r="J623" s="803"/>
      <c r="K623" s="803"/>
      <c r="L623" s="803"/>
      <c r="M623" s="803"/>
      <c r="N623" s="803"/>
      <c r="O623" s="804"/>
      <c r="P623" s="796" t="s">
        <v>71</v>
      </c>
      <c r="Q623" s="797"/>
      <c r="R623" s="797"/>
      <c r="S623" s="797"/>
      <c r="T623" s="797"/>
      <c r="U623" s="797"/>
      <c r="V623" s="798"/>
      <c r="W623" s="38" t="s">
        <v>69</v>
      </c>
      <c r="X623" s="789">
        <f>IFERROR(SUM(X618:X621),"0")</f>
        <v>300</v>
      </c>
      <c r="Y623" s="789">
        <f>IFERROR(SUM(Y618:Y621),"0")</f>
        <v>302.40000000000003</v>
      </c>
      <c r="Z623" s="38"/>
      <c r="AA623" s="790"/>
      <c r="AB623" s="790"/>
      <c r="AC623" s="790"/>
    </row>
    <row r="624" spans="1:68" ht="14.25" customHeight="1" x14ac:dyDescent="0.25">
      <c r="A624" s="808" t="s">
        <v>64</v>
      </c>
      <c r="B624" s="803"/>
      <c r="C624" s="803"/>
      <c r="D624" s="803"/>
      <c r="E624" s="803"/>
      <c r="F624" s="803"/>
      <c r="G624" s="803"/>
      <c r="H624" s="803"/>
      <c r="I624" s="803"/>
      <c r="J624" s="803"/>
      <c r="K624" s="803"/>
      <c r="L624" s="803"/>
      <c r="M624" s="803"/>
      <c r="N624" s="803"/>
      <c r="O624" s="803"/>
      <c r="P624" s="803"/>
      <c r="Q624" s="803"/>
      <c r="R624" s="803"/>
      <c r="S624" s="803"/>
      <c r="T624" s="803"/>
      <c r="U624" s="803"/>
      <c r="V624" s="803"/>
      <c r="W624" s="803"/>
      <c r="X624" s="803"/>
      <c r="Y624" s="803"/>
      <c r="Z624" s="803"/>
      <c r="AA624" s="783"/>
      <c r="AB624" s="783"/>
      <c r="AC624" s="783"/>
    </row>
    <row r="625" spans="1:68" ht="27" customHeight="1" x14ac:dyDescent="0.25">
      <c r="A625" s="54" t="s">
        <v>993</v>
      </c>
      <c r="B625" s="54" t="s">
        <v>994</v>
      </c>
      <c r="C625" s="32">
        <v>4301031280</v>
      </c>
      <c r="D625" s="794">
        <v>4640242180816</v>
      </c>
      <c r="E625" s="795"/>
      <c r="F625" s="786">
        <v>0.7</v>
      </c>
      <c r="G625" s="33">
        <v>6</v>
      </c>
      <c r="H625" s="786">
        <v>4.2</v>
      </c>
      <c r="I625" s="786">
        <v>4.47</v>
      </c>
      <c r="J625" s="33">
        <v>132</v>
      </c>
      <c r="K625" s="33" t="s">
        <v>126</v>
      </c>
      <c r="L625" s="33"/>
      <c r="M625" s="34" t="s">
        <v>68</v>
      </c>
      <c r="N625" s="34"/>
      <c r="O625" s="33">
        <v>40</v>
      </c>
      <c r="P625" s="1219" t="s">
        <v>995</v>
      </c>
      <c r="Q625" s="792"/>
      <c r="R625" s="792"/>
      <c r="S625" s="792"/>
      <c r="T625" s="793"/>
      <c r="U625" s="35"/>
      <c r="V625" s="35"/>
      <c r="W625" s="36" t="s">
        <v>69</v>
      </c>
      <c r="X625" s="787">
        <v>30</v>
      </c>
      <c r="Y625" s="788">
        <f t="shared" ref="Y625:Y631" si="125">IFERROR(IF(X625="",0,CEILING((X625/$H625),1)*$H625),"")</f>
        <v>33.6</v>
      </c>
      <c r="Z625" s="37">
        <f>IFERROR(IF(Y625=0,"",ROUNDUP(Y625/H625,0)*0.00902),"")</f>
        <v>7.2160000000000002E-2</v>
      </c>
      <c r="AA625" s="56"/>
      <c r="AB625" s="57"/>
      <c r="AC625" s="731" t="s">
        <v>996</v>
      </c>
      <c r="AG625" s="64"/>
      <c r="AJ625" s="68"/>
      <c r="AK625" s="68">
        <v>0</v>
      </c>
      <c r="BB625" s="732" t="s">
        <v>1</v>
      </c>
      <c r="BM625" s="64">
        <f t="shared" ref="BM625:BM631" si="126">IFERROR(X625*I625/H625,"0")</f>
        <v>31.928571428571427</v>
      </c>
      <c r="BN625" s="64">
        <f t="shared" ref="BN625:BN631" si="127">IFERROR(Y625*I625/H625,"0")</f>
        <v>35.76</v>
      </c>
      <c r="BO625" s="64">
        <f t="shared" ref="BO625:BO631" si="128">IFERROR(1/J625*(X625/H625),"0")</f>
        <v>5.4112554112554112E-2</v>
      </c>
      <c r="BP625" s="64">
        <f t="shared" ref="BP625:BP631" si="129">IFERROR(1/J625*(Y625/H625),"0")</f>
        <v>6.0606060606060608E-2</v>
      </c>
    </row>
    <row r="626" spans="1:68" ht="27" customHeight="1" x14ac:dyDescent="0.25">
      <c r="A626" s="54" t="s">
        <v>997</v>
      </c>
      <c r="B626" s="54" t="s">
        <v>998</v>
      </c>
      <c r="C626" s="32">
        <v>4301031244</v>
      </c>
      <c r="D626" s="794">
        <v>4640242180595</v>
      </c>
      <c r="E626" s="795"/>
      <c r="F626" s="786">
        <v>0.7</v>
      </c>
      <c r="G626" s="33">
        <v>6</v>
      </c>
      <c r="H626" s="786">
        <v>4.2</v>
      </c>
      <c r="I626" s="786">
        <v>4.47</v>
      </c>
      <c r="J626" s="33">
        <v>132</v>
      </c>
      <c r="K626" s="33" t="s">
        <v>126</v>
      </c>
      <c r="L626" s="33"/>
      <c r="M626" s="34" t="s">
        <v>68</v>
      </c>
      <c r="N626" s="34"/>
      <c r="O626" s="33">
        <v>40</v>
      </c>
      <c r="P626" s="816" t="s">
        <v>999</v>
      </c>
      <c r="Q626" s="792"/>
      <c r="R626" s="792"/>
      <c r="S626" s="792"/>
      <c r="T626" s="793"/>
      <c r="U626" s="35"/>
      <c r="V626" s="35"/>
      <c r="W626" s="36" t="s">
        <v>69</v>
      </c>
      <c r="X626" s="787">
        <v>350</v>
      </c>
      <c r="Y626" s="788">
        <f t="shared" si="125"/>
        <v>352.8</v>
      </c>
      <c r="Z626" s="37">
        <f>IFERROR(IF(Y626=0,"",ROUNDUP(Y626/H626,0)*0.00902),"")</f>
        <v>0.75768000000000002</v>
      </c>
      <c r="AA626" s="56"/>
      <c r="AB626" s="57"/>
      <c r="AC626" s="733" t="s">
        <v>1000</v>
      </c>
      <c r="AG626" s="64"/>
      <c r="AJ626" s="68"/>
      <c r="AK626" s="68">
        <v>0</v>
      </c>
      <c r="BB626" s="734" t="s">
        <v>1</v>
      </c>
      <c r="BM626" s="64">
        <f t="shared" si="126"/>
        <v>372.5</v>
      </c>
      <c r="BN626" s="64">
        <f t="shared" si="127"/>
        <v>375.48</v>
      </c>
      <c r="BO626" s="64">
        <f t="shared" si="128"/>
        <v>0.63131313131313127</v>
      </c>
      <c r="BP626" s="64">
        <f t="shared" si="129"/>
        <v>0.63636363636363635</v>
      </c>
    </row>
    <row r="627" spans="1:68" ht="27" customHeight="1" x14ac:dyDescent="0.25">
      <c r="A627" s="54" t="s">
        <v>1001</v>
      </c>
      <c r="B627" s="54" t="s">
        <v>1002</v>
      </c>
      <c r="C627" s="32">
        <v>4301031289</v>
      </c>
      <c r="D627" s="794">
        <v>4640242181615</v>
      </c>
      <c r="E627" s="795"/>
      <c r="F627" s="786">
        <v>0.7</v>
      </c>
      <c r="G627" s="33">
        <v>6</v>
      </c>
      <c r="H627" s="786">
        <v>4.2</v>
      </c>
      <c r="I627" s="786">
        <v>4.41</v>
      </c>
      <c r="J627" s="33">
        <v>132</v>
      </c>
      <c r="K627" s="33" t="s">
        <v>126</v>
      </c>
      <c r="L627" s="33"/>
      <c r="M627" s="34" t="s">
        <v>68</v>
      </c>
      <c r="N627" s="34"/>
      <c r="O627" s="33">
        <v>45</v>
      </c>
      <c r="P627" s="1008" t="s">
        <v>1003</v>
      </c>
      <c r="Q627" s="792"/>
      <c r="R627" s="792"/>
      <c r="S627" s="792"/>
      <c r="T627" s="793"/>
      <c r="U627" s="35"/>
      <c r="V627" s="35"/>
      <c r="W627" s="36" t="s">
        <v>69</v>
      </c>
      <c r="X627" s="787">
        <v>0</v>
      </c>
      <c r="Y627" s="788">
        <f t="shared" si="125"/>
        <v>0</v>
      </c>
      <c r="Z627" s="37" t="str">
        <f>IFERROR(IF(Y627=0,"",ROUNDUP(Y627/H627,0)*0.00902),"")</f>
        <v/>
      </c>
      <c r="AA627" s="56"/>
      <c r="AB627" s="57"/>
      <c r="AC627" s="735" t="s">
        <v>1004</v>
      </c>
      <c r="AG627" s="64"/>
      <c r="AJ627" s="68"/>
      <c r="AK627" s="68">
        <v>0</v>
      </c>
      <c r="BB627" s="736" t="s">
        <v>1</v>
      </c>
      <c r="BM627" s="64">
        <f t="shared" si="126"/>
        <v>0</v>
      </c>
      <c r="BN627" s="64">
        <f t="shared" si="127"/>
        <v>0</v>
      </c>
      <c r="BO627" s="64">
        <f t="shared" si="128"/>
        <v>0</v>
      </c>
      <c r="BP627" s="64">
        <f t="shared" si="129"/>
        <v>0</v>
      </c>
    </row>
    <row r="628" spans="1:68" ht="27" customHeight="1" x14ac:dyDescent="0.25">
      <c r="A628" s="54" t="s">
        <v>1005</v>
      </c>
      <c r="B628" s="54" t="s">
        <v>1006</v>
      </c>
      <c r="C628" s="32">
        <v>4301031285</v>
      </c>
      <c r="D628" s="794">
        <v>4640242181639</v>
      </c>
      <c r="E628" s="795"/>
      <c r="F628" s="786">
        <v>0.7</v>
      </c>
      <c r="G628" s="33">
        <v>6</v>
      </c>
      <c r="H628" s="786">
        <v>4.2</v>
      </c>
      <c r="I628" s="786">
        <v>4.41</v>
      </c>
      <c r="J628" s="33">
        <v>132</v>
      </c>
      <c r="K628" s="33" t="s">
        <v>126</v>
      </c>
      <c r="L628" s="33"/>
      <c r="M628" s="34" t="s">
        <v>68</v>
      </c>
      <c r="N628" s="34"/>
      <c r="O628" s="33">
        <v>45</v>
      </c>
      <c r="P628" s="823" t="s">
        <v>1007</v>
      </c>
      <c r="Q628" s="792"/>
      <c r="R628" s="792"/>
      <c r="S628" s="792"/>
      <c r="T628" s="793"/>
      <c r="U628" s="35"/>
      <c r="V628" s="35"/>
      <c r="W628" s="36" t="s">
        <v>69</v>
      </c>
      <c r="X628" s="787">
        <v>0</v>
      </c>
      <c r="Y628" s="788">
        <f t="shared" si="125"/>
        <v>0</v>
      </c>
      <c r="Z628" s="37" t="str">
        <f>IFERROR(IF(Y628=0,"",ROUNDUP(Y628/H628,0)*0.00902),"")</f>
        <v/>
      </c>
      <c r="AA628" s="56"/>
      <c r="AB628" s="57"/>
      <c r="AC628" s="737" t="s">
        <v>1008</v>
      </c>
      <c r="AG628" s="64"/>
      <c r="AJ628" s="68"/>
      <c r="AK628" s="68">
        <v>0</v>
      </c>
      <c r="BB628" s="738" t="s">
        <v>1</v>
      </c>
      <c r="BM628" s="64">
        <f t="shared" si="126"/>
        <v>0</v>
      </c>
      <c r="BN628" s="64">
        <f t="shared" si="127"/>
        <v>0</v>
      </c>
      <c r="BO628" s="64">
        <f t="shared" si="128"/>
        <v>0</v>
      </c>
      <c r="BP628" s="64">
        <f t="shared" si="129"/>
        <v>0</v>
      </c>
    </row>
    <row r="629" spans="1:68" ht="27" customHeight="1" x14ac:dyDescent="0.25">
      <c r="A629" s="54" t="s">
        <v>1009</v>
      </c>
      <c r="B629" s="54" t="s">
        <v>1010</v>
      </c>
      <c r="C629" s="32">
        <v>4301031287</v>
      </c>
      <c r="D629" s="794">
        <v>4640242181622</v>
      </c>
      <c r="E629" s="795"/>
      <c r="F629" s="786">
        <v>0.7</v>
      </c>
      <c r="G629" s="33">
        <v>6</v>
      </c>
      <c r="H629" s="786">
        <v>4.2</v>
      </c>
      <c r="I629" s="786">
        <v>4.41</v>
      </c>
      <c r="J629" s="33">
        <v>132</v>
      </c>
      <c r="K629" s="33" t="s">
        <v>126</v>
      </c>
      <c r="L629" s="33"/>
      <c r="M629" s="34" t="s">
        <v>68</v>
      </c>
      <c r="N629" s="34"/>
      <c r="O629" s="33">
        <v>45</v>
      </c>
      <c r="P629" s="1044" t="s">
        <v>1011</v>
      </c>
      <c r="Q629" s="792"/>
      <c r="R629" s="792"/>
      <c r="S629" s="792"/>
      <c r="T629" s="793"/>
      <c r="U629" s="35"/>
      <c r="V629" s="35"/>
      <c r="W629" s="36" t="s">
        <v>69</v>
      </c>
      <c r="X629" s="787">
        <v>0</v>
      </c>
      <c r="Y629" s="788">
        <f t="shared" si="125"/>
        <v>0</v>
      </c>
      <c r="Z629" s="37" t="str">
        <f>IFERROR(IF(Y629=0,"",ROUNDUP(Y629/H629,0)*0.00902),"")</f>
        <v/>
      </c>
      <c r="AA629" s="56"/>
      <c r="AB629" s="57"/>
      <c r="AC629" s="739" t="s">
        <v>1012</v>
      </c>
      <c r="AG629" s="64"/>
      <c r="AJ629" s="68"/>
      <c r="AK629" s="68">
        <v>0</v>
      </c>
      <c r="BB629" s="740" t="s">
        <v>1</v>
      </c>
      <c r="BM629" s="64">
        <f t="shared" si="126"/>
        <v>0</v>
      </c>
      <c r="BN629" s="64">
        <f t="shared" si="127"/>
        <v>0</v>
      </c>
      <c r="BO629" s="64">
        <f t="shared" si="128"/>
        <v>0</v>
      </c>
      <c r="BP629" s="64">
        <f t="shared" si="129"/>
        <v>0</v>
      </c>
    </row>
    <row r="630" spans="1:68" ht="27" customHeight="1" x14ac:dyDescent="0.25">
      <c r="A630" s="54" t="s">
        <v>1013</v>
      </c>
      <c r="B630" s="54" t="s">
        <v>1014</v>
      </c>
      <c r="C630" s="32">
        <v>4301031203</v>
      </c>
      <c r="D630" s="794">
        <v>4640242180908</v>
      </c>
      <c r="E630" s="795"/>
      <c r="F630" s="786">
        <v>0.28000000000000003</v>
      </c>
      <c r="G630" s="33">
        <v>6</v>
      </c>
      <c r="H630" s="786">
        <v>1.68</v>
      </c>
      <c r="I630" s="786">
        <v>1.81</v>
      </c>
      <c r="J630" s="33">
        <v>234</v>
      </c>
      <c r="K630" s="33" t="s">
        <v>67</v>
      </c>
      <c r="L630" s="33"/>
      <c r="M630" s="34" t="s">
        <v>68</v>
      </c>
      <c r="N630" s="34"/>
      <c r="O630" s="33">
        <v>40</v>
      </c>
      <c r="P630" s="1053" t="s">
        <v>1015</v>
      </c>
      <c r="Q630" s="792"/>
      <c r="R630" s="792"/>
      <c r="S630" s="792"/>
      <c r="T630" s="793"/>
      <c r="U630" s="35"/>
      <c r="V630" s="35"/>
      <c r="W630" s="36" t="s">
        <v>69</v>
      </c>
      <c r="X630" s="787">
        <v>0</v>
      </c>
      <c r="Y630" s="788">
        <f t="shared" si="125"/>
        <v>0</v>
      </c>
      <c r="Z630" s="37" t="str">
        <f>IFERROR(IF(Y630=0,"",ROUNDUP(Y630/H630,0)*0.00502),"")</f>
        <v/>
      </c>
      <c r="AA630" s="56"/>
      <c r="AB630" s="57"/>
      <c r="AC630" s="741" t="s">
        <v>996</v>
      </c>
      <c r="AG630" s="64"/>
      <c r="AJ630" s="68"/>
      <c r="AK630" s="68">
        <v>0</v>
      </c>
      <c r="BB630" s="742" t="s">
        <v>1</v>
      </c>
      <c r="BM630" s="64">
        <f t="shared" si="126"/>
        <v>0</v>
      </c>
      <c r="BN630" s="64">
        <f t="shared" si="127"/>
        <v>0</v>
      </c>
      <c r="BO630" s="64">
        <f t="shared" si="128"/>
        <v>0</v>
      </c>
      <c r="BP630" s="64">
        <f t="shared" si="129"/>
        <v>0</v>
      </c>
    </row>
    <row r="631" spans="1:68" ht="27" customHeight="1" x14ac:dyDescent="0.25">
      <c r="A631" s="54" t="s">
        <v>1016</v>
      </c>
      <c r="B631" s="54" t="s">
        <v>1017</v>
      </c>
      <c r="C631" s="32">
        <v>4301031200</v>
      </c>
      <c r="D631" s="794">
        <v>4640242180489</v>
      </c>
      <c r="E631" s="795"/>
      <c r="F631" s="786">
        <v>0.28000000000000003</v>
      </c>
      <c r="G631" s="33">
        <v>6</v>
      </c>
      <c r="H631" s="786">
        <v>1.68</v>
      </c>
      <c r="I631" s="786">
        <v>1.84</v>
      </c>
      <c r="J631" s="33">
        <v>234</v>
      </c>
      <c r="K631" s="33" t="s">
        <v>67</v>
      </c>
      <c r="L631" s="33"/>
      <c r="M631" s="34" t="s">
        <v>68</v>
      </c>
      <c r="N631" s="34"/>
      <c r="O631" s="33">
        <v>40</v>
      </c>
      <c r="P631" s="1097" t="s">
        <v>1018</v>
      </c>
      <c r="Q631" s="792"/>
      <c r="R631" s="792"/>
      <c r="S631" s="792"/>
      <c r="T631" s="793"/>
      <c r="U631" s="35"/>
      <c r="V631" s="35"/>
      <c r="W631" s="36" t="s">
        <v>69</v>
      </c>
      <c r="X631" s="787">
        <v>0</v>
      </c>
      <c r="Y631" s="788">
        <f t="shared" si="125"/>
        <v>0</v>
      </c>
      <c r="Z631" s="37" t="str">
        <f>IFERROR(IF(Y631=0,"",ROUNDUP(Y631/H631,0)*0.00502),"")</f>
        <v/>
      </c>
      <c r="AA631" s="56"/>
      <c r="AB631" s="57"/>
      <c r="AC631" s="743" t="s">
        <v>1000</v>
      </c>
      <c r="AG631" s="64"/>
      <c r="AJ631" s="68"/>
      <c r="AK631" s="68">
        <v>0</v>
      </c>
      <c r="BB631" s="744" t="s">
        <v>1</v>
      </c>
      <c r="BM631" s="64">
        <f t="shared" si="126"/>
        <v>0</v>
      </c>
      <c r="BN631" s="64">
        <f t="shared" si="127"/>
        <v>0</v>
      </c>
      <c r="BO631" s="64">
        <f t="shared" si="128"/>
        <v>0</v>
      </c>
      <c r="BP631" s="64">
        <f t="shared" si="129"/>
        <v>0</v>
      </c>
    </row>
    <row r="632" spans="1:68" x14ac:dyDescent="0.2">
      <c r="A632" s="802"/>
      <c r="B632" s="803"/>
      <c r="C632" s="803"/>
      <c r="D632" s="803"/>
      <c r="E632" s="803"/>
      <c r="F632" s="803"/>
      <c r="G632" s="803"/>
      <c r="H632" s="803"/>
      <c r="I632" s="803"/>
      <c r="J632" s="803"/>
      <c r="K632" s="803"/>
      <c r="L632" s="803"/>
      <c r="M632" s="803"/>
      <c r="N632" s="803"/>
      <c r="O632" s="804"/>
      <c r="P632" s="796" t="s">
        <v>71</v>
      </c>
      <c r="Q632" s="797"/>
      <c r="R632" s="797"/>
      <c r="S632" s="797"/>
      <c r="T632" s="797"/>
      <c r="U632" s="797"/>
      <c r="V632" s="798"/>
      <c r="W632" s="38" t="s">
        <v>72</v>
      </c>
      <c r="X632" s="789">
        <f>IFERROR(X625/H625,"0")+IFERROR(X626/H626,"0")+IFERROR(X627/H627,"0")+IFERROR(X628/H628,"0")+IFERROR(X629/H629,"0")+IFERROR(X630/H630,"0")+IFERROR(X631/H631,"0")</f>
        <v>90.476190476190467</v>
      </c>
      <c r="Y632" s="789">
        <f>IFERROR(Y625/H625,"0")+IFERROR(Y626/H626,"0")+IFERROR(Y627/H627,"0")+IFERROR(Y628/H628,"0")+IFERROR(Y629/H629,"0")+IFERROR(Y630/H630,"0")+IFERROR(Y631/H631,"0")</f>
        <v>92</v>
      </c>
      <c r="Z632" s="789">
        <f>IFERROR(IF(Z625="",0,Z625),"0")+IFERROR(IF(Z626="",0,Z626),"0")+IFERROR(IF(Z627="",0,Z627),"0")+IFERROR(IF(Z628="",0,Z628),"0")+IFERROR(IF(Z629="",0,Z629),"0")+IFERROR(IF(Z630="",0,Z630),"0")+IFERROR(IF(Z631="",0,Z631),"0")</f>
        <v>0.82984000000000002</v>
      </c>
      <c r="AA632" s="790"/>
      <c r="AB632" s="790"/>
      <c r="AC632" s="790"/>
    </row>
    <row r="633" spans="1:68" x14ac:dyDescent="0.2">
      <c r="A633" s="803"/>
      <c r="B633" s="803"/>
      <c r="C633" s="803"/>
      <c r="D633" s="803"/>
      <c r="E633" s="803"/>
      <c r="F633" s="803"/>
      <c r="G633" s="803"/>
      <c r="H633" s="803"/>
      <c r="I633" s="803"/>
      <c r="J633" s="803"/>
      <c r="K633" s="803"/>
      <c r="L633" s="803"/>
      <c r="M633" s="803"/>
      <c r="N633" s="803"/>
      <c r="O633" s="804"/>
      <c r="P633" s="796" t="s">
        <v>71</v>
      </c>
      <c r="Q633" s="797"/>
      <c r="R633" s="797"/>
      <c r="S633" s="797"/>
      <c r="T633" s="797"/>
      <c r="U633" s="797"/>
      <c r="V633" s="798"/>
      <c r="W633" s="38" t="s">
        <v>69</v>
      </c>
      <c r="X633" s="789">
        <f>IFERROR(SUM(X625:X631),"0")</f>
        <v>380</v>
      </c>
      <c r="Y633" s="789">
        <f>IFERROR(SUM(Y625:Y631),"0")</f>
        <v>386.40000000000003</v>
      </c>
      <c r="Z633" s="38"/>
      <c r="AA633" s="790"/>
      <c r="AB633" s="790"/>
      <c r="AC633" s="790"/>
    </row>
    <row r="634" spans="1:68" ht="14.25" customHeight="1" x14ac:dyDescent="0.25">
      <c r="A634" s="808" t="s">
        <v>73</v>
      </c>
      <c r="B634" s="803"/>
      <c r="C634" s="803"/>
      <c r="D634" s="803"/>
      <c r="E634" s="803"/>
      <c r="F634" s="803"/>
      <c r="G634" s="803"/>
      <c r="H634" s="803"/>
      <c r="I634" s="803"/>
      <c r="J634" s="803"/>
      <c r="K634" s="803"/>
      <c r="L634" s="803"/>
      <c r="M634" s="803"/>
      <c r="N634" s="803"/>
      <c r="O634" s="803"/>
      <c r="P634" s="803"/>
      <c r="Q634" s="803"/>
      <c r="R634" s="803"/>
      <c r="S634" s="803"/>
      <c r="T634" s="803"/>
      <c r="U634" s="803"/>
      <c r="V634" s="803"/>
      <c r="W634" s="803"/>
      <c r="X634" s="803"/>
      <c r="Y634" s="803"/>
      <c r="Z634" s="803"/>
      <c r="AA634" s="783"/>
      <c r="AB634" s="783"/>
      <c r="AC634" s="783"/>
    </row>
    <row r="635" spans="1:68" ht="27" customHeight="1" x14ac:dyDescent="0.25">
      <c r="A635" s="54" t="s">
        <v>1019</v>
      </c>
      <c r="B635" s="54" t="s">
        <v>1020</v>
      </c>
      <c r="C635" s="32">
        <v>4301051746</v>
      </c>
      <c r="D635" s="794">
        <v>4640242180533</v>
      </c>
      <c r="E635" s="795"/>
      <c r="F635" s="786">
        <v>1.3</v>
      </c>
      <c r="G635" s="33">
        <v>6</v>
      </c>
      <c r="H635" s="786">
        <v>7.8</v>
      </c>
      <c r="I635" s="786">
        <v>8.3640000000000008</v>
      </c>
      <c r="J635" s="33">
        <v>56</v>
      </c>
      <c r="K635" s="33" t="s">
        <v>116</v>
      </c>
      <c r="L635" s="33"/>
      <c r="M635" s="34" t="s">
        <v>77</v>
      </c>
      <c r="N635" s="34"/>
      <c r="O635" s="33">
        <v>40</v>
      </c>
      <c r="P635" s="887" t="s">
        <v>1021</v>
      </c>
      <c r="Q635" s="792"/>
      <c r="R635" s="792"/>
      <c r="S635" s="792"/>
      <c r="T635" s="793"/>
      <c r="U635" s="35"/>
      <c r="V635" s="35"/>
      <c r="W635" s="36" t="s">
        <v>69</v>
      </c>
      <c r="X635" s="787">
        <v>0</v>
      </c>
      <c r="Y635" s="788">
        <f t="shared" ref="Y635:Y642" si="130">IFERROR(IF(X635="",0,CEILING((X635/$H635),1)*$H635),"")</f>
        <v>0</v>
      </c>
      <c r="Z635" s="37" t="str">
        <f>IFERROR(IF(Y635=0,"",ROUNDUP(Y635/H635,0)*0.02175),"")</f>
        <v/>
      </c>
      <c r="AA635" s="56"/>
      <c r="AB635" s="57"/>
      <c r="AC635" s="745" t="s">
        <v>1022</v>
      </c>
      <c r="AG635" s="64"/>
      <c r="AJ635" s="68"/>
      <c r="AK635" s="68">
        <v>0</v>
      </c>
      <c r="BB635" s="746" t="s">
        <v>1</v>
      </c>
      <c r="BM635" s="64">
        <f t="shared" ref="BM635:BM642" si="131">IFERROR(X635*I635/H635,"0")</f>
        <v>0</v>
      </c>
      <c r="BN635" s="64">
        <f t="shared" ref="BN635:BN642" si="132">IFERROR(Y635*I635/H635,"0")</f>
        <v>0</v>
      </c>
      <c r="BO635" s="64">
        <f t="shared" ref="BO635:BO642" si="133">IFERROR(1/J635*(X635/H635),"0")</f>
        <v>0</v>
      </c>
      <c r="BP635" s="64">
        <f t="shared" ref="BP635:BP642" si="134">IFERROR(1/J635*(Y635/H635),"0")</f>
        <v>0</v>
      </c>
    </row>
    <row r="636" spans="1:68" ht="27" customHeight="1" x14ac:dyDescent="0.25">
      <c r="A636" s="54" t="s">
        <v>1019</v>
      </c>
      <c r="B636" s="54" t="s">
        <v>1023</v>
      </c>
      <c r="C636" s="32">
        <v>4301051887</v>
      </c>
      <c r="D636" s="794">
        <v>4640242180533</v>
      </c>
      <c r="E636" s="795"/>
      <c r="F636" s="786">
        <v>1.3</v>
      </c>
      <c r="G636" s="33">
        <v>6</v>
      </c>
      <c r="H636" s="786">
        <v>7.8</v>
      </c>
      <c r="I636" s="786">
        <v>8.3640000000000008</v>
      </c>
      <c r="J636" s="33">
        <v>56</v>
      </c>
      <c r="K636" s="33" t="s">
        <v>116</v>
      </c>
      <c r="L636" s="33"/>
      <c r="M636" s="34" t="s">
        <v>77</v>
      </c>
      <c r="N636" s="34"/>
      <c r="O636" s="33">
        <v>45</v>
      </c>
      <c r="P636" s="1149" t="s">
        <v>1024</v>
      </c>
      <c r="Q636" s="792"/>
      <c r="R636" s="792"/>
      <c r="S636" s="792"/>
      <c r="T636" s="793"/>
      <c r="U636" s="35"/>
      <c r="V636" s="35"/>
      <c r="W636" s="36" t="s">
        <v>69</v>
      </c>
      <c r="X636" s="787">
        <v>0</v>
      </c>
      <c r="Y636" s="788">
        <f t="shared" si="130"/>
        <v>0</v>
      </c>
      <c r="Z636" s="37" t="str">
        <f>IFERROR(IF(Y636=0,"",ROUNDUP(Y636/H636,0)*0.02175),"")</f>
        <v/>
      </c>
      <c r="AA636" s="56"/>
      <c r="AB636" s="57"/>
      <c r="AC636" s="747" t="s">
        <v>1022</v>
      </c>
      <c r="AG636" s="64"/>
      <c r="AJ636" s="68"/>
      <c r="AK636" s="68">
        <v>0</v>
      </c>
      <c r="BB636" s="748" t="s">
        <v>1</v>
      </c>
      <c r="BM636" s="64">
        <f t="shared" si="131"/>
        <v>0</v>
      </c>
      <c r="BN636" s="64">
        <f t="shared" si="132"/>
        <v>0</v>
      </c>
      <c r="BO636" s="64">
        <f t="shared" si="133"/>
        <v>0</v>
      </c>
      <c r="BP636" s="64">
        <f t="shared" si="134"/>
        <v>0</v>
      </c>
    </row>
    <row r="637" spans="1:68" ht="27" customHeight="1" x14ac:dyDescent="0.25">
      <c r="A637" s="54" t="s">
        <v>1025</v>
      </c>
      <c r="B637" s="54" t="s">
        <v>1026</v>
      </c>
      <c r="C637" s="32">
        <v>4301051510</v>
      </c>
      <c r="D637" s="794">
        <v>4640242180540</v>
      </c>
      <c r="E637" s="795"/>
      <c r="F637" s="786">
        <v>1.3</v>
      </c>
      <c r="G637" s="33">
        <v>6</v>
      </c>
      <c r="H637" s="786">
        <v>7.8</v>
      </c>
      <c r="I637" s="786">
        <v>8.3640000000000008</v>
      </c>
      <c r="J637" s="33">
        <v>56</v>
      </c>
      <c r="K637" s="33" t="s">
        <v>116</v>
      </c>
      <c r="L637" s="33"/>
      <c r="M637" s="34" t="s">
        <v>68</v>
      </c>
      <c r="N637" s="34"/>
      <c r="O637" s="33">
        <v>30</v>
      </c>
      <c r="P637" s="894" t="s">
        <v>1027</v>
      </c>
      <c r="Q637" s="792"/>
      <c r="R637" s="792"/>
      <c r="S637" s="792"/>
      <c r="T637" s="793"/>
      <c r="U637" s="35"/>
      <c r="V637" s="35"/>
      <c r="W637" s="36" t="s">
        <v>69</v>
      </c>
      <c r="X637" s="787">
        <v>0</v>
      </c>
      <c r="Y637" s="788">
        <f t="shared" si="130"/>
        <v>0</v>
      </c>
      <c r="Z637" s="37" t="str">
        <f>IFERROR(IF(Y637=0,"",ROUNDUP(Y637/H637,0)*0.02175),"")</f>
        <v/>
      </c>
      <c r="AA637" s="56"/>
      <c r="AB637" s="57"/>
      <c r="AC637" s="749" t="s">
        <v>1028</v>
      </c>
      <c r="AG637" s="64"/>
      <c r="AJ637" s="68"/>
      <c r="AK637" s="68">
        <v>0</v>
      </c>
      <c r="BB637" s="750" t="s">
        <v>1</v>
      </c>
      <c r="BM637" s="64">
        <f t="shared" si="131"/>
        <v>0</v>
      </c>
      <c r="BN637" s="64">
        <f t="shared" si="132"/>
        <v>0</v>
      </c>
      <c r="BO637" s="64">
        <f t="shared" si="133"/>
        <v>0</v>
      </c>
      <c r="BP637" s="64">
        <f t="shared" si="134"/>
        <v>0</v>
      </c>
    </row>
    <row r="638" spans="1:68" ht="27" customHeight="1" x14ac:dyDescent="0.25">
      <c r="A638" s="54" t="s">
        <v>1025</v>
      </c>
      <c r="B638" s="54" t="s">
        <v>1029</v>
      </c>
      <c r="C638" s="32">
        <v>4301051933</v>
      </c>
      <c r="D638" s="794">
        <v>4640242180540</v>
      </c>
      <c r="E638" s="795"/>
      <c r="F638" s="786">
        <v>1.3</v>
      </c>
      <c r="G638" s="33">
        <v>6</v>
      </c>
      <c r="H638" s="786">
        <v>7.8</v>
      </c>
      <c r="I638" s="786">
        <v>8.3640000000000008</v>
      </c>
      <c r="J638" s="33">
        <v>56</v>
      </c>
      <c r="K638" s="33" t="s">
        <v>116</v>
      </c>
      <c r="L638" s="33"/>
      <c r="M638" s="34" t="s">
        <v>77</v>
      </c>
      <c r="N638" s="34"/>
      <c r="O638" s="33">
        <v>45</v>
      </c>
      <c r="P638" s="945" t="s">
        <v>1030</v>
      </c>
      <c r="Q638" s="792"/>
      <c r="R638" s="792"/>
      <c r="S638" s="792"/>
      <c r="T638" s="793"/>
      <c r="U638" s="35"/>
      <c r="V638" s="35"/>
      <c r="W638" s="36" t="s">
        <v>69</v>
      </c>
      <c r="X638" s="787">
        <v>0</v>
      </c>
      <c r="Y638" s="788">
        <f t="shared" si="130"/>
        <v>0</v>
      </c>
      <c r="Z638" s="37" t="str">
        <f>IFERROR(IF(Y638=0,"",ROUNDUP(Y638/H638,0)*0.02175),"")</f>
        <v/>
      </c>
      <c r="AA638" s="56"/>
      <c r="AB638" s="57"/>
      <c r="AC638" s="751" t="s">
        <v>1028</v>
      </c>
      <c r="AG638" s="64"/>
      <c r="AJ638" s="68"/>
      <c r="AK638" s="68">
        <v>0</v>
      </c>
      <c r="BB638" s="752" t="s">
        <v>1</v>
      </c>
      <c r="BM638" s="64">
        <f t="shared" si="131"/>
        <v>0</v>
      </c>
      <c r="BN638" s="64">
        <f t="shared" si="132"/>
        <v>0</v>
      </c>
      <c r="BO638" s="64">
        <f t="shared" si="133"/>
        <v>0</v>
      </c>
      <c r="BP638" s="64">
        <f t="shared" si="134"/>
        <v>0</v>
      </c>
    </row>
    <row r="639" spans="1:68" ht="27" customHeight="1" x14ac:dyDescent="0.25">
      <c r="A639" s="54" t="s">
        <v>1031</v>
      </c>
      <c r="B639" s="54" t="s">
        <v>1032</v>
      </c>
      <c r="C639" s="32">
        <v>4301051920</v>
      </c>
      <c r="D639" s="794">
        <v>4640242181233</v>
      </c>
      <c r="E639" s="795"/>
      <c r="F639" s="786">
        <v>0.3</v>
      </c>
      <c r="G639" s="33">
        <v>6</v>
      </c>
      <c r="H639" s="786">
        <v>1.8</v>
      </c>
      <c r="I639" s="786">
        <v>2.0640000000000001</v>
      </c>
      <c r="J639" s="33">
        <v>182</v>
      </c>
      <c r="K639" s="33" t="s">
        <v>76</v>
      </c>
      <c r="L639" s="33"/>
      <c r="M639" s="34" t="s">
        <v>161</v>
      </c>
      <c r="N639" s="34"/>
      <c r="O639" s="33">
        <v>45</v>
      </c>
      <c r="P639" s="1143" t="s">
        <v>1033</v>
      </c>
      <c r="Q639" s="792"/>
      <c r="R639" s="792"/>
      <c r="S639" s="792"/>
      <c r="T639" s="793"/>
      <c r="U639" s="35"/>
      <c r="V639" s="35"/>
      <c r="W639" s="36" t="s">
        <v>69</v>
      </c>
      <c r="X639" s="787">
        <v>0</v>
      </c>
      <c r="Y639" s="788">
        <f t="shared" si="130"/>
        <v>0</v>
      </c>
      <c r="Z639" s="37" t="str">
        <f>IFERROR(IF(Y639=0,"",ROUNDUP(Y639/H639,0)*0.00651),"")</f>
        <v/>
      </c>
      <c r="AA639" s="56"/>
      <c r="AB639" s="57"/>
      <c r="AC639" s="753" t="s">
        <v>1022</v>
      </c>
      <c r="AG639" s="64"/>
      <c r="AJ639" s="68"/>
      <c r="AK639" s="68">
        <v>0</v>
      </c>
      <c r="BB639" s="754" t="s">
        <v>1</v>
      </c>
      <c r="BM639" s="64">
        <f t="shared" si="131"/>
        <v>0</v>
      </c>
      <c r="BN639" s="64">
        <f t="shared" si="132"/>
        <v>0</v>
      </c>
      <c r="BO639" s="64">
        <f t="shared" si="133"/>
        <v>0</v>
      </c>
      <c r="BP639" s="64">
        <f t="shared" si="134"/>
        <v>0</v>
      </c>
    </row>
    <row r="640" spans="1:68" ht="27" customHeight="1" x14ac:dyDescent="0.25">
      <c r="A640" s="54" t="s">
        <v>1031</v>
      </c>
      <c r="B640" s="54" t="s">
        <v>1034</v>
      </c>
      <c r="C640" s="32">
        <v>4301051390</v>
      </c>
      <c r="D640" s="794">
        <v>4640242181233</v>
      </c>
      <c r="E640" s="795"/>
      <c r="F640" s="786">
        <v>0.3</v>
      </c>
      <c r="G640" s="33">
        <v>6</v>
      </c>
      <c r="H640" s="786">
        <v>1.8</v>
      </c>
      <c r="I640" s="786">
        <v>1.984</v>
      </c>
      <c r="J640" s="33">
        <v>234</v>
      </c>
      <c r="K640" s="33" t="s">
        <v>67</v>
      </c>
      <c r="L640" s="33"/>
      <c r="M640" s="34" t="s">
        <v>68</v>
      </c>
      <c r="N640" s="34"/>
      <c r="O640" s="33">
        <v>40</v>
      </c>
      <c r="P640" s="946" t="s">
        <v>1035</v>
      </c>
      <c r="Q640" s="792"/>
      <c r="R640" s="792"/>
      <c r="S640" s="792"/>
      <c r="T640" s="793"/>
      <c r="U640" s="35"/>
      <c r="V640" s="35"/>
      <c r="W640" s="36" t="s">
        <v>69</v>
      </c>
      <c r="X640" s="787">
        <v>0</v>
      </c>
      <c r="Y640" s="788">
        <f t="shared" si="130"/>
        <v>0</v>
      </c>
      <c r="Z640" s="37" t="str">
        <f>IFERROR(IF(Y640=0,"",ROUNDUP(Y640/H640,0)*0.00502),"")</f>
        <v/>
      </c>
      <c r="AA640" s="56"/>
      <c r="AB640" s="57"/>
      <c r="AC640" s="755" t="s">
        <v>1022</v>
      </c>
      <c r="AG640" s="64"/>
      <c r="AJ640" s="68"/>
      <c r="AK640" s="68">
        <v>0</v>
      </c>
      <c r="BB640" s="756" t="s">
        <v>1</v>
      </c>
      <c r="BM640" s="64">
        <f t="shared" si="131"/>
        <v>0</v>
      </c>
      <c r="BN640" s="64">
        <f t="shared" si="132"/>
        <v>0</v>
      </c>
      <c r="BO640" s="64">
        <f t="shared" si="133"/>
        <v>0</v>
      </c>
      <c r="BP640" s="64">
        <f t="shared" si="134"/>
        <v>0</v>
      </c>
    </row>
    <row r="641" spans="1:68" ht="27" customHeight="1" x14ac:dyDescent="0.25">
      <c r="A641" s="54" t="s">
        <v>1036</v>
      </c>
      <c r="B641" s="54" t="s">
        <v>1037</v>
      </c>
      <c r="C641" s="32">
        <v>4301051921</v>
      </c>
      <c r="D641" s="794">
        <v>4640242181226</v>
      </c>
      <c r="E641" s="795"/>
      <c r="F641" s="786">
        <v>0.3</v>
      </c>
      <c r="G641" s="33">
        <v>6</v>
      </c>
      <c r="H641" s="786">
        <v>1.8</v>
      </c>
      <c r="I641" s="786">
        <v>2.052</v>
      </c>
      <c r="J641" s="33">
        <v>182</v>
      </c>
      <c r="K641" s="33" t="s">
        <v>76</v>
      </c>
      <c r="L641" s="33"/>
      <c r="M641" s="34" t="s">
        <v>161</v>
      </c>
      <c r="N641" s="34"/>
      <c r="O641" s="33">
        <v>45</v>
      </c>
      <c r="P641" s="1151" t="s">
        <v>1038</v>
      </c>
      <c r="Q641" s="792"/>
      <c r="R641" s="792"/>
      <c r="S641" s="792"/>
      <c r="T641" s="793"/>
      <c r="U641" s="35"/>
      <c r="V641" s="35"/>
      <c r="W641" s="36" t="s">
        <v>69</v>
      </c>
      <c r="X641" s="787">
        <v>0</v>
      </c>
      <c r="Y641" s="788">
        <f t="shared" si="130"/>
        <v>0</v>
      </c>
      <c r="Z641" s="37" t="str">
        <f>IFERROR(IF(Y641=0,"",ROUNDUP(Y641/H641,0)*0.00651),"")</f>
        <v/>
      </c>
      <c r="AA641" s="56"/>
      <c r="AB641" s="57"/>
      <c r="AC641" s="757" t="s">
        <v>1028</v>
      </c>
      <c r="AG641" s="64"/>
      <c r="AJ641" s="68"/>
      <c r="AK641" s="68">
        <v>0</v>
      </c>
      <c r="BB641" s="758" t="s">
        <v>1</v>
      </c>
      <c r="BM641" s="64">
        <f t="shared" si="131"/>
        <v>0</v>
      </c>
      <c r="BN641" s="64">
        <f t="shared" si="132"/>
        <v>0</v>
      </c>
      <c r="BO641" s="64">
        <f t="shared" si="133"/>
        <v>0</v>
      </c>
      <c r="BP641" s="64">
        <f t="shared" si="134"/>
        <v>0</v>
      </c>
    </row>
    <row r="642" spans="1:68" ht="27" customHeight="1" x14ac:dyDescent="0.25">
      <c r="A642" s="54" t="s">
        <v>1036</v>
      </c>
      <c r="B642" s="54" t="s">
        <v>1039</v>
      </c>
      <c r="C642" s="32">
        <v>4301051448</v>
      </c>
      <c r="D642" s="794">
        <v>4640242181226</v>
      </c>
      <c r="E642" s="795"/>
      <c r="F642" s="786">
        <v>0.3</v>
      </c>
      <c r="G642" s="33">
        <v>6</v>
      </c>
      <c r="H642" s="786">
        <v>1.8</v>
      </c>
      <c r="I642" s="786">
        <v>1.972</v>
      </c>
      <c r="J642" s="33">
        <v>234</v>
      </c>
      <c r="K642" s="33" t="s">
        <v>67</v>
      </c>
      <c r="L642" s="33"/>
      <c r="M642" s="34" t="s">
        <v>68</v>
      </c>
      <c r="N642" s="34"/>
      <c r="O642" s="33">
        <v>30</v>
      </c>
      <c r="P642" s="1189" t="s">
        <v>1040</v>
      </c>
      <c r="Q642" s="792"/>
      <c r="R642" s="792"/>
      <c r="S642" s="792"/>
      <c r="T642" s="793"/>
      <c r="U642" s="35"/>
      <c r="V642" s="35"/>
      <c r="W642" s="36" t="s">
        <v>69</v>
      </c>
      <c r="X642" s="787">
        <v>0</v>
      </c>
      <c r="Y642" s="788">
        <f t="shared" si="130"/>
        <v>0</v>
      </c>
      <c r="Z642" s="37" t="str">
        <f>IFERROR(IF(Y642=0,"",ROUNDUP(Y642/H642,0)*0.00502),"")</f>
        <v/>
      </c>
      <c r="AA642" s="56"/>
      <c r="AB642" s="57"/>
      <c r="AC642" s="759" t="s">
        <v>1028</v>
      </c>
      <c r="AG642" s="64"/>
      <c r="AJ642" s="68"/>
      <c r="AK642" s="68">
        <v>0</v>
      </c>
      <c r="BB642" s="760" t="s">
        <v>1</v>
      </c>
      <c r="BM642" s="64">
        <f t="shared" si="131"/>
        <v>0</v>
      </c>
      <c r="BN642" s="64">
        <f t="shared" si="132"/>
        <v>0</v>
      </c>
      <c r="BO642" s="64">
        <f t="shared" si="133"/>
        <v>0</v>
      </c>
      <c r="BP642" s="64">
        <f t="shared" si="134"/>
        <v>0</v>
      </c>
    </row>
    <row r="643" spans="1:68" x14ac:dyDescent="0.2">
      <c r="A643" s="802"/>
      <c r="B643" s="803"/>
      <c r="C643" s="803"/>
      <c r="D643" s="803"/>
      <c r="E643" s="803"/>
      <c r="F643" s="803"/>
      <c r="G643" s="803"/>
      <c r="H643" s="803"/>
      <c r="I643" s="803"/>
      <c r="J643" s="803"/>
      <c r="K643" s="803"/>
      <c r="L643" s="803"/>
      <c r="M643" s="803"/>
      <c r="N643" s="803"/>
      <c r="O643" s="804"/>
      <c r="P643" s="796" t="s">
        <v>71</v>
      </c>
      <c r="Q643" s="797"/>
      <c r="R643" s="797"/>
      <c r="S643" s="797"/>
      <c r="T643" s="797"/>
      <c r="U643" s="797"/>
      <c r="V643" s="798"/>
      <c r="W643" s="38" t="s">
        <v>72</v>
      </c>
      <c r="X643" s="789">
        <f>IFERROR(X635/H635,"0")+IFERROR(X636/H636,"0")+IFERROR(X637/H637,"0")+IFERROR(X638/H638,"0")+IFERROR(X639/H639,"0")+IFERROR(X640/H640,"0")+IFERROR(X641/H641,"0")+IFERROR(X642/H642,"0")</f>
        <v>0</v>
      </c>
      <c r="Y643" s="789">
        <f>IFERROR(Y635/H635,"0")+IFERROR(Y636/H636,"0")+IFERROR(Y637/H637,"0")+IFERROR(Y638/H638,"0")+IFERROR(Y639/H639,"0")+IFERROR(Y640/H640,"0")+IFERROR(Y641/H641,"0")+IFERROR(Y642/H642,"0")</f>
        <v>0</v>
      </c>
      <c r="Z643" s="789">
        <f>IFERROR(IF(Z635="",0,Z635),"0")+IFERROR(IF(Z636="",0,Z636),"0")+IFERROR(IF(Z637="",0,Z637),"0")+IFERROR(IF(Z638="",0,Z638),"0")+IFERROR(IF(Z639="",0,Z639),"0")+IFERROR(IF(Z640="",0,Z640),"0")+IFERROR(IF(Z641="",0,Z641),"0")+IFERROR(IF(Z642="",0,Z642),"0")</f>
        <v>0</v>
      </c>
      <c r="AA643" s="790"/>
      <c r="AB643" s="790"/>
      <c r="AC643" s="790"/>
    </row>
    <row r="644" spans="1:68" x14ac:dyDescent="0.2">
      <c r="A644" s="803"/>
      <c r="B644" s="803"/>
      <c r="C644" s="803"/>
      <c r="D644" s="803"/>
      <c r="E644" s="803"/>
      <c r="F644" s="803"/>
      <c r="G644" s="803"/>
      <c r="H644" s="803"/>
      <c r="I644" s="803"/>
      <c r="J644" s="803"/>
      <c r="K644" s="803"/>
      <c r="L644" s="803"/>
      <c r="M644" s="803"/>
      <c r="N644" s="803"/>
      <c r="O644" s="804"/>
      <c r="P644" s="796" t="s">
        <v>71</v>
      </c>
      <c r="Q644" s="797"/>
      <c r="R644" s="797"/>
      <c r="S644" s="797"/>
      <c r="T644" s="797"/>
      <c r="U644" s="797"/>
      <c r="V644" s="798"/>
      <c r="W644" s="38" t="s">
        <v>69</v>
      </c>
      <c r="X644" s="789">
        <f>IFERROR(SUM(X635:X642),"0")</f>
        <v>0</v>
      </c>
      <c r="Y644" s="789">
        <f>IFERROR(SUM(Y635:Y642),"0")</f>
        <v>0</v>
      </c>
      <c r="Z644" s="38"/>
      <c r="AA644" s="790"/>
      <c r="AB644" s="790"/>
      <c r="AC644" s="790"/>
    </row>
    <row r="645" spans="1:68" ht="14.25" customHeight="1" x14ac:dyDescent="0.25">
      <c r="A645" s="808" t="s">
        <v>210</v>
      </c>
      <c r="B645" s="803"/>
      <c r="C645" s="803"/>
      <c r="D645" s="803"/>
      <c r="E645" s="803"/>
      <c r="F645" s="803"/>
      <c r="G645" s="803"/>
      <c r="H645" s="803"/>
      <c r="I645" s="803"/>
      <c r="J645" s="803"/>
      <c r="K645" s="803"/>
      <c r="L645" s="803"/>
      <c r="M645" s="803"/>
      <c r="N645" s="803"/>
      <c r="O645" s="803"/>
      <c r="P645" s="803"/>
      <c r="Q645" s="803"/>
      <c r="R645" s="803"/>
      <c r="S645" s="803"/>
      <c r="T645" s="803"/>
      <c r="U645" s="803"/>
      <c r="V645" s="803"/>
      <c r="W645" s="803"/>
      <c r="X645" s="803"/>
      <c r="Y645" s="803"/>
      <c r="Z645" s="803"/>
      <c r="AA645" s="783"/>
      <c r="AB645" s="783"/>
      <c r="AC645" s="783"/>
    </row>
    <row r="646" spans="1:68" ht="27" customHeight="1" x14ac:dyDescent="0.25">
      <c r="A646" s="54" t="s">
        <v>1041</v>
      </c>
      <c r="B646" s="54" t="s">
        <v>1042</v>
      </c>
      <c r="C646" s="32">
        <v>4301060408</v>
      </c>
      <c r="D646" s="794">
        <v>4640242180120</v>
      </c>
      <c r="E646" s="795"/>
      <c r="F646" s="786">
        <v>1.3</v>
      </c>
      <c r="G646" s="33">
        <v>6</v>
      </c>
      <c r="H646" s="786">
        <v>7.8</v>
      </c>
      <c r="I646" s="786">
        <v>8.2799999999999994</v>
      </c>
      <c r="J646" s="33">
        <v>56</v>
      </c>
      <c r="K646" s="33" t="s">
        <v>116</v>
      </c>
      <c r="L646" s="33"/>
      <c r="M646" s="34" t="s">
        <v>68</v>
      </c>
      <c r="N646" s="34"/>
      <c r="O646" s="33">
        <v>40</v>
      </c>
      <c r="P646" s="1127" t="s">
        <v>1043</v>
      </c>
      <c r="Q646" s="792"/>
      <c r="R646" s="792"/>
      <c r="S646" s="792"/>
      <c r="T646" s="793"/>
      <c r="U646" s="35"/>
      <c r="V646" s="35"/>
      <c r="W646" s="36" t="s">
        <v>69</v>
      </c>
      <c r="X646" s="787">
        <v>0</v>
      </c>
      <c r="Y646" s="788">
        <f>IFERROR(IF(X646="",0,CEILING((X646/$H646),1)*$H646),"")</f>
        <v>0</v>
      </c>
      <c r="Z646" s="37" t="str">
        <f>IFERROR(IF(Y646=0,"",ROUNDUP(Y646/H646,0)*0.02175),"")</f>
        <v/>
      </c>
      <c r="AA646" s="56"/>
      <c r="AB646" s="57"/>
      <c r="AC646" s="761" t="s">
        <v>1044</v>
      </c>
      <c r="AG646" s="64"/>
      <c r="AJ646" s="68"/>
      <c r="AK646" s="68">
        <v>0</v>
      </c>
      <c r="BB646" s="762" t="s">
        <v>1</v>
      </c>
      <c r="BM646" s="64">
        <f>IFERROR(X646*I646/H646,"0")</f>
        <v>0</v>
      </c>
      <c r="BN646" s="64">
        <f>IFERROR(Y646*I646/H646,"0")</f>
        <v>0</v>
      </c>
      <c r="BO646" s="64">
        <f>IFERROR(1/J646*(X646/H646),"0")</f>
        <v>0</v>
      </c>
      <c r="BP646" s="64">
        <f>IFERROR(1/J646*(Y646/H646),"0")</f>
        <v>0</v>
      </c>
    </row>
    <row r="647" spans="1:68" ht="27" customHeight="1" x14ac:dyDescent="0.25">
      <c r="A647" s="54" t="s">
        <v>1041</v>
      </c>
      <c r="B647" s="54" t="s">
        <v>1045</v>
      </c>
      <c r="C647" s="32">
        <v>4301060354</v>
      </c>
      <c r="D647" s="794">
        <v>4640242180120</v>
      </c>
      <c r="E647" s="795"/>
      <c r="F647" s="786">
        <v>1.3</v>
      </c>
      <c r="G647" s="33">
        <v>6</v>
      </c>
      <c r="H647" s="786">
        <v>7.8</v>
      </c>
      <c r="I647" s="786">
        <v>8.2799999999999994</v>
      </c>
      <c r="J647" s="33">
        <v>56</v>
      </c>
      <c r="K647" s="33" t="s">
        <v>116</v>
      </c>
      <c r="L647" s="33"/>
      <c r="M647" s="34" t="s">
        <v>68</v>
      </c>
      <c r="N647" s="34"/>
      <c r="O647" s="33">
        <v>40</v>
      </c>
      <c r="P647" s="875" t="s">
        <v>1046</v>
      </c>
      <c r="Q647" s="792"/>
      <c r="R647" s="792"/>
      <c r="S647" s="792"/>
      <c r="T647" s="793"/>
      <c r="U647" s="35"/>
      <c r="V647" s="35"/>
      <c r="W647" s="36" t="s">
        <v>69</v>
      </c>
      <c r="X647" s="787">
        <v>0</v>
      </c>
      <c r="Y647" s="788">
        <f>IFERROR(IF(X647="",0,CEILING((X647/$H647),1)*$H647),"")</f>
        <v>0</v>
      </c>
      <c r="Z647" s="37" t="str">
        <f>IFERROR(IF(Y647=0,"",ROUNDUP(Y647/H647,0)*0.02175),"")</f>
        <v/>
      </c>
      <c r="AA647" s="56"/>
      <c r="AB647" s="57"/>
      <c r="AC647" s="763" t="s">
        <v>1044</v>
      </c>
      <c r="AG647" s="64"/>
      <c r="AJ647" s="68"/>
      <c r="AK647" s="68">
        <v>0</v>
      </c>
      <c r="BB647" s="764" t="s">
        <v>1</v>
      </c>
      <c r="BM647" s="64">
        <f>IFERROR(X647*I647/H647,"0")</f>
        <v>0</v>
      </c>
      <c r="BN647" s="64">
        <f>IFERROR(Y647*I647/H647,"0")</f>
        <v>0</v>
      </c>
      <c r="BO647" s="64">
        <f>IFERROR(1/J647*(X647/H647),"0")</f>
        <v>0</v>
      </c>
      <c r="BP647" s="64">
        <f>IFERROR(1/J647*(Y647/H647),"0")</f>
        <v>0</v>
      </c>
    </row>
    <row r="648" spans="1:68" ht="27" customHeight="1" x14ac:dyDescent="0.25">
      <c r="A648" s="54" t="s">
        <v>1047</v>
      </c>
      <c r="B648" s="54" t="s">
        <v>1048</v>
      </c>
      <c r="C648" s="32">
        <v>4301060407</v>
      </c>
      <c r="D648" s="794">
        <v>4640242180137</v>
      </c>
      <c r="E648" s="795"/>
      <c r="F648" s="786">
        <v>1.3</v>
      </c>
      <c r="G648" s="33">
        <v>6</v>
      </c>
      <c r="H648" s="786">
        <v>7.8</v>
      </c>
      <c r="I648" s="786">
        <v>8.2799999999999994</v>
      </c>
      <c r="J648" s="33">
        <v>56</v>
      </c>
      <c r="K648" s="33" t="s">
        <v>116</v>
      </c>
      <c r="L648" s="33"/>
      <c r="M648" s="34" t="s">
        <v>68</v>
      </c>
      <c r="N648" s="34"/>
      <c r="O648" s="33">
        <v>40</v>
      </c>
      <c r="P648" s="1129" t="s">
        <v>1049</v>
      </c>
      <c r="Q648" s="792"/>
      <c r="R648" s="792"/>
      <c r="S648" s="792"/>
      <c r="T648" s="793"/>
      <c r="U648" s="35"/>
      <c r="V648" s="35"/>
      <c r="W648" s="36" t="s">
        <v>69</v>
      </c>
      <c r="X648" s="787">
        <v>0</v>
      </c>
      <c r="Y648" s="788">
        <f>IFERROR(IF(X648="",0,CEILING((X648/$H648),1)*$H648),"")</f>
        <v>0</v>
      </c>
      <c r="Z648" s="37" t="str">
        <f>IFERROR(IF(Y648=0,"",ROUNDUP(Y648/H648,0)*0.02175),"")</f>
        <v/>
      </c>
      <c r="AA648" s="56"/>
      <c r="AB648" s="57"/>
      <c r="AC648" s="765" t="s">
        <v>1050</v>
      </c>
      <c r="AG648" s="64"/>
      <c r="AJ648" s="68"/>
      <c r="AK648" s="68">
        <v>0</v>
      </c>
      <c r="BB648" s="766" t="s">
        <v>1</v>
      </c>
      <c r="BM648" s="64">
        <f>IFERROR(X648*I648/H648,"0")</f>
        <v>0</v>
      </c>
      <c r="BN648" s="64">
        <f>IFERROR(Y648*I648/H648,"0")</f>
        <v>0</v>
      </c>
      <c r="BO648" s="64">
        <f>IFERROR(1/J648*(X648/H648),"0")</f>
        <v>0</v>
      </c>
      <c r="BP648" s="64">
        <f>IFERROR(1/J648*(Y648/H648),"0")</f>
        <v>0</v>
      </c>
    </row>
    <row r="649" spans="1:68" ht="27" customHeight="1" x14ac:dyDescent="0.25">
      <c r="A649" s="54" t="s">
        <v>1047</v>
      </c>
      <c r="B649" s="54" t="s">
        <v>1051</v>
      </c>
      <c r="C649" s="32">
        <v>4301060355</v>
      </c>
      <c r="D649" s="794">
        <v>4640242180137</v>
      </c>
      <c r="E649" s="795"/>
      <c r="F649" s="786">
        <v>1.3</v>
      </c>
      <c r="G649" s="33">
        <v>6</v>
      </c>
      <c r="H649" s="786">
        <v>7.8</v>
      </c>
      <c r="I649" s="786">
        <v>8.2799999999999994</v>
      </c>
      <c r="J649" s="33">
        <v>56</v>
      </c>
      <c r="K649" s="33" t="s">
        <v>116</v>
      </c>
      <c r="L649" s="33"/>
      <c r="M649" s="34" t="s">
        <v>68</v>
      </c>
      <c r="N649" s="34"/>
      <c r="O649" s="33">
        <v>40</v>
      </c>
      <c r="P649" s="1020" t="s">
        <v>1052</v>
      </c>
      <c r="Q649" s="792"/>
      <c r="R649" s="792"/>
      <c r="S649" s="792"/>
      <c r="T649" s="793"/>
      <c r="U649" s="35"/>
      <c r="V649" s="35"/>
      <c r="W649" s="36" t="s">
        <v>69</v>
      </c>
      <c r="X649" s="787">
        <v>0</v>
      </c>
      <c r="Y649" s="788">
        <f>IFERROR(IF(X649="",0,CEILING((X649/$H649),1)*$H649),"")</f>
        <v>0</v>
      </c>
      <c r="Z649" s="37" t="str">
        <f>IFERROR(IF(Y649=0,"",ROUNDUP(Y649/H649,0)*0.02175),"")</f>
        <v/>
      </c>
      <c r="AA649" s="56"/>
      <c r="AB649" s="57"/>
      <c r="AC649" s="767" t="s">
        <v>1050</v>
      </c>
      <c r="AG649" s="64"/>
      <c r="AJ649" s="68"/>
      <c r="AK649" s="68">
        <v>0</v>
      </c>
      <c r="BB649" s="768" t="s">
        <v>1</v>
      </c>
      <c r="BM649" s="64">
        <f>IFERROR(X649*I649/H649,"0")</f>
        <v>0</v>
      </c>
      <c r="BN649" s="64">
        <f>IFERROR(Y649*I649/H649,"0")</f>
        <v>0</v>
      </c>
      <c r="BO649" s="64">
        <f>IFERROR(1/J649*(X649/H649),"0")</f>
        <v>0</v>
      </c>
      <c r="BP649" s="64">
        <f>IFERROR(1/J649*(Y649/H649),"0")</f>
        <v>0</v>
      </c>
    </row>
    <row r="650" spans="1:68" x14ac:dyDescent="0.2">
      <c r="A650" s="802"/>
      <c r="B650" s="803"/>
      <c r="C650" s="803"/>
      <c r="D650" s="803"/>
      <c r="E650" s="803"/>
      <c r="F650" s="803"/>
      <c r="G650" s="803"/>
      <c r="H650" s="803"/>
      <c r="I650" s="803"/>
      <c r="J650" s="803"/>
      <c r="K650" s="803"/>
      <c r="L650" s="803"/>
      <c r="M650" s="803"/>
      <c r="N650" s="803"/>
      <c r="O650" s="804"/>
      <c r="P650" s="796" t="s">
        <v>71</v>
      </c>
      <c r="Q650" s="797"/>
      <c r="R650" s="797"/>
      <c r="S650" s="797"/>
      <c r="T650" s="797"/>
      <c r="U650" s="797"/>
      <c r="V650" s="798"/>
      <c r="W650" s="38" t="s">
        <v>72</v>
      </c>
      <c r="X650" s="789">
        <f>IFERROR(X646/H646,"0")+IFERROR(X647/H647,"0")+IFERROR(X648/H648,"0")+IFERROR(X649/H649,"0")</f>
        <v>0</v>
      </c>
      <c r="Y650" s="789">
        <f>IFERROR(Y646/H646,"0")+IFERROR(Y647/H647,"0")+IFERROR(Y648/H648,"0")+IFERROR(Y649/H649,"0")</f>
        <v>0</v>
      </c>
      <c r="Z650" s="789">
        <f>IFERROR(IF(Z646="",0,Z646),"0")+IFERROR(IF(Z647="",0,Z647),"0")+IFERROR(IF(Z648="",0,Z648),"0")+IFERROR(IF(Z649="",0,Z649),"0")</f>
        <v>0</v>
      </c>
      <c r="AA650" s="790"/>
      <c r="AB650" s="790"/>
      <c r="AC650" s="790"/>
    </row>
    <row r="651" spans="1:68" x14ac:dyDescent="0.2">
      <c r="A651" s="803"/>
      <c r="B651" s="803"/>
      <c r="C651" s="803"/>
      <c r="D651" s="803"/>
      <c r="E651" s="803"/>
      <c r="F651" s="803"/>
      <c r="G651" s="803"/>
      <c r="H651" s="803"/>
      <c r="I651" s="803"/>
      <c r="J651" s="803"/>
      <c r="K651" s="803"/>
      <c r="L651" s="803"/>
      <c r="M651" s="803"/>
      <c r="N651" s="803"/>
      <c r="O651" s="804"/>
      <c r="P651" s="796" t="s">
        <v>71</v>
      </c>
      <c r="Q651" s="797"/>
      <c r="R651" s="797"/>
      <c r="S651" s="797"/>
      <c r="T651" s="797"/>
      <c r="U651" s="797"/>
      <c r="V651" s="798"/>
      <c r="W651" s="38" t="s">
        <v>69</v>
      </c>
      <c r="X651" s="789">
        <f>IFERROR(SUM(X646:X649),"0")</f>
        <v>0</v>
      </c>
      <c r="Y651" s="789">
        <f>IFERROR(SUM(Y646:Y649),"0")</f>
        <v>0</v>
      </c>
      <c r="Z651" s="38"/>
      <c r="AA651" s="790"/>
      <c r="AB651" s="790"/>
      <c r="AC651" s="790"/>
    </row>
    <row r="652" spans="1:68" ht="16.5" customHeight="1" x14ac:dyDescent="0.25">
      <c r="A652" s="841" t="s">
        <v>1053</v>
      </c>
      <c r="B652" s="803"/>
      <c r="C652" s="803"/>
      <c r="D652" s="803"/>
      <c r="E652" s="803"/>
      <c r="F652" s="803"/>
      <c r="G652" s="803"/>
      <c r="H652" s="803"/>
      <c r="I652" s="803"/>
      <c r="J652" s="803"/>
      <c r="K652" s="803"/>
      <c r="L652" s="803"/>
      <c r="M652" s="803"/>
      <c r="N652" s="803"/>
      <c r="O652" s="803"/>
      <c r="P652" s="803"/>
      <c r="Q652" s="803"/>
      <c r="R652" s="803"/>
      <c r="S652" s="803"/>
      <c r="T652" s="803"/>
      <c r="U652" s="803"/>
      <c r="V652" s="803"/>
      <c r="W652" s="803"/>
      <c r="X652" s="803"/>
      <c r="Y652" s="803"/>
      <c r="Z652" s="803"/>
      <c r="AA652" s="782"/>
      <c r="AB652" s="782"/>
      <c r="AC652" s="782"/>
    </row>
    <row r="653" spans="1:68" ht="14.25" customHeight="1" x14ac:dyDescent="0.25">
      <c r="A653" s="808" t="s">
        <v>113</v>
      </c>
      <c r="B653" s="803"/>
      <c r="C653" s="803"/>
      <c r="D653" s="803"/>
      <c r="E653" s="803"/>
      <c r="F653" s="803"/>
      <c r="G653" s="803"/>
      <c r="H653" s="803"/>
      <c r="I653" s="803"/>
      <c r="J653" s="803"/>
      <c r="K653" s="803"/>
      <c r="L653" s="803"/>
      <c r="M653" s="803"/>
      <c r="N653" s="803"/>
      <c r="O653" s="803"/>
      <c r="P653" s="803"/>
      <c r="Q653" s="803"/>
      <c r="R653" s="803"/>
      <c r="S653" s="803"/>
      <c r="T653" s="803"/>
      <c r="U653" s="803"/>
      <c r="V653" s="803"/>
      <c r="W653" s="803"/>
      <c r="X653" s="803"/>
      <c r="Y653" s="803"/>
      <c r="Z653" s="803"/>
      <c r="AA653" s="783"/>
      <c r="AB653" s="783"/>
      <c r="AC653" s="783"/>
    </row>
    <row r="654" spans="1:68" ht="27" customHeight="1" x14ac:dyDescent="0.25">
      <c r="A654" s="54" t="s">
        <v>1054</v>
      </c>
      <c r="B654" s="54" t="s">
        <v>1055</v>
      </c>
      <c r="C654" s="32">
        <v>4301011951</v>
      </c>
      <c r="D654" s="794">
        <v>4640242180045</v>
      </c>
      <c r="E654" s="795"/>
      <c r="F654" s="786">
        <v>1.5</v>
      </c>
      <c r="G654" s="33">
        <v>8</v>
      </c>
      <c r="H654" s="786">
        <v>12</v>
      </c>
      <c r="I654" s="786">
        <v>12.48</v>
      </c>
      <c r="J654" s="33">
        <v>56</v>
      </c>
      <c r="K654" s="33" t="s">
        <v>116</v>
      </c>
      <c r="L654" s="33"/>
      <c r="M654" s="34" t="s">
        <v>119</v>
      </c>
      <c r="N654" s="34"/>
      <c r="O654" s="33">
        <v>55</v>
      </c>
      <c r="P654" s="1167" t="s">
        <v>1056</v>
      </c>
      <c r="Q654" s="792"/>
      <c r="R654" s="792"/>
      <c r="S654" s="792"/>
      <c r="T654" s="793"/>
      <c r="U654" s="35"/>
      <c r="V654" s="35"/>
      <c r="W654" s="36" t="s">
        <v>69</v>
      </c>
      <c r="X654" s="787">
        <v>0</v>
      </c>
      <c r="Y654" s="788">
        <f>IFERROR(IF(X654="",0,CEILING((X654/$H654),1)*$H654),"")</f>
        <v>0</v>
      </c>
      <c r="Z654" s="37" t="str">
        <f>IFERROR(IF(Y654=0,"",ROUNDUP(Y654/H654,0)*0.02175),"")</f>
        <v/>
      </c>
      <c r="AA654" s="56"/>
      <c r="AB654" s="57"/>
      <c r="AC654" s="769" t="s">
        <v>1057</v>
      </c>
      <c r="AG654" s="64"/>
      <c r="AJ654" s="68"/>
      <c r="AK654" s="68">
        <v>0</v>
      </c>
      <c r="BB654" s="770" t="s">
        <v>1</v>
      </c>
      <c r="BM654" s="64">
        <f>IFERROR(X654*I654/H654,"0")</f>
        <v>0</v>
      </c>
      <c r="BN654" s="64">
        <f>IFERROR(Y654*I654/H654,"0")</f>
        <v>0</v>
      </c>
      <c r="BO654" s="64">
        <f>IFERROR(1/J654*(X654/H654),"0")</f>
        <v>0</v>
      </c>
      <c r="BP654" s="64">
        <f>IFERROR(1/J654*(Y654/H654),"0")</f>
        <v>0</v>
      </c>
    </row>
    <row r="655" spans="1:68" ht="27" customHeight="1" x14ac:dyDescent="0.25">
      <c r="A655" s="54" t="s">
        <v>1058</v>
      </c>
      <c r="B655" s="54" t="s">
        <v>1059</v>
      </c>
      <c r="C655" s="32">
        <v>4301011950</v>
      </c>
      <c r="D655" s="794">
        <v>4640242180601</v>
      </c>
      <c r="E655" s="795"/>
      <c r="F655" s="786">
        <v>1.5</v>
      </c>
      <c r="G655" s="33">
        <v>8</v>
      </c>
      <c r="H655" s="786">
        <v>12</v>
      </c>
      <c r="I655" s="786">
        <v>12.48</v>
      </c>
      <c r="J655" s="33">
        <v>56</v>
      </c>
      <c r="K655" s="33" t="s">
        <v>116</v>
      </c>
      <c r="L655" s="33"/>
      <c r="M655" s="34" t="s">
        <v>119</v>
      </c>
      <c r="N655" s="34"/>
      <c r="O655" s="33">
        <v>55</v>
      </c>
      <c r="P655" s="1202" t="s">
        <v>1060</v>
      </c>
      <c r="Q655" s="792"/>
      <c r="R655" s="792"/>
      <c r="S655" s="792"/>
      <c r="T655" s="793"/>
      <c r="U655" s="35"/>
      <c r="V655" s="35"/>
      <c r="W655" s="36" t="s">
        <v>69</v>
      </c>
      <c r="X655" s="787">
        <v>0</v>
      </c>
      <c r="Y655" s="788">
        <f>IFERROR(IF(X655="",0,CEILING((X655/$H655),1)*$H655),"")</f>
        <v>0</v>
      </c>
      <c r="Z655" s="37" t="str">
        <f>IFERROR(IF(Y655=0,"",ROUNDUP(Y655/H655,0)*0.02175),"")</f>
        <v/>
      </c>
      <c r="AA655" s="56"/>
      <c r="AB655" s="57"/>
      <c r="AC655" s="771" t="s">
        <v>1061</v>
      </c>
      <c r="AG655" s="64"/>
      <c r="AJ655" s="68"/>
      <c r="AK655" s="68">
        <v>0</v>
      </c>
      <c r="BB655" s="772" t="s">
        <v>1</v>
      </c>
      <c r="BM655" s="64">
        <f>IFERROR(X655*I655/H655,"0")</f>
        <v>0</v>
      </c>
      <c r="BN655" s="64">
        <f>IFERROR(Y655*I655/H655,"0")</f>
        <v>0</v>
      </c>
      <c r="BO655" s="64">
        <f>IFERROR(1/J655*(X655/H655),"0")</f>
        <v>0</v>
      </c>
      <c r="BP655" s="64">
        <f>IFERROR(1/J655*(Y655/H655),"0")</f>
        <v>0</v>
      </c>
    </row>
    <row r="656" spans="1:68" x14ac:dyDescent="0.2">
      <c r="A656" s="802"/>
      <c r="B656" s="803"/>
      <c r="C656" s="803"/>
      <c r="D656" s="803"/>
      <c r="E656" s="803"/>
      <c r="F656" s="803"/>
      <c r="G656" s="803"/>
      <c r="H656" s="803"/>
      <c r="I656" s="803"/>
      <c r="J656" s="803"/>
      <c r="K656" s="803"/>
      <c r="L656" s="803"/>
      <c r="M656" s="803"/>
      <c r="N656" s="803"/>
      <c r="O656" s="804"/>
      <c r="P656" s="796" t="s">
        <v>71</v>
      </c>
      <c r="Q656" s="797"/>
      <c r="R656" s="797"/>
      <c r="S656" s="797"/>
      <c r="T656" s="797"/>
      <c r="U656" s="797"/>
      <c r="V656" s="798"/>
      <c r="W656" s="38" t="s">
        <v>72</v>
      </c>
      <c r="X656" s="789">
        <f>IFERROR(X654/H654,"0")+IFERROR(X655/H655,"0")</f>
        <v>0</v>
      </c>
      <c r="Y656" s="789">
        <f>IFERROR(Y654/H654,"0")+IFERROR(Y655/H655,"0")</f>
        <v>0</v>
      </c>
      <c r="Z656" s="789">
        <f>IFERROR(IF(Z654="",0,Z654),"0")+IFERROR(IF(Z655="",0,Z655),"0")</f>
        <v>0</v>
      </c>
      <c r="AA656" s="790"/>
      <c r="AB656" s="790"/>
      <c r="AC656" s="790"/>
    </row>
    <row r="657" spans="1:68" x14ac:dyDescent="0.2">
      <c r="A657" s="803"/>
      <c r="B657" s="803"/>
      <c r="C657" s="803"/>
      <c r="D657" s="803"/>
      <c r="E657" s="803"/>
      <c r="F657" s="803"/>
      <c r="G657" s="803"/>
      <c r="H657" s="803"/>
      <c r="I657" s="803"/>
      <c r="J657" s="803"/>
      <c r="K657" s="803"/>
      <c r="L657" s="803"/>
      <c r="M657" s="803"/>
      <c r="N657" s="803"/>
      <c r="O657" s="804"/>
      <c r="P657" s="796" t="s">
        <v>71</v>
      </c>
      <c r="Q657" s="797"/>
      <c r="R657" s="797"/>
      <c r="S657" s="797"/>
      <c r="T657" s="797"/>
      <c r="U657" s="797"/>
      <c r="V657" s="798"/>
      <c r="W657" s="38" t="s">
        <v>69</v>
      </c>
      <c r="X657" s="789">
        <f>IFERROR(SUM(X654:X655),"0")</f>
        <v>0</v>
      </c>
      <c r="Y657" s="789">
        <f>IFERROR(SUM(Y654:Y655),"0")</f>
        <v>0</v>
      </c>
      <c r="Z657" s="38"/>
      <c r="AA657" s="790"/>
      <c r="AB657" s="790"/>
      <c r="AC657" s="790"/>
    </row>
    <row r="658" spans="1:68" ht="14.25" customHeight="1" x14ac:dyDescent="0.25">
      <c r="A658" s="808" t="s">
        <v>168</v>
      </c>
      <c r="B658" s="803"/>
      <c r="C658" s="803"/>
      <c r="D658" s="803"/>
      <c r="E658" s="803"/>
      <c r="F658" s="803"/>
      <c r="G658" s="803"/>
      <c r="H658" s="803"/>
      <c r="I658" s="803"/>
      <c r="J658" s="803"/>
      <c r="K658" s="803"/>
      <c r="L658" s="803"/>
      <c r="M658" s="803"/>
      <c r="N658" s="803"/>
      <c r="O658" s="803"/>
      <c r="P658" s="803"/>
      <c r="Q658" s="803"/>
      <c r="R658" s="803"/>
      <c r="S658" s="803"/>
      <c r="T658" s="803"/>
      <c r="U658" s="803"/>
      <c r="V658" s="803"/>
      <c r="W658" s="803"/>
      <c r="X658" s="803"/>
      <c r="Y658" s="803"/>
      <c r="Z658" s="803"/>
      <c r="AA658" s="783"/>
      <c r="AB658" s="783"/>
      <c r="AC658" s="783"/>
    </row>
    <row r="659" spans="1:68" ht="27" customHeight="1" x14ac:dyDescent="0.25">
      <c r="A659" s="54" t="s">
        <v>1062</v>
      </c>
      <c r="B659" s="54" t="s">
        <v>1063</v>
      </c>
      <c r="C659" s="32">
        <v>4301020314</v>
      </c>
      <c r="D659" s="794">
        <v>4640242180090</v>
      </c>
      <c r="E659" s="795"/>
      <c r="F659" s="786">
        <v>1.5</v>
      </c>
      <c r="G659" s="33">
        <v>8</v>
      </c>
      <c r="H659" s="786">
        <v>12</v>
      </c>
      <c r="I659" s="786">
        <v>12.48</v>
      </c>
      <c r="J659" s="33">
        <v>56</v>
      </c>
      <c r="K659" s="33" t="s">
        <v>116</v>
      </c>
      <c r="L659" s="33"/>
      <c r="M659" s="34" t="s">
        <v>119</v>
      </c>
      <c r="N659" s="34"/>
      <c r="O659" s="33">
        <v>50</v>
      </c>
      <c r="P659" s="994" t="s">
        <v>1064</v>
      </c>
      <c r="Q659" s="792"/>
      <c r="R659" s="792"/>
      <c r="S659" s="792"/>
      <c r="T659" s="793"/>
      <c r="U659" s="35"/>
      <c r="V659" s="35"/>
      <c r="W659" s="36" t="s">
        <v>69</v>
      </c>
      <c r="X659" s="787">
        <v>0</v>
      </c>
      <c r="Y659" s="788">
        <f>IFERROR(IF(X659="",0,CEILING((X659/$H659),1)*$H659),"")</f>
        <v>0</v>
      </c>
      <c r="Z659" s="37" t="str">
        <f>IFERROR(IF(Y659=0,"",ROUNDUP(Y659/H659,0)*0.02175),"")</f>
        <v/>
      </c>
      <c r="AA659" s="56"/>
      <c r="AB659" s="57"/>
      <c r="AC659" s="773" t="s">
        <v>1065</v>
      </c>
      <c r="AG659" s="64"/>
      <c r="AJ659" s="68"/>
      <c r="AK659" s="68">
        <v>0</v>
      </c>
      <c r="BB659" s="774" t="s">
        <v>1</v>
      </c>
      <c r="BM659" s="64">
        <f>IFERROR(X659*I659/H659,"0")</f>
        <v>0</v>
      </c>
      <c r="BN659" s="64">
        <f>IFERROR(Y659*I659/H659,"0")</f>
        <v>0</v>
      </c>
      <c r="BO659" s="64">
        <f>IFERROR(1/J659*(X659/H659),"0")</f>
        <v>0</v>
      </c>
      <c r="BP659" s="64">
        <f>IFERROR(1/J659*(Y659/H659),"0")</f>
        <v>0</v>
      </c>
    </row>
    <row r="660" spans="1:68" x14ac:dyDescent="0.2">
      <c r="A660" s="802"/>
      <c r="B660" s="803"/>
      <c r="C660" s="803"/>
      <c r="D660" s="803"/>
      <c r="E660" s="803"/>
      <c r="F660" s="803"/>
      <c r="G660" s="803"/>
      <c r="H660" s="803"/>
      <c r="I660" s="803"/>
      <c r="J660" s="803"/>
      <c r="K660" s="803"/>
      <c r="L660" s="803"/>
      <c r="M660" s="803"/>
      <c r="N660" s="803"/>
      <c r="O660" s="804"/>
      <c r="P660" s="796" t="s">
        <v>71</v>
      </c>
      <c r="Q660" s="797"/>
      <c r="R660" s="797"/>
      <c r="S660" s="797"/>
      <c r="T660" s="797"/>
      <c r="U660" s="797"/>
      <c r="V660" s="798"/>
      <c r="W660" s="38" t="s">
        <v>72</v>
      </c>
      <c r="X660" s="789">
        <f>IFERROR(X659/H659,"0")</f>
        <v>0</v>
      </c>
      <c r="Y660" s="789">
        <f>IFERROR(Y659/H659,"0")</f>
        <v>0</v>
      </c>
      <c r="Z660" s="789">
        <f>IFERROR(IF(Z659="",0,Z659),"0")</f>
        <v>0</v>
      </c>
      <c r="AA660" s="790"/>
      <c r="AB660" s="790"/>
      <c r="AC660" s="790"/>
    </row>
    <row r="661" spans="1:68" x14ac:dyDescent="0.2">
      <c r="A661" s="803"/>
      <c r="B661" s="803"/>
      <c r="C661" s="803"/>
      <c r="D661" s="803"/>
      <c r="E661" s="803"/>
      <c r="F661" s="803"/>
      <c r="G661" s="803"/>
      <c r="H661" s="803"/>
      <c r="I661" s="803"/>
      <c r="J661" s="803"/>
      <c r="K661" s="803"/>
      <c r="L661" s="803"/>
      <c r="M661" s="803"/>
      <c r="N661" s="803"/>
      <c r="O661" s="804"/>
      <c r="P661" s="796" t="s">
        <v>71</v>
      </c>
      <c r="Q661" s="797"/>
      <c r="R661" s="797"/>
      <c r="S661" s="797"/>
      <c r="T661" s="797"/>
      <c r="U661" s="797"/>
      <c r="V661" s="798"/>
      <c r="W661" s="38" t="s">
        <v>69</v>
      </c>
      <c r="X661" s="789">
        <f>IFERROR(SUM(X659:X659),"0")</f>
        <v>0</v>
      </c>
      <c r="Y661" s="789">
        <f>IFERROR(SUM(Y659:Y659),"0")</f>
        <v>0</v>
      </c>
      <c r="Z661" s="38"/>
      <c r="AA661" s="790"/>
      <c r="AB661" s="790"/>
      <c r="AC661" s="790"/>
    </row>
    <row r="662" spans="1:68" ht="14.25" customHeight="1" x14ac:dyDescent="0.25">
      <c r="A662" s="808" t="s">
        <v>64</v>
      </c>
      <c r="B662" s="803"/>
      <c r="C662" s="803"/>
      <c r="D662" s="803"/>
      <c r="E662" s="803"/>
      <c r="F662" s="803"/>
      <c r="G662" s="803"/>
      <c r="H662" s="803"/>
      <c r="I662" s="803"/>
      <c r="J662" s="803"/>
      <c r="K662" s="803"/>
      <c r="L662" s="803"/>
      <c r="M662" s="803"/>
      <c r="N662" s="803"/>
      <c r="O662" s="803"/>
      <c r="P662" s="803"/>
      <c r="Q662" s="803"/>
      <c r="R662" s="803"/>
      <c r="S662" s="803"/>
      <c r="T662" s="803"/>
      <c r="U662" s="803"/>
      <c r="V662" s="803"/>
      <c r="W662" s="803"/>
      <c r="X662" s="803"/>
      <c r="Y662" s="803"/>
      <c r="Z662" s="803"/>
      <c r="AA662" s="783"/>
      <c r="AB662" s="783"/>
      <c r="AC662" s="783"/>
    </row>
    <row r="663" spans="1:68" ht="27" customHeight="1" x14ac:dyDescent="0.25">
      <c r="A663" s="54" t="s">
        <v>1066</v>
      </c>
      <c r="B663" s="54" t="s">
        <v>1067</v>
      </c>
      <c r="C663" s="32">
        <v>4301031321</v>
      </c>
      <c r="D663" s="794">
        <v>4640242180076</v>
      </c>
      <c r="E663" s="795"/>
      <c r="F663" s="786">
        <v>0.7</v>
      </c>
      <c r="G663" s="33">
        <v>6</v>
      </c>
      <c r="H663" s="786">
        <v>4.2</v>
      </c>
      <c r="I663" s="786">
        <v>4.41</v>
      </c>
      <c r="J663" s="33">
        <v>132</v>
      </c>
      <c r="K663" s="33" t="s">
        <v>126</v>
      </c>
      <c r="L663" s="33"/>
      <c r="M663" s="34" t="s">
        <v>68</v>
      </c>
      <c r="N663" s="34"/>
      <c r="O663" s="33">
        <v>40</v>
      </c>
      <c r="P663" s="791" t="s">
        <v>1068</v>
      </c>
      <c r="Q663" s="792"/>
      <c r="R663" s="792"/>
      <c r="S663" s="792"/>
      <c r="T663" s="793"/>
      <c r="U663" s="35"/>
      <c r="V663" s="35"/>
      <c r="W663" s="36" t="s">
        <v>69</v>
      </c>
      <c r="X663" s="787">
        <v>0</v>
      </c>
      <c r="Y663" s="788">
        <f>IFERROR(IF(X663="",0,CEILING((X663/$H663),1)*$H663),"")</f>
        <v>0</v>
      </c>
      <c r="Z663" s="37" t="str">
        <f>IFERROR(IF(Y663=0,"",ROUNDUP(Y663/H663,0)*0.00902),"")</f>
        <v/>
      </c>
      <c r="AA663" s="56"/>
      <c r="AB663" s="57"/>
      <c r="AC663" s="775" t="s">
        <v>1069</v>
      </c>
      <c r="AG663" s="64"/>
      <c r="AJ663" s="68"/>
      <c r="AK663" s="68">
        <v>0</v>
      </c>
      <c r="BB663" s="776" t="s">
        <v>1</v>
      </c>
      <c r="BM663" s="64">
        <f>IFERROR(X663*I663/H663,"0")</f>
        <v>0</v>
      </c>
      <c r="BN663" s="64">
        <f>IFERROR(Y663*I663/H663,"0")</f>
        <v>0</v>
      </c>
      <c r="BO663" s="64">
        <f>IFERROR(1/J663*(X663/H663),"0")</f>
        <v>0</v>
      </c>
      <c r="BP663" s="64">
        <f>IFERROR(1/J663*(Y663/H663),"0")</f>
        <v>0</v>
      </c>
    </row>
    <row r="664" spans="1:68" x14ac:dyDescent="0.2">
      <c r="A664" s="802"/>
      <c r="B664" s="803"/>
      <c r="C664" s="803"/>
      <c r="D664" s="803"/>
      <c r="E664" s="803"/>
      <c r="F664" s="803"/>
      <c r="G664" s="803"/>
      <c r="H664" s="803"/>
      <c r="I664" s="803"/>
      <c r="J664" s="803"/>
      <c r="K664" s="803"/>
      <c r="L664" s="803"/>
      <c r="M664" s="803"/>
      <c r="N664" s="803"/>
      <c r="O664" s="804"/>
      <c r="P664" s="796" t="s">
        <v>71</v>
      </c>
      <c r="Q664" s="797"/>
      <c r="R664" s="797"/>
      <c r="S664" s="797"/>
      <c r="T664" s="797"/>
      <c r="U664" s="797"/>
      <c r="V664" s="798"/>
      <c r="W664" s="38" t="s">
        <v>72</v>
      </c>
      <c r="X664" s="789">
        <f>IFERROR(X663/H663,"0")</f>
        <v>0</v>
      </c>
      <c r="Y664" s="789">
        <f>IFERROR(Y663/H663,"0")</f>
        <v>0</v>
      </c>
      <c r="Z664" s="789">
        <f>IFERROR(IF(Z663="",0,Z663),"0")</f>
        <v>0</v>
      </c>
      <c r="AA664" s="790"/>
      <c r="AB664" s="790"/>
      <c r="AC664" s="790"/>
    </row>
    <row r="665" spans="1:68" x14ac:dyDescent="0.2">
      <c r="A665" s="803"/>
      <c r="B665" s="803"/>
      <c r="C665" s="803"/>
      <c r="D665" s="803"/>
      <c r="E665" s="803"/>
      <c r="F665" s="803"/>
      <c r="G665" s="803"/>
      <c r="H665" s="803"/>
      <c r="I665" s="803"/>
      <c r="J665" s="803"/>
      <c r="K665" s="803"/>
      <c r="L665" s="803"/>
      <c r="M665" s="803"/>
      <c r="N665" s="803"/>
      <c r="O665" s="804"/>
      <c r="P665" s="796" t="s">
        <v>71</v>
      </c>
      <c r="Q665" s="797"/>
      <c r="R665" s="797"/>
      <c r="S665" s="797"/>
      <c r="T665" s="797"/>
      <c r="U665" s="797"/>
      <c r="V665" s="798"/>
      <c r="W665" s="38" t="s">
        <v>69</v>
      </c>
      <c r="X665" s="789">
        <f>IFERROR(SUM(X663:X663),"0")</f>
        <v>0</v>
      </c>
      <c r="Y665" s="789">
        <f>IFERROR(SUM(Y663:Y663),"0")</f>
        <v>0</v>
      </c>
      <c r="Z665" s="38"/>
      <c r="AA665" s="790"/>
      <c r="AB665" s="790"/>
      <c r="AC665" s="790"/>
    </row>
    <row r="666" spans="1:68" ht="14.25" customHeight="1" x14ac:dyDescent="0.25">
      <c r="A666" s="808" t="s">
        <v>73</v>
      </c>
      <c r="B666" s="803"/>
      <c r="C666" s="803"/>
      <c r="D666" s="803"/>
      <c r="E666" s="803"/>
      <c r="F666" s="803"/>
      <c r="G666" s="803"/>
      <c r="H666" s="803"/>
      <c r="I666" s="803"/>
      <c r="J666" s="803"/>
      <c r="K666" s="803"/>
      <c r="L666" s="803"/>
      <c r="M666" s="803"/>
      <c r="N666" s="803"/>
      <c r="O666" s="803"/>
      <c r="P666" s="803"/>
      <c r="Q666" s="803"/>
      <c r="R666" s="803"/>
      <c r="S666" s="803"/>
      <c r="T666" s="803"/>
      <c r="U666" s="803"/>
      <c r="V666" s="803"/>
      <c r="W666" s="803"/>
      <c r="X666" s="803"/>
      <c r="Y666" s="803"/>
      <c r="Z666" s="803"/>
      <c r="AA666" s="783"/>
      <c r="AB666" s="783"/>
      <c r="AC666" s="783"/>
    </row>
    <row r="667" spans="1:68" ht="27" customHeight="1" x14ac:dyDescent="0.25">
      <c r="A667" s="54" t="s">
        <v>1070</v>
      </c>
      <c r="B667" s="54" t="s">
        <v>1071</v>
      </c>
      <c r="C667" s="32">
        <v>4301051780</v>
      </c>
      <c r="D667" s="794">
        <v>4640242180106</v>
      </c>
      <c r="E667" s="795"/>
      <c r="F667" s="786">
        <v>1.3</v>
      </c>
      <c r="G667" s="33">
        <v>6</v>
      </c>
      <c r="H667" s="786">
        <v>7.8</v>
      </c>
      <c r="I667" s="786">
        <v>8.2799999999999994</v>
      </c>
      <c r="J667" s="33">
        <v>56</v>
      </c>
      <c r="K667" s="33" t="s">
        <v>116</v>
      </c>
      <c r="L667" s="33"/>
      <c r="M667" s="34" t="s">
        <v>68</v>
      </c>
      <c r="N667" s="34"/>
      <c r="O667" s="33">
        <v>45</v>
      </c>
      <c r="P667" s="1164" t="s">
        <v>1072</v>
      </c>
      <c r="Q667" s="792"/>
      <c r="R667" s="792"/>
      <c r="S667" s="792"/>
      <c r="T667" s="793"/>
      <c r="U667" s="35"/>
      <c r="V667" s="35"/>
      <c r="W667" s="36" t="s">
        <v>69</v>
      </c>
      <c r="X667" s="787">
        <v>0</v>
      </c>
      <c r="Y667" s="788">
        <f>IFERROR(IF(X667="",0,CEILING((X667/$H667),1)*$H667),"")</f>
        <v>0</v>
      </c>
      <c r="Z667" s="37" t="str">
        <f>IFERROR(IF(Y667=0,"",ROUNDUP(Y667/H667,0)*0.02175),"")</f>
        <v/>
      </c>
      <c r="AA667" s="56"/>
      <c r="AB667" s="57"/>
      <c r="AC667" s="777" t="s">
        <v>1073</v>
      </c>
      <c r="AG667" s="64"/>
      <c r="AJ667" s="68"/>
      <c r="AK667" s="68">
        <v>0</v>
      </c>
      <c r="BB667" s="778" t="s">
        <v>1</v>
      </c>
      <c r="BM667" s="64">
        <f>IFERROR(X667*I667/H667,"0")</f>
        <v>0</v>
      </c>
      <c r="BN667" s="64">
        <f>IFERROR(Y667*I667/H667,"0")</f>
        <v>0</v>
      </c>
      <c r="BO667" s="64">
        <f>IFERROR(1/J667*(X667/H667),"0")</f>
        <v>0</v>
      </c>
      <c r="BP667" s="64">
        <f>IFERROR(1/J667*(Y667/H667),"0")</f>
        <v>0</v>
      </c>
    </row>
    <row r="668" spans="1:68" x14ac:dyDescent="0.2">
      <c r="A668" s="802"/>
      <c r="B668" s="803"/>
      <c r="C668" s="803"/>
      <c r="D668" s="803"/>
      <c r="E668" s="803"/>
      <c r="F668" s="803"/>
      <c r="G668" s="803"/>
      <c r="H668" s="803"/>
      <c r="I668" s="803"/>
      <c r="J668" s="803"/>
      <c r="K668" s="803"/>
      <c r="L668" s="803"/>
      <c r="M668" s="803"/>
      <c r="N668" s="803"/>
      <c r="O668" s="804"/>
      <c r="P668" s="796" t="s">
        <v>71</v>
      </c>
      <c r="Q668" s="797"/>
      <c r="R668" s="797"/>
      <c r="S668" s="797"/>
      <c r="T668" s="797"/>
      <c r="U668" s="797"/>
      <c r="V668" s="798"/>
      <c r="W668" s="38" t="s">
        <v>72</v>
      </c>
      <c r="X668" s="789">
        <f>IFERROR(X667/H667,"0")</f>
        <v>0</v>
      </c>
      <c r="Y668" s="789">
        <f>IFERROR(Y667/H667,"0")</f>
        <v>0</v>
      </c>
      <c r="Z668" s="789">
        <f>IFERROR(IF(Z667="",0,Z667),"0")</f>
        <v>0</v>
      </c>
      <c r="AA668" s="790"/>
      <c r="AB668" s="790"/>
      <c r="AC668" s="790"/>
    </row>
    <row r="669" spans="1:68" x14ac:dyDescent="0.2">
      <c r="A669" s="803"/>
      <c r="B669" s="803"/>
      <c r="C669" s="803"/>
      <c r="D669" s="803"/>
      <c r="E669" s="803"/>
      <c r="F669" s="803"/>
      <c r="G669" s="803"/>
      <c r="H669" s="803"/>
      <c r="I669" s="803"/>
      <c r="J669" s="803"/>
      <c r="K669" s="803"/>
      <c r="L669" s="803"/>
      <c r="M669" s="803"/>
      <c r="N669" s="803"/>
      <c r="O669" s="804"/>
      <c r="P669" s="796" t="s">
        <v>71</v>
      </c>
      <c r="Q669" s="797"/>
      <c r="R669" s="797"/>
      <c r="S669" s="797"/>
      <c r="T669" s="797"/>
      <c r="U669" s="797"/>
      <c r="V669" s="798"/>
      <c r="W669" s="38" t="s">
        <v>69</v>
      </c>
      <c r="X669" s="789">
        <f>IFERROR(SUM(X667:X667),"0")</f>
        <v>0</v>
      </c>
      <c r="Y669" s="789">
        <f>IFERROR(SUM(Y667:Y667),"0")</f>
        <v>0</v>
      </c>
      <c r="Z669" s="38"/>
      <c r="AA669" s="790"/>
      <c r="AB669" s="790"/>
      <c r="AC669" s="790"/>
    </row>
    <row r="670" spans="1:68" ht="15" customHeight="1" x14ac:dyDescent="0.2">
      <c r="A670" s="829"/>
      <c r="B670" s="803"/>
      <c r="C670" s="803"/>
      <c r="D670" s="803"/>
      <c r="E670" s="803"/>
      <c r="F670" s="803"/>
      <c r="G670" s="803"/>
      <c r="H670" s="803"/>
      <c r="I670" s="803"/>
      <c r="J670" s="803"/>
      <c r="K670" s="803"/>
      <c r="L670" s="803"/>
      <c r="M670" s="803"/>
      <c r="N670" s="803"/>
      <c r="O670" s="830"/>
      <c r="P670" s="834" t="s">
        <v>1074</v>
      </c>
      <c r="Q670" s="835"/>
      <c r="R670" s="835"/>
      <c r="S670" s="835"/>
      <c r="T670" s="835"/>
      <c r="U670" s="835"/>
      <c r="V670" s="836"/>
      <c r="W670" s="38" t="s">
        <v>69</v>
      </c>
      <c r="X670" s="789">
        <f>IFERROR(X24+X35+X39+X43+X54+X59+X72+X79+X88+X97+X103+X110+X119+X128+X135+X145+X150+X157+X162+X167+X172+X180+X185+X191+X202+X208+X213+X224+X238+X247+X259+X272+X276+X290+X295+X302+X312+X317+X321+X325+X330+X334+X339+X344+X349+X353+X365+X372+X381+X388+X395+X401+X406+X412+X428+X433+X438+X442+X454+X459+X467+X471+X477+X501+X506+X511+X516+X524+X528+X538+X543+X563+X571+X587+X593+X598+X604+X616+X623+X633+X644+X651+X657+X661+X665+X669,"0")</f>
        <v>12236</v>
      </c>
      <c r="Y670" s="789">
        <f>IFERROR(Y24+Y35+Y39+Y43+Y54+Y59+Y72+Y79+Y88+Y97+Y103+Y110+Y119+Y128+Y135+Y145+Y150+Y157+Y162+Y167+Y172+Y180+Y185+Y191+Y202+Y208+Y213+Y224+Y238+Y247+Y259+Y272+Y276+Y290+Y295+Y302+Y312+Y317+Y321+Y325+Y330+Y334+Y339+Y344+Y349+Y353+Y365+Y372+Y381+Y388+Y395+Y401+Y406+Y412+Y428+Y433+Y438+Y442+Y454+Y459+Y467+Y471+Y477+Y501+Y506+Y511+Y516+Y524+Y528+Y538+Y543+Y563+Y571+Y587+Y593+Y598+Y604+Y616+Y623+Y633+Y644+Y651+Y657+Y661+Y665+Y669,"0")</f>
        <v>12340.039999999997</v>
      </c>
      <c r="Z670" s="38"/>
      <c r="AA670" s="790"/>
      <c r="AB670" s="790"/>
      <c r="AC670" s="790"/>
    </row>
    <row r="671" spans="1:68" x14ac:dyDescent="0.2">
      <c r="A671" s="803"/>
      <c r="B671" s="803"/>
      <c r="C671" s="803"/>
      <c r="D671" s="803"/>
      <c r="E671" s="803"/>
      <c r="F671" s="803"/>
      <c r="G671" s="803"/>
      <c r="H671" s="803"/>
      <c r="I671" s="803"/>
      <c r="J671" s="803"/>
      <c r="K671" s="803"/>
      <c r="L671" s="803"/>
      <c r="M671" s="803"/>
      <c r="N671" s="803"/>
      <c r="O671" s="830"/>
      <c r="P671" s="834" t="s">
        <v>1075</v>
      </c>
      <c r="Q671" s="835"/>
      <c r="R671" s="835"/>
      <c r="S671" s="835"/>
      <c r="T671" s="835"/>
      <c r="U671" s="835"/>
      <c r="V671" s="836"/>
      <c r="W671" s="38" t="s">
        <v>69</v>
      </c>
      <c r="X671" s="789">
        <f>IFERROR(SUM(BM22:BM667),"0")</f>
        <v>12856.504173183859</v>
      </c>
      <c r="Y671" s="789">
        <f>IFERROR(SUM(BN22:BN667),"0")</f>
        <v>12966.701999999999</v>
      </c>
      <c r="Z671" s="38"/>
      <c r="AA671" s="790"/>
      <c r="AB671" s="790"/>
      <c r="AC671" s="790"/>
    </row>
    <row r="672" spans="1:68" x14ac:dyDescent="0.2">
      <c r="A672" s="803"/>
      <c r="B672" s="803"/>
      <c r="C672" s="803"/>
      <c r="D672" s="803"/>
      <c r="E672" s="803"/>
      <c r="F672" s="803"/>
      <c r="G672" s="803"/>
      <c r="H672" s="803"/>
      <c r="I672" s="803"/>
      <c r="J672" s="803"/>
      <c r="K672" s="803"/>
      <c r="L672" s="803"/>
      <c r="M672" s="803"/>
      <c r="N672" s="803"/>
      <c r="O672" s="830"/>
      <c r="P672" s="834" t="s">
        <v>1076</v>
      </c>
      <c r="Q672" s="835"/>
      <c r="R672" s="835"/>
      <c r="S672" s="835"/>
      <c r="T672" s="835"/>
      <c r="U672" s="835"/>
      <c r="V672" s="836"/>
      <c r="W672" s="38" t="s">
        <v>1077</v>
      </c>
      <c r="X672" s="39">
        <f>ROUNDUP(SUM(BO22:BO667),0)</f>
        <v>21</v>
      </c>
      <c r="Y672" s="39">
        <f>ROUNDUP(SUM(BP22:BP667),0)</f>
        <v>21</v>
      </c>
      <c r="Z672" s="38"/>
      <c r="AA672" s="790"/>
      <c r="AB672" s="790"/>
      <c r="AC672" s="790"/>
    </row>
    <row r="673" spans="1:32" x14ac:dyDescent="0.2">
      <c r="A673" s="803"/>
      <c r="B673" s="803"/>
      <c r="C673" s="803"/>
      <c r="D673" s="803"/>
      <c r="E673" s="803"/>
      <c r="F673" s="803"/>
      <c r="G673" s="803"/>
      <c r="H673" s="803"/>
      <c r="I673" s="803"/>
      <c r="J673" s="803"/>
      <c r="K673" s="803"/>
      <c r="L673" s="803"/>
      <c r="M673" s="803"/>
      <c r="N673" s="803"/>
      <c r="O673" s="830"/>
      <c r="P673" s="834" t="s">
        <v>1078</v>
      </c>
      <c r="Q673" s="835"/>
      <c r="R673" s="835"/>
      <c r="S673" s="835"/>
      <c r="T673" s="835"/>
      <c r="U673" s="835"/>
      <c r="V673" s="836"/>
      <c r="W673" s="38" t="s">
        <v>69</v>
      </c>
      <c r="X673" s="789">
        <f>GrossWeightTotal+PalletQtyTotal*25</f>
        <v>13381.504173183859</v>
      </c>
      <c r="Y673" s="789">
        <f>GrossWeightTotalR+PalletQtyTotalR*25</f>
        <v>13491.701999999999</v>
      </c>
      <c r="Z673" s="38"/>
      <c r="AA673" s="790"/>
      <c r="AB673" s="790"/>
      <c r="AC673" s="790"/>
    </row>
    <row r="674" spans="1:32" x14ac:dyDescent="0.2">
      <c r="A674" s="803"/>
      <c r="B674" s="803"/>
      <c r="C674" s="803"/>
      <c r="D674" s="803"/>
      <c r="E674" s="803"/>
      <c r="F674" s="803"/>
      <c r="G674" s="803"/>
      <c r="H674" s="803"/>
      <c r="I674" s="803"/>
      <c r="J674" s="803"/>
      <c r="K674" s="803"/>
      <c r="L674" s="803"/>
      <c r="M674" s="803"/>
      <c r="N674" s="803"/>
      <c r="O674" s="830"/>
      <c r="P674" s="834" t="s">
        <v>1079</v>
      </c>
      <c r="Q674" s="835"/>
      <c r="R674" s="835"/>
      <c r="S674" s="835"/>
      <c r="T674" s="835"/>
      <c r="U674" s="835"/>
      <c r="V674" s="836"/>
      <c r="W674" s="38" t="s">
        <v>1077</v>
      </c>
      <c r="X674" s="789">
        <f>IFERROR(X23+X34+X38+X42+X53+X58+X71+X78+X87+X96+X102+X109+X118+X127+X134+X144+X149+X156+X161+X166+X171+X179+X184+X190+X201+X207+X212+X223+X237+X246+X258+X271+X275+X289+X294+X301+X311+X316+X320+X324+X329+X333+X338+X343+X348+X352+X364+X371+X380+X387+X394+X400+X405+X411+X427+X432+X437+X441+X453+X458+X466+X470+X476+X500+X505+X510+X515+X523+X527+X537+X542+X562+X570+X586+X592+X597+X603+X615+X622+X632+X643+X650+X656+X660+X664+X668,"0")</f>
        <v>1716.1371709061243</v>
      </c>
      <c r="Y674" s="789">
        <f>IFERROR(Y23+Y34+Y38+Y42+Y53+Y58+Y71+Y78+Y87+Y96+Y102+Y109+Y118+Y127+Y134+Y144+Y149+Y156+Y161+Y166+Y171+Y179+Y184+Y190+Y201+Y207+Y212+Y223+Y237+Y246+Y258+Y271+Y275+Y289+Y294+Y301+Y311+Y316+Y320+Y324+Y329+Y333+Y338+Y343+Y348+Y352+Y364+Y371+Y380+Y387+Y394+Y400+Y405+Y411+Y427+Y432+Y437+Y441+Y453+Y458+Y466+Y470+Y476+Y500+Y505+Y510+Y515+Y523+Y527+Y537+Y542+Y562+Y570+Y586+Y592+Y597+Y603+Y615+Y622+Y632+Y643+Y650+Y656+Y660+Y664+Y668,"0")</f>
        <v>1734</v>
      </c>
      <c r="Z674" s="38"/>
      <c r="AA674" s="790"/>
      <c r="AB674" s="790"/>
      <c r="AC674" s="790"/>
    </row>
    <row r="675" spans="1:32" ht="14.25" customHeight="1" x14ac:dyDescent="0.2">
      <c r="A675" s="803"/>
      <c r="B675" s="803"/>
      <c r="C675" s="803"/>
      <c r="D675" s="803"/>
      <c r="E675" s="803"/>
      <c r="F675" s="803"/>
      <c r="G675" s="803"/>
      <c r="H675" s="803"/>
      <c r="I675" s="803"/>
      <c r="J675" s="803"/>
      <c r="K675" s="803"/>
      <c r="L675" s="803"/>
      <c r="M675" s="803"/>
      <c r="N675" s="803"/>
      <c r="O675" s="830"/>
      <c r="P675" s="834" t="s">
        <v>1080</v>
      </c>
      <c r="Q675" s="835"/>
      <c r="R675" s="835"/>
      <c r="S675" s="835"/>
      <c r="T675" s="835"/>
      <c r="U675" s="835"/>
      <c r="V675" s="836"/>
      <c r="W675" s="40" t="s">
        <v>1081</v>
      </c>
      <c r="X675" s="38"/>
      <c r="Y675" s="38"/>
      <c r="Z675" s="38">
        <f>IFERROR(Z23+Z34+Z38+Z42+Z53+Z58+Z71+Z78+Z87+Z96+Z102+Z109+Z118+Z127+Z134+Z144+Z149+Z156+Z161+Z166+Z171+Z179+Z184+Z190+Z201+Z207+Z212+Z223+Z237+Z246+Z258+Z271+Z275+Z289+Z294+Z301+Z311+Z316+Z320+Z324+Z329+Z333+Z338+Z343+Z348+Z352+Z364+Z371+Z380+Z387+Z394+Z400+Z405+Z411+Z427+Z432+Z437+Z441+Z453+Z458+Z466+Z470+Z476+Z500+Z505+Z510+Z515+Z523+Z527+Z537+Z542+Z562+Z570+Z586+Z592+Z597+Z603+Z615+Z622+Z632+Z643+Z650+Z656+Z660+Z664+Z668,"0")</f>
        <v>24.399030000000007</v>
      </c>
      <c r="AA675" s="790"/>
      <c r="AB675" s="790"/>
      <c r="AC675" s="790"/>
    </row>
    <row r="676" spans="1:32" ht="13.5" customHeight="1" thickBot="1" x14ac:dyDescent="0.25"/>
    <row r="677" spans="1:32" ht="27" customHeight="1" thickTop="1" thickBot="1" x14ac:dyDescent="0.25">
      <c r="A677" s="41" t="s">
        <v>1082</v>
      </c>
      <c r="B677" s="784" t="s">
        <v>63</v>
      </c>
      <c r="C677" s="839" t="s">
        <v>111</v>
      </c>
      <c r="D677" s="883"/>
      <c r="E677" s="883"/>
      <c r="F677" s="883"/>
      <c r="G677" s="883"/>
      <c r="H677" s="884"/>
      <c r="I677" s="839" t="s">
        <v>323</v>
      </c>
      <c r="J677" s="883"/>
      <c r="K677" s="883"/>
      <c r="L677" s="883"/>
      <c r="M677" s="883"/>
      <c r="N677" s="883"/>
      <c r="O677" s="883"/>
      <c r="P677" s="883"/>
      <c r="Q677" s="883"/>
      <c r="R677" s="883"/>
      <c r="S677" s="883"/>
      <c r="T677" s="883"/>
      <c r="U677" s="883"/>
      <c r="V677" s="884"/>
      <c r="W677" s="839" t="s">
        <v>658</v>
      </c>
      <c r="X677" s="884"/>
      <c r="Y677" s="839" t="s">
        <v>747</v>
      </c>
      <c r="Z677" s="883"/>
      <c r="AA677" s="883"/>
      <c r="AB677" s="884"/>
      <c r="AC677" s="784" t="s">
        <v>853</v>
      </c>
      <c r="AD677" s="784" t="s">
        <v>948</v>
      </c>
      <c r="AE677" s="839" t="s">
        <v>953</v>
      </c>
      <c r="AF677" s="884"/>
    </row>
    <row r="678" spans="1:32" ht="14.25" customHeight="1" thickTop="1" x14ac:dyDescent="0.2">
      <c r="A678" s="1077" t="s">
        <v>1083</v>
      </c>
      <c r="B678" s="839" t="s">
        <v>63</v>
      </c>
      <c r="C678" s="839" t="s">
        <v>112</v>
      </c>
      <c r="D678" s="839" t="s">
        <v>139</v>
      </c>
      <c r="E678" s="839" t="s">
        <v>218</v>
      </c>
      <c r="F678" s="839" t="s">
        <v>240</v>
      </c>
      <c r="G678" s="839" t="s">
        <v>284</v>
      </c>
      <c r="H678" s="839" t="s">
        <v>111</v>
      </c>
      <c r="I678" s="839" t="s">
        <v>324</v>
      </c>
      <c r="J678" s="839" t="s">
        <v>348</v>
      </c>
      <c r="K678" s="839" t="s">
        <v>426</v>
      </c>
      <c r="L678" s="839" t="s">
        <v>445</v>
      </c>
      <c r="M678" s="839" t="s">
        <v>469</v>
      </c>
      <c r="N678" s="785"/>
      <c r="O678" s="839" t="s">
        <v>498</v>
      </c>
      <c r="P678" s="839" t="s">
        <v>501</v>
      </c>
      <c r="Q678" s="839" t="s">
        <v>510</v>
      </c>
      <c r="R678" s="839" t="s">
        <v>526</v>
      </c>
      <c r="S678" s="839" t="s">
        <v>536</v>
      </c>
      <c r="T678" s="839" t="s">
        <v>549</v>
      </c>
      <c r="U678" s="839" t="s">
        <v>560</v>
      </c>
      <c r="V678" s="839" t="s">
        <v>645</v>
      </c>
      <c r="W678" s="839" t="s">
        <v>659</v>
      </c>
      <c r="X678" s="839" t="s">
        <v>703</v>
      </c>
      <c r="Y678" s="839" t="s">
        <v>748</v>
      </c>
      <c r="Z678" s="839" t="s">
        <v>811</v>
      </c>
      <c r="AA678" s="839" t="s">
        <v>833</v>
      </c>
      <c r="AB678" s="839" t="s">
        <v>849</v>
      </c>
      <c r="AC678" s="839" t="s">
        <v>853</v>
      </c>
      <c r="AD678" s="839" t="s">
        <v>948</v>
      </c>
      <c r="AE678" s="839" t="s">
        <v>953</v>
      </c>
      <c r="AF678" s="839" t="s">
        <v>1053</v>
      </c>
    </row>
    <row r="679" spans="1:32" ht="13.5" customHeight="1" thickBot="1" x14ac:dyDescent="0.25">
      <c r="A679" s="1078"/>
      <c r="B679" s="840"/>
      <c r="C679" s="840"/>
      <c r="D679" s="840"/>
      <c r="E679" s="840"/>
      <c r="F679" s="840"/>
      <c r="G679" s="840"/>
      <c r="H679" s="840"/>
      <c r="I679" s="840"/>
      <c r="J679" s="840"/>
      <c r="K679" s="840"/>
      <c r="L679" s="840"/>
      <c r="M679" s="840"/>
      <c r="N679" s="785"/>
      <c r="O679" s="840"/>
      <c r="P679" s="840"/>
      <c r="Q679" s="840"/>
      <c r="R679" s="840"/>
      <c r="S679" s="840"/>
      <c r="T679" s="840"/>
      <c r="U679" s="840"/>
      <c r="V679" s="840"/>
      <c r="W679" s="840"/>
      <c r="X679" s="840"/>
      <c r="Y679" s="840"/>
      <c r="Z679" s="840"/>
      <c r="AA679" s="840"/>
      <c r="AB679" s="840"/>
      <c r="AC679" s="840"/>
      <c r="AD679" s="840"/>
      <c r="AE679" s="840"/>
      <c r="AF679" s="840"/>
    </row>
    <row r="680" spans="1:32" ht="18" customHeight="1" thickTop="1" thickBot="1" x14ac:dyDescent="0.25">
      <c r="A680" s="41" t="s">
        <v>1084</v>
      </c>
      <c r="B680" s="47">
        <f>IFERROR(Y22*1,"0")+IFERROR(Y26*1,"0")+IFERROR(Y27*1,"0")+IFERROR(Y28*1,"0")+IFERROR(Y29*1,"0")+IFERROR(Y30*1,"0")+IFERROR(Y31*1,"0")+IFERROR(Y32*1,"0")+IFERROR(Y33*1,"0")+IFERROR(Y37*1,"0")+IFERROR(Y41*1,"0")</f>
        <v>0</v>
      </c>
      <c r="C680" s="47">
        <f>IFERROR(Y47*1,"0")+IFERROR(Y48*1,"0")+IFERROR(Y49*1,"0")+IFERROR(Y50*1,"0")+IFERROR(Y51*1,"0")+IFERROR(Y52*1,"0")+IFERROR(Y56*1,"0")+IFERROR(Y57*1,"0")</f>
        <v>0</v>
      </c>
      <c r="D680" s="47">
        <f>IFERROR(Y62*1,"0")+IFERROR(Y63*1,"0")+IFERROR(Y64*1,"0")+IFERROR(Y65*1,"0")+IFERROR(Y66*1,"0")+IFERROR(Y67*1,"0")+IFERROR(Y68*1,"0")+IFERROR(Y69*1,"0")+IFERROR(Y70*1,"0")+IFERROR(Y74*1,"0")+IFERROR(Y75*1,"0")+IFERROR(Y76*1,"0")+IFERROR(Y77*1,"0")+IFERROR(Y81*1,"0")+IFERROR(Y82*1,"0")+IFERROR(Y83*1,"0")+IFERROR(Y84*1,"0")+IFERROR(Y85*1,"0")+IFERROR(Y86*1,"0")+IFERROR(Y90*1,"0")+IFERROR(Y91*1,"0")+IFERROR(Y92*1,"0")+IFERROR(Y93*1,"0")+IFERROR(Y94*1,"0")+IFERROR(Y95*1,"0")+IFERROR(Y99*1,"0")+IFERROR(Y100*1,"0")+IFERROR(Y101*1,"0")</f>
        <v>85.8</v>
      </c>
      <c r="E680" s="47">
        <f>IFERROR(Y106*1,"0")+IFERROR(Y107*1,"0")+IFERROR(Y108*1,"0")+IFERROR(Y112*1,"0")+IFERROR(Y113*1,"0")+IFERROR(Y114*1,"0")+IFERROR(Y115*1,"0")+IFERROR(Y116*1,"0")+IFERROR(Y117*1,"0")</f>
        <v>56.7</v>
      </c>
      <c r="F680" s="47">
        <f>IFERROR(Y122*1,"0")+IFERROR(Y123*1,"0")+IFERROR(Y124*1,"0")+IFERROR(Y125*1,"0")+IFERROR(Y126*1,"0")+IFERROR(Y130*1,"0")+IFERROR(Y131*1,"0")+IFERROR(Y132*1,"0")+IFERROR(Y133*1,"0")+IFERROR(Y137*1,"0")+IFERROR(Y138*1,"0")+IFERROR(Y139*1,"0")+IFERROR(Y140*1,"0")+IFERROR(Y141*1,"0")+IFERROR(Y142*1,"0")+IFERROR(Y143*1,"0")+IFERROR(Y147*1,"0")+IFERROR(Y148*1,"0")</f>
        <v>50.400000000000006</v>
      </c>
      <c r="G680" s="47">
        <f>IFERROR(Y153*1,"0")+IFERROR(Y154*1,"0")+IFERROR(Y155*1,"0")+IFERROR(Y159*1,"0")+IFERROR(Y160*1,"0")+IFERROR(Y164*1,"0")+IFERROR(Y165*1,"0")</f>
        <v>168</v>
      </c>
      <c r="H680" s="47">
        <f>IFERROR(Y170*1,"0")+IFERROR(Y174*1,"0")+IFERROR(Y175*1,"0")+IFERROR(Y176*1,"0")+IFERROR(Y177*1,"0")+IFERROR(Y178*1,"0")+IFERROR(Y182*1,"0")+IFERROR(Y183*1,"0")</f>
        <v>0</v>
      </c>
      <c r="I680" s="47">
        <f>IFERROR(Y189*1,"0")+IFERROR(Y193*1,"0")+IFERROR(Y194*1,"0")+IFERROR(Y195*1,"0")+IFERROR(Y196*1,"0")+IFERROR(Y197*1,"0")+IFERROR(Y198*1,"0")+IFERROR(Y199*1,"0")+IFERROR(Y200*1,"0")</f>
        <v>302.40000000000003</v>
      </c>
      <c r="J680" s="47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+IFERROR(Y245*1,"0")</f>
        <v>3076.7000000000003</v>
      </c>
      <c r="K680" s="47">
        <f>IFERROR(Y250*1,"0")+IFERROR(Y251*1,"0")+IFERROR(Y252*1,"0")+IFERROR(Y253*1,"0")+IFERROR(Y254*1,"0")+IFERROR(Y255*1,"0")+IFERROR(Y256*1,"0")+IFERROR(Y257*1,"0")</f>
        <v>0</v>
      </c>
      <c r="L680" s="47">
        <f>IFERROR(Y262*1,"0")+IFERROR(Y263*1,"0")+IFERROR(Y264*1,"0")+IFERROR(Y265*1,"0")+IFERROR(Y266*1,"0")+IFERROR(Y267*1,"0")+IFERROR(Y268*1,"0")+IFERROR(Y269*1,"0")+IFERROR(Y270*1,"0")+IFERROR(Y274*1,"0")</f>
        <v>0</v>
      </c>
      <c r="M680" s="47">
        <f>IFERROR(Y279*1,"0")+IFERROR(Y280*1,"0")+IFERROR(Y281*1,"0")+IFERROR(Y282*1,"0")+IFERROR(Y283*1,"0")+IFERROR(Y284*1,"0")+IFERROR(Y285*1,"0")+IFERROR(Y286*1,"0")+IFERROR(Y287*1,"0")+IFERROR(Y288*1,"0")</f>
        <v>0</v>
      </c>
      <c r="N680" s="785"/>
      <c r="O680" s="47">
        <f>IFERROR(Y293*1,"0")</f>
        <v>0</v>
      </c>
      <c r="P680" s="47">
        <f>IFERROR(Y298*1,"0")+IFERROR(Y299*1,"0")+IFERROR(Y300*1,"0")</f>
        <v>0</v>
      </c>
      <c r="Q680" s="47">
        <f>IFERROR(Y305*1,"0")+IFERROR(Y306*1,"0")+IFERROR(Y307*1,"0")+IFERROR(Y308*1,"0")+IFERROR(Y309*1,"0")+IFERROR(Y310*1,"0")</f>
        <v>0</v>
      </c>
      <c r="R680" s="47">
        <f>IFERROR(Y315*1,"0")+IFERROR(Y319*1,"0")+IFERROR(Y323*1,"0")</f>
        <v>0</v>
      </c>
      <c r="S680" s="47">
        <f>IFERROR(Y328*1,"0")+IFERROR(Y332*1,"0")+IFERROR(Y336*1,"0")+IFERROR(Y337*1,"0")</f>
        <v>0</v>
      </c>
      <c r="T680" s="47">
        <f>IFERROR(Y342*1,"0")+IFERROR(Y346*1,"0")+IFERROR(Y347*1,"0")+IFERROR(Y351*1,"0")</f>
        <v>0</v>
      </c>
      <c r="U680" s="47">
        <f>IFERROR(Y356*1,"0")+IFERROR(Y357*1,"0")+IFERROR(Y358*1,"0")+IFERROR(Y359*1,"0")+IFERROR(Y360*1,"0")+IFERROR(Y361*1,"0")+IFERROR(Y362*1,"0")+IFERROR(Y363*1,"0")+IFERROR(Y367*1,"0")+IFERROR(Y368*1,"0")+IFERROR(Y369*1,"0")+IFERROR(Y370*1,"0")+IFERROR(Y374*1,"0")+IFERROR(Y375*1,"0")+IFERROR(Y376*1,"0")+IFERROR(Y377*1,"0")+IFERROR(Y378*1,"0")+IFERROR(Y379*1,"0")+IFERROR(Y383*1,"0")+IFERROR(Y384*1,"0")+IFERROR(Y385*1,"0")+IFERROR(Y386*1,"0")+IFERROR(Y390*1,"0")+IFERROR(Y391*1,"0")+IFERROR(Y392*1,"0")+IFERROR(Y393*1,"0")+IFERROR(Y397*1,"0")+IFERROR(Y398*1,"0")+IFERROR(Y399*1,"0")</f>
        <v>576.6</v>
      </c>
      <c r="V680" s="47">
        <f>IFERROR(Y404*1,"0")+IFERROR(Y408*1,"0")+IFERROR(Y409*1,"0")+IFERROR(Y410*1,"0")</f>
        <v>91.2</v>
      </c>
      <c r="W680" s="47">
        <f>IFERROR(Y416*1,"0")+IFERROR(Y417*1,"0")+IFERROR(Y418*1,"0")+IFERROR(Y419*1,"0")+IFERROR(Y420*1,"0")+IFERROR(Y421*1,"0")+IFERROR(Y422*1,"0")+IFERROR(Y423*1,"0")+IFERROR(Y424*1,"0")+IFERROR(Y425*1,"0")+IFERROR(Y426*1,"0")+IFERROR(Y430*1,"0")+IFERROR(Y431*1,"0")+IFERROR(Y435*1,"0")+IFERROR(Y436*1,"0")+IFERROR(Y440*1,"0")</f>
        <v>5421</v>
      </c>
      <c r="X680" s="47">
        <f>IFERROR(Y445*1,"0")+IFERROR(Y446*1,"0")+IFERROR(Y447*1,"0")+IFERROR(Y448*1,"0")+IFERROR(Y449*1,"0")+IFERROR(Y450*1,"0")+IFERROR(Y451*1,"0")+IFERROR(Y452*1,"0")+IFERROR(Y456*1,"0")+IFERROR(Y457*1,"0")+IFERROR(Y461*1,"0")+IFERROR(Y462*1,"0")+IFERROR(Y463*1,"0")+IFERROR(Y464*1,"0")+IFERROR(Y465*1,"0")+IFERROR(Y469*1,"0")</f>
        <v>268.44</v>
      </c>
      <c r="Y680" s="47">
        <f>IFERROR(Y475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503*1,"0")+IFERROR(Y504*1,"0")+IFERROR(Y508*1,"0")+IFERROR(Y509*1,"0")</f>
        <v>136.20000000000002</v>
      </c>
      <c r="Z680" s="47">
        <f>IFERROR(Y514*1,"0")+IFERROR(Y518*1,"0")+IFERROR(Y519*1,"0")+IFERROR(Y520*1,"0")+IFERROR(Y521*1,"0")+IFERROR(Y522*1,"0")+IFERROR(Y526*1,"0")</f>
        <v>102.60000000000001</v>
      </c>
      <c r="AA680" s="47">
        <f>IFERROR(Y531*1,"0")+IFERROR(Y532*1,"0")+IFERROR(Y533*1,"0")+IFERROR(Y534*1,"0")+IFERROR(Y535*1,"0")+IFERROR(Y536*1,"0")</f>
        <v>0</v>
      </c>
      <c r="AB680" s="47">
        <f>IFERROR(Y541*1,"0")</f>
        <v>0</v>
      </c>
      <c r="AC680" s="47">
        <f>IFERROR(Y547*1,"0")+IFERROR(Y548*1,"0")+IFERROR(Y549*1,"0")+IFERROR(Y550*1,"0")+IFERROR(Y551*1,"0")+IFERROR(Y552*1,"0")+IFERROR(Y553*1,"0")+IFERROR(Y554*1,"0")+IFERROR(Y555*1,"0")+IFERROR(Y556*1,"0")+IFERROR(Y557*1,"0")+IFERROR(Y558*1,"0")+IFERROR(Y559*1,"0")+IFERROR(Y560*1,"0")+IFERROR(Y561*1,"0")+IFERROR(Y565*1,"0")+IFERROR(Y566*1,"0")+IFERROR(Y567*1,"0")+IFERROR(Y568*1,"0")+IFERROR(Y569*1,"0")+IFERROR(Y573*1,"0")+IFERROR(Y574*1,"0")+IFERROR(Y575*1,"0")+IFERROR(Y576*1,"0")+IFERROR(Y577*1,"0")+IFERROR(Y578*1,"0")+IFERROR(Y579*1,"0")+IFERROR(Y580*1,"0")+IFERROR(Y581*1,"0")+IFERROR(Y582*1,"0")+IFERROR(Y583*1,"0")+IFERROR(Y584*1,"0")+IFERROR(Y585*1,"0")+IFERROR(Y589*1,"0")+IFERROR(Y590*1,"0")+IFERROR(Y591*1,"0")+IFERROR(Y595*1,"0")+IFERROR(Y596*1,"0")</f>
        <v>1135.1999999999998</v>
      </c>
      <c r="AD680" s="47">
        <f>IFERROR(Y602*1,"0")</f>
        <v>0</v>
      </c>
      <c r="AE680" s="47">
        <f>IFERROR(Y608*1,"0")+IFERROR(Y609*1,"0")+IFERROR(Y610*1,"0")+IFERROR(Y611*1,"0")+IFERROR(Y612*1,"0")+IFERROR(Y613*1,"0")+IFERROR(Y614*1,"0")+IFERROR(Y618*1,"0")+IFERROR(Y619*1,"0")+IFERROR(Y620*1,"0")+IFERROR(Y621*1,"0")+IFERROR(Y625*1,"0")+IFERROR(Y626*1,"0")+IFERROR(Y627*1,"0")+IFERROR(Y628*1,"0")+IFERROR(Y629*1,"0")+IFERROR(Y630*1,"0")+IFERROR(Y631*1,"0")+IFERROR(Y635*1,"0")+IFERROR(Y636*1,"0")+IFERROR(Y637*1,"0")+IFERROR(Y638*1,"0")+IFERROR(Y639*1,"0")+IFERROR(Y640*1,"0")+IFERROR(Y641*1,"0")+IFERROR(Y642*1,"0")+IFERROR(Y646*1,"0")+IFERROR(Y647*1,"0")+IFERROR(Y648*1,"0")+IFERROR(Y649*1,"0")</f>
        <v>868.8</v>
      </c>
      <c r="AF680" s="47">
        <f>IFERROR(Y654*1,"0")+IFERROR(Y655*1,"0")+IFERROR(Y659*1,"0")+IFERROR(Y663*1,"0")+IFERROR(Y667*1,"0")</f>
        <v>0</v>
      </c>
    </row>
  </sheetData>
  <sheetProtection algorithmName="SHA-512" hashValue="FFQoxLkCOO1glxSF7l7/dhQkjTZjNVHOFiNGmOmnosx7PXR+5otepm+yA4GsGunshIkI2IpyNN3kR5xC/QSkvg==" saltValue="I0kvFAOg1Oroxv/u80jjr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201">
    <mergeCell ref="E678:E679"/>
    <mergeCell ref="P438:V438"/>
    <mergeCell ref="A192:Z192"/>
    <mergeCell ref="A21:Z21"/>
    <mergeCell ref="P674:V674"/>
    <mergeCell ref="A415:Z415"/>
    <mergeCell ref="P661:V661"/>
    <mergeCell ref="P65:T65"/>
    <mergeCell ref="A129:Z129"/>
    <mergeCell ref="A34:O35"/>
    <mergeCell ref="P527:V527"/>
    <mergeCell ref="A664:O665"/>
    <mergeCell ref="P598:V598"/>
    <mergeCell ref="P534:T534"/>
    <mergeCell ref="P363:T363"/>
    <mergeCell ref="A181:Z181"/>
    <mergeCell ref="D17:E18"/>
    <mergeCell ref="D642:E642"/>
    <mergeCell ref="P536:T536"/>
    <mergeCell ref="D123:E123"/>
    <mergeCell ref="P307:T307"/>
    <mergeCell ref="X17:X18"/>
    <mergeCell ref="D250:E250"/>
    <mergeCell ref="D50:E50"/>
    <mergeCell ref="D286:E286"/>
    <mergeCell ref="P387:V387"/>
    <mergeCell ref="P410:T410"/>
    <mergeCell ref="P385:T385"/>
    <mergeCell ref="P372:V372"/>
    <mergeCell ref="D57:E57"/>
    <mergeCell ref="P124:T124"/>
    <mergeCell ref="Y17:Y18"/>
    <mergeCell ref="U17:V17"/>
    <mergeCell ref="D293:E293"/>
    <mergeCell ref="A8:C8"/>
    <mergeCell ref="P360:T360"/>
    <mergeCell ref="D32:E32"/>
    <mergeCell ref="D268:E268"/>
    <mergeCell ref="D566:E566"/>
    <mergeCell ref="P449:T449"/>
    <mergeCell ref="P672:V672"/>
    <mergeCell ref="D553:E553"/>
    <mergeCell ref="P126:T126"/>
    <mergeCell ref="A10:C10"/>
    <mergeCell ref="A413:Z413"/>
    <mergeCell ref="P484:T484"/>
    <mergeCell ref="P218:T218"/>
    <mergeCell ref="P311:V311"/>
    <mergeCell ref="A136:Z136"/>
    <mergeCell ref="A643:O644"/>
    <mergeCell ref="A149:O150"/>
    <mergeCell ref="Q6:R6"/>
    <mergeCell ref="P200:T200"/>
    <mergeCell ref="P243:T243"/>
    <mergeCell ref="P436:T436"/>
    <mergeCell ref="A118:O119"/>
    <mergeCell ref="D198:E198"/>
    <mergeCell ref="P208:V208"/>
    <mergeCell ref="A204:Z204"/>
    <mergeCell ref="D196:E196"/>
    <mergeCell ref="P615:V615"/>
    <mergeCell ref="P145:V145"/>
    <mergeCell ref="P23:V23"/>
    <mergeCell ref="P272:V272"/>
    <mergeCell ref="D133:E133"/>
    <mergeCell ref="P381:V381"/>
    <mergeCell ref="A529:Z529"/>
    <mergeCell ref="P185:V185"/>
    <mergeCell ref="P427:V427"/>
    <mergeCell ref="D483:E483"/>
    <mergeCell ref="A42:O43"/>
    <mergeCell ref="P83:T83"/>
    <mergeCell ref="V12:W12"/>
    <mergeCell ref="P319:T319"/>
    <mergeCell ref="D262:E262"/>
    <mergeCell ref="P368:T368"/>
    <mergeCell ref="P43:V43"/>
    <mergeCell ref="P85:T85"/>
    <mergeCell ref="P383:T383"/>
    <mergeCell ref="D522:E522"/>
    <mergeCell ref="P625:T625"/>
    <mergeCell ref="N17:N18"/>
    <mergeCell ref="A58:O59"/>
    <mergeCell ref="Q5:R5"/>
    <mergeCell ref="F17:F18"/>
    <mergeCell ref="P199:T199"/>
    <mergeCell ref="D49:E49"/>
    <mergeCell ref="P370:T370"/>
    <mergeCell ref="D242:E242"/>
    <mergeCell ref="P290:V290"/>
    <mergeCell ref="D107:E107"/>
    <mergeCell ref="Y678:Y679"/>
    <mergeCell ref="P497:T497"/>
    <mergeCell ref="P568:T568"/>
    <mergeCell ref="AA678:AA679"/>
    <mergeCell ref="D549:E549"/>
    <mergeCell ref="P435:T435"/>
    <mergeCell ref="S678:S679"/>
    <mergeCell ref="P655:T655"/>
    <mergeCell ref="P589:T589"/>
    <mergeCell ref="D576:E576"/>
    <mergeCell ref="A478:Z478"/>
    <mergeCell ref="D641:E641"/>
    <mergeCell ref="P288:T288"/>
    <mergeCell ref="P263:T263"/>
    <mergeCell ref="A624:Z624"/>
    <mergeCell ref="D244:E244"/>
    <mergeCell ref="P70:T70"/>
    <mergeCell ref="P228:T228"/>
    <mergeCell ref="P499:T499"/>
    <mergeCell ref="D342:E342"/>
    <mergeCell ref="D336:E336"/>
    <mergeCell ref="P293:T293"/>
    <mergeCell ref="A668:O669"/>
    <mergeCell ref="P367:T367"/>
    <mergeCell ref="P57:T57"/>
    <mergeCell ref="D165:E165"/>
    <mergeCell ref="D475:E475"/>
    <mergeCell ref="P486:T486"/>
    <mergeCell ref="P75:T75"/>
    <mergeCell ref="P406:V406"/>
    <mergeCell ref="P342:T342"/>
    <mergeCell ref="D323:E323"/>
    <mergeCell ref="P578:T578"/>
    <mergeCell ref="D450:E450"/>
    <mergeCell ref="D521:E521"/>
    <mergeCell ref="D279:E279"/>
    <mergeCell ref="P357:T357"/>
    <mergeCell ref="D29:E29"/>
    <mergeCell ref="P592:V592"/>
    <mergeCell ref="D265:E265"/>
    <mergeCell ref="D216:E216"/>
    <mergeCell ref="A134:O135"/>
    <mergeCell ref="P642:T642"/>
    <mergeCell ref="D452:E452"/>
    <mergeCell ref="P371:V371"/>
    <mergeCell ref="A318:Z318"/>
    <mergeCell ref="D252:E252"/>
    <mergeCell ref="D550:E550"/>
    <mergeCell ref="P123:T123"/>
    <mergeCell ref="P421:T421"/>
    <mergeCell ref="P656:V656"/>
    <mergeCell ref="A411:O412"/>
    <mergeCell ref="P579:T579"/>
    <mergeCell ref="P408:T408"/>
    <mergeCell ref="AD17:AF18"/>
    <mergeCell ref="P167:V167"/>
    <mergeCell ref="D101:E101"/>
    <mergeCell ref="P90:T90"/>
    <mergeCell ref="D76:E76"/>
    <mergeCell ref="F5:G5"/>
    <mergeCell ref="P365:V365"/>
    <mergeCell ref="A352:O353"/>
    <mergeCell ref="P144:V144"/>
    <mergeCell ref="P411:V411"/>
    <mergeCell ref="P467:V467"/>
    <mergeCell ref="P442:V442"/>
    <mergeCell ref="A25:Z25"/>
    <mergeCell ref="D626:E626"/>
    <mergeCell ref="P509:T509"/>
    <mergeCell ref="D430:E430"/>
    <mergeCell ref="P119:V119"/>
    <mergeCell ref="P67:T67"/>
    <mergeCell ref="D175:E175"/>
    <mergeCell ref="P253:T253"/>
    <mergeCell ref="D392:E392"/>
    <mergeCell ref="D221:E221"/>
    <mergeCell ref="P82:T82"/>
    <mergeCell ref="V11:W11"/>
    <mergeCell ref="D457:E457"/>
    <mergeCell ref="A20:Z20"/>
    <mergeCell ref="D218:E218"/>
    <mergeCell ref="A258:O259"/>
    <mergeCell ref="A249:Z249"/>
    <mergeCell ref="P53:V53"/>
    <mergeCell ref="P593:V593"/>
    <mergeCell ref="A314:Z314"/>
    <mergeCell ref="P2:W3"/>
    <mergeCell ref="P298:T298"/>
    <mergeCell ref="P198:T198"/>
    <mergeCell ref="P369:T369"/>
    <mergeCell ref="D508:E508"/>
    <mergeCell ref="P347:T347"/>
    <mergeCell ref="P667:T667"/>
    <mergeCell ref="P418:T418"/>
    <mergeCell ref="D241:E241"/>
    <mergeCell ref="A542:O543"/>
    <mergeCell ref="P583:T583"/>
    <mergeCell ref="A371:O372"/>
    <mergeCell ref="P654:T654"/>
    <mergeCell ref="D575:E575"/>
    <mergeCell ref="D526:E526"/>
    <mergeCell ref="D404:E404"/>
    <mergeCell ref="P312:V312"/>
    <mergeCell ref="D228:E228"/>
    <mergeCell ref="P64:T64"/>
    <mergeCell ref="P362:T362"/>
    <mergeCell ref="A23:O24"/>
    <mergeCell ref="D305:E305"/>
    <mergeCell ref="D10:E10"/>
    <mergeCell ref="D243:E243"/>
    <mergeCell ref="F10:G10"/>
    <mergeCell ref="D270:E270"/>
    <mergeCell ref="D99:E99"/>
    <mergeCell ref="P420:T420"/>
    <mergeCell ref="D397:E397"/>
    <mergeCell ref="P78:V78"/>
    <mergeCell ref="P643:V643"/>
    <mergeCell ref="A615:O616"/>
    <mergeCell ref="P650:V650"/>
    <mergeCell ref="M17:M18"/>
    <mergeCell ref="O17:O18"/>
    <mergeCell ref="P336:T336"/>
    <mergeCell ref="P258:V258"/>
    <mergeCell ref="Z678:Z679"/>
    <mergeCell ref="A453:O454"/>
    <mergeCell ref="AB678:AB679"/>
    <mergeCell ref="P430:T430"/>
    <mergeCell ref="A248:Z248"/>
    <mergeCell ref="P223:V223"/>
    <mergeCell ref="A297:Z297"/>
    <mergeCell ref="A104:Z104"/>
    <mergeCell ref="P417:T417"/>
    <mergeCell ref="D531:E531"/>
    <mergeCell ref="P196:T196"/>
    <mergeCell ref="D177:E177"/>
    <mergeCell ref="D33:E33"/>
    <mergeCell ref="D226:E226"/>
    <mergeCell ref="P523:V523"/>
    <mergeCell ref="P352:V352"/>
    <mergeCell ref="P183:T183"/>
    <mergeCell ref="D164:E164"/>
    <mergeCell ref="D579:E579"/>
    <mergeCell ref="D462:E462"/>
    <mergeCell ref="P62:T62"/>
    <mergeCell ref="D589:E589"/>
    <mergeCell ref="D560:E560"/>
    <mergeCell ref="P133:T133"/>
    <mergeCell ref="D310:E310"/>
    <mergeCell ref="D503:E503"/>
    <mergeCell ref="D628:E628"/>
    <mergeCell ref="P639:T639"/>
    <mergeCell ref="A387:O388"/>
    <mergeCell ref="D620:E620"/>
    <mergeCell ref="P577:T577"/>
    <mergeCell ref="D449:E449"/>
    <mergeCell ref="P428:V428"/>
    <mergeCell ref="P49:T49"/>
    <mergeCell ref="A166:O167"/>
    <mergeCell ref="P107:T107"/>
    <mergeCell ref="P576:T576"/>
    <mergeCell ref="P101:T101"/>
    <mergeCell ref="P636:T636"/>
    <mergeCell ref="D557:E557"/>
    <mergeCell ref="P465:T465"/>
    <mergeCell ref="P641:T641"/>
    <mergeCell ref="D386:E386"/>
    <mergeCell ref="A364:O365"/>
    <mergeCell ref="D215:E215"/>
    <mergeCell ref="P289:V289"/>
    <mergeCell ref="P587:V587"/>
    <mergeCell ref="A605:Z605"/>
    <mergeCell ref="A539:Z539"/>
    <mergeCell ref="P432:V432"/>
    <mergeCell ref="P262:T262"/>
    <mergeCell ref="D547:E547"/>
    <mergeCell ref="P524:V524"/>
    <mergeCell ref="P353:V353"/>
    <mergeCell ref="D170:E170"/>
    <mergeCell ref="P93:T93"/>
    <mergeCell ref="D639:E639"/>
    <mergeCell ref="D577:E577"/>
    <mergeCell ref="D578:E578"/>
    <mergeCell ref="P483:T483"/>
    <mergeCell ref="D155:E155"/>
    <mergeCell ref="A599:Z599"/>
    <mergeCell ref="P41:T41"/>
    <mergeCell ref="A455:Z455"/>
    <mergeCell ref="A333:O334"/>
    <mergeCell ref="D22:E22"/>
    <mergeCell ref="D618:E618"/>
    <mergeCell ref="P575:T575"/>
    <mergeCell ref="D447:E447"/>
    <mergeCell ref="D385:E385"/>
    <mergeCell ref="A320:O321"/>
    <mergeCell ref="A127:O128"/>
    <mergeCell ref="A223:O224"/>
    <mergeCell ref="P178:T178"/>
    <mergeCell ref="A102:O103"/>
    <mergeCell ref="P547:T547"/>
    <mergeCell ref="A400:O401"/>
    <mergeCell ref="P270:T270"/>
    <mergeCell ref="D257:E257"/>
    <mergeCell ref="P463:T463"/>
    <mergeCell ref="D384:E384"/>
    <mergeCell ref="D86:E86"/>
    <mergeCell ref="P501:V501"/>
    <mergeCell ref="A500:O501"/>
    <mergeCell ref="A329:O330"/>
    <mergeCell ref="D614:E614"/>
    <mergeCell ref="D552:E552"/>
    <mergeCell ref="D266:E266"/>
    <mergeCell ref="P174:T174"/>
    <mergeCell ref="D95:E95"/>
    <mergeCell ref="P447:T447"/>
    <mergeCell ref="A9:C9"/>
    <mergeCell ref="P125:T125"/>
    <mergeCell ref="P557:T557"/>
    <mergeCell ref="Q678:Q679"/>
    <mergeCell ref="P112:T112"/>
    <mergeCell ref="A71:O72"/>
    <mergeCell ref="P646:T646"/>
    <mergeCell ref="P571:V571"/>
    <mergeCell ref="P323:T323"/>
    <mergeCell ref="A414:Z414"/>
    <mergeCell ref="P660:V660"/>
    <mergeCell ref="D231:E231"/>
    <mergeCell ref="P39:V39"/>
    <mergeCell ref="D358:E358"/>
    <mergeCell ref="P537:V537"/>
    <mergeCell ref="D85:E85"/>
    <mergeCell ref="D408:E408"/>
    <mergeCell ref="A389:Z389"/>
    <mergeCell ref="P648:T648"/>
    <mergeCell ref="A460:Z460"/>
    <mergeCell ref="A327:Z327"/>
    <mergeCell ref="P103:V103"/>
    <mergeCell ref="P134:V134"/>
    <mergeCell ref="P401:V401"/>
    <mergeCell ref="P97:V97"/>
    <mergeCell ref="P339:V339"/>
    <mergeCell ref="Q13:R13"/>
    <mergeCell ref="P139:T139"/>
    <mergeCell ref="P560:T560"/>
    <mergeCell ref="P176:T176"/>
    <mergeCell ref="P114:T114"/>
    <mergeCell ref="P241:T241"/>
    <mergeCell ref="G17:G18"/>
    <mergeCell ref="P526:T526"/>
    <mergeCell ref="P184:V184"/>
    <mergeCell ref="R678:R679"/>
    <mergeCell ref="T678:T679"/>
    <mergeCell ref="P171:V171"/>
    <mergeCell ref="L678:L679"/>
    <mergeCell ref="D159:E159"/>
    <mergeCell ref="A403:Z403"/>
    <mergeCell ref="A289:O290"/>
    <mergeCell ref="A530:Z530"/>
    <mergeCell ref="P42:V42"/>
    <mergeCell ref="P551:T551"/>
    <mergeCell ref="A225:Z225"/>
    <mergeCell ref="P471:V471"/>
    <mergeCell ref="A296:Z296"/>
    <mergeCell ref="A169:Z169"/>
    <mergeCell ref="D288:E288"/>
    <mergeCell ref="P130:T130"/>
    <mergeCell ref="P488:T488"/>
    <mergeCell ref="A507:Z507"/>
    <mergeCell ref="P282:T282"/>
    <mergeCell ref="D154:E154"/>
    <mergeCell ref="P580:T580"/>
    <mergeCell ref="P409:T409"/>
    <mergeCell ref="D461:E461"/>
    <mergeCell ref="D200:E200"/>
    <mergeCell ref="P555:T555"/>
    <mergeCell ref="A444:Z444"/>
    <mergeCell ref="P359:T359"/>
    <mergeCell ref="A273:Z273"/>
    <mergeCell ref="D436:E436"/>
    <mergeCell ref="A515:O516"/>
    <mergeCell ref="P233:T233"/>
    <mergeCell ref="P106:T106"/>
    <mergeCell ref="P177:T177"/>
    <mergeCell ref="P33:T33"/>
    <mergeCell ref="AE677:AF677"/>
    <mergeCell ref="P226:T226"/>
    <mergeCell ref="D481:E481"/>
    <mergeCell ref="P475:T475"/>
    <mergeCell ref="A294:O295"/>
    <mergeCell ref="P269:T269"/>
    <mergeCell ref="A592:O593"/>
    <mergeCell ref="P462:T462"/>
    <mergeCell ref="D383:E383"/>
    <mergeCell ref="D256:E256"/>
    <mergeCell ref="D299:E299"/>
    <mergeCell ref="P164:T164"/>
    <mergeCell ref="D541:E541"/>
    <mergeCell ref="D370:E370"/>
    <mergeCell ref="P405:V405"/>
    <mergeCell ref="Y677:AB677"/>
    <mergeCell ref="P476:V476"/>
    <mergeCell ref="D222:E222"/>
    <mergeCell ref="P399:T399"/>
    <mergeCell ref="P490:T490"/>
    <mergeCell ref="A476:O477"/>
    <mergeCell ref="P346:T346"/>
    <mergeCell ref="D534:E534"/>
    <mergeCell ref="P48:T48"/>
    <mergeCell ref="D227:E227"/>
    <mergeCell ref="P582:T582"/>
    <mergeCell ref="D84:E84"/>
    <mergeCell ref="D194:E194"/>
    <mergeCell ref="Z17:Z18"/>
    <mergeCell ref="P620:T620"/>
    <mergeCell ref="AB17:AB18"/>
    <mergeCell ref="P271:V271"/>
    <mergeCell ref="P458:V458"/>
    <mergeCell ref="P563:V563"/>
    <mergeCell ref="D446:E446"/>
    <mergeCell ref="A277:Z277"/>
    <mergeCell ref="P237:V237"/>
    <mergeCell ref="D367:E367"/>
    <mergeCell ref="H5:M5"/>
    <mergeCell ref="P669:V669"/>
    <mergeCell ref="P329:V329"/>
    <mergeCell ref="A214:Z214"/>
    <mergeCell ref="P567:T567"/>
    <mergeCell ref="A512:Z512"/>
    <mergeCell ref="A341:Z341"/>
    <mergeCell ref="D6:M6"/>
    <mergeCell ref="P461:T461"/>
    <mergeCell ref="D602:E602"/>
    <mergeCell ref="P175:T175"/>
    <mergeCell ref="D667:E667"/>
    <mergeCell ref="D83:E83"/>
    <mergeCell ref="A278:Z278"/>
    <mergeCell ref="P631:T631"/>
    <mergeCell ref="D143:E143"/>
    <mergeCell ref="P569:T569"/>
    <mergeCell ref="P398:T398"/>
    <mergeCell ref="D319:E319"/>
    <mergeCell ref="P227:T227"/>
    <mergeCell ref="D368:E368"/>
    <mergeCell ref="D420:E420"/>
    <mergeCell ref="P256:T256"/>
    <mergeCell ref="V6:W9"/>
    <mergeCell ref="D199:E199"/>
    <mergeCell ref="P554:T554"/>
    <mergeCell ref="D497:E497"/>
    <mergeCell ref="A348:O349"/>
    <mergeCell ref="A678:A679"/>
    <mergeCell ref="D435:E435"/>
    <mergeCell ref="A597:O598"/>
    <mergeCell ref="C678:C679"/>
    <mergeCell ref="D655:E655"/>
    <mergeCell ref="P541:T541"/>
    <mergeCell ref="D484:E484"/>
    <mergeCell ref="D649:E649"/>
    <mergeCell ref="P274:T274"/>
    <mergeCell ref="P222:T222"/>
    <mergeCell ref="D217:E217"/>
    <mergeCell ref="P193:T193"/>
    <mergeCell ref="P84:T84"/>
    <mergeCell ref="D65:E65"/>
    <mergeCell ref="P618:T618"/>
    <mergeCell ref="P22:T22"/>
    <mergeCell ref="A437:O438"/>
    <mergeCell ref="A61:Z61"/>
    <mergeCell ref="P334:V334"/>
    <mergeCell ref="P394:V394"/>
    <mergeCell ref="P257:T257"/>
    <mergeCell ref="P570:V570"/>
    <mergeCell ref="A517:Z517"/>
    <mergeCell ref="P54:V54"/>
    <mergeCell ref="A15:M15"/>
    <mergeCell ref="A271:O272"/>
    <mergeCell ref="D206:E206"/>
    <mergeCell ref="D298:E298"/>
    <mergeCell ref="D234:E234"/>
    <mergeCell ref="D596:E596"/>
    <mergeCell ref="A158:Z158"/>
    <mergeCell ref="P91:T91"/>
    <mergeCell ref="P664:V664"/>
    <mergeCell ref="D627:E627"/>
    <mergeCell ref="P535:T535"/>
    <mergeCell ref="P316:V316"/>
    <mergeCell ref="A144:O145"/>
    <mergeCell ref="A439:Z439"/>
    <mergeCell ref="AA17:AA18"/>
    <mergeCell ref="H10:M10"/>
    <mergeCell ref="AC17:AC18"/>
    <mergeCell ref="P485:T485"/>
    <mergeCell ref="A73:Z73"/>
    <mergeCell ref="P37:T37"/>
    <mergeCell ref="P279:T279"/>
    <mergeCell ref="D418:E418"/>
    <mergeCell ref="D393:E393"/>
    <mergeCell ref="A662:Z662"/>
    <mergeCell ref="P108:T108"/>
    <mergeCell ref="D654:E654"/>
    <mergeCell ref="P254:T254"/>
    <mergeCell ref="P616:V616"/>
    <mergeCell ref="P251:T251"/>
    <mergeCell ref="P487:T487"/>
    <mergeCell ref="D153:E153"/>
    <mergeCell ref="D591:E591"/>
    <mergeCell ref="A660:O661"/>
    <mergeCell ref="AC678:AC679"/>
    <mergeCell ref="P533:T533"/>
    <mergeCell ref="D647:E647"/>
    <mergeCell ref="A209:Z209"/>
    <mergeCell ref="P213:V213"/>
    <mergeCell ref="A650:O651"/>
    <mergeCell ref="P157:V157"/>
    <mergeCell ref="Q8:R8"/>
    <mergeCell ref="P299:T299"/>
    <mergeCell ref="P172:V172"/>
    <mergeCell ref="P150:V150"/>
    <mergeCell ref="D138:E138"/>
    <mergeCell ref="A40:Z40"/>
    <mergeCell ref="P393:T393"/>
    <mergeCell ref="D374:E374"/>
    <mergeCell ref="P629:T629"/>
    <mergeCell ref="A510:O511"/>
    <mergeCell ref="A186:Z186"/>
    <mergeCell ref="P232:T232"/>
    <mergeCell ref="P159:T159"/>
    <mergeCell ref="D140:E140"/>
    <mergeCell ref="P566:T566"/>
    <mergeCell ref="D267:E267"/>
    <mergeCell ref="D509:E509"/>
    <mergeCell ref="A340:Z340"/>
    <mergeCell ref="D425:E425"/>
    <mergeCell ref="D359:E359"/>
    <mergeCell ref="H17:H18"/>
    <mergeCell ref="A146:Z146"/>
    <mergeCell ref="P532:T532"/>
    <mergeCell ref="P503:T503"/>
    <mergeCell ref="P217:T217"/>
    <mergeCell ref="J9:M9"/>
    <mergeCell ref="D646:E646"/>
    <mergeCell ref="P141:T141"/>
    <mergeCell ref="P454:V454"/>
    <mergeCell ref="D62:E62"/>
    <mergeCell ref="D56:E56"/>
    <mergeCell ref="D193:E193"/>
    <mergeCell ref="P377:T377"/>
    <mergeCell ref="P206:T206"/>
    <mergeCell ref="P619:T619"/>
    <mergeCell ref="P504:T504"/>
    <mergeCell ref="D491:E491"/>
    <mergeCell ref="P448:T448"/>
    <mergeCell ref="D347:E347"/>
    <mergeCell ref="P602:T602"/>
    <mergeCell ref="D285:E285"/>
    <mergeCell ref="D583:E583"/>
    <mergeCell ref="P596:T596"/>
    <mergeCell ref="P562:V562"/>
    <mergeCell ref="D176:E176"/>
    <mergeCell ref="D114:E114"/>
    <mergeCell ref="P143:T143"/>
    <mergeCell ref="D64:E64"/>
    <mergeCell ref="P612:T612"/>
    <mergeCell ref="D362:E362"/>
    <mergeCell ref="D51:E51"/>
    <mergeCell ref="P235:T235"/>
    <mergeCell ref="P306:T306"/>
    <mergeCell ref="P559:T559"/>
    <mergeCell ref="P332:T332"/>
    <mergeCell ref="P630:T630"/>
    <mergeCell ref="D636:E636"/>
    <mergeCell ref="A13:M13"/>
    <mergeCell ref="P79:V79"/>
    <mergeCell ref="A653:Z653"/>
    <mergeCell ref="P437:V437"/>
    <mergeCell ref="J678:J679"/>
    <mergeCell ref="P115:T115"/>
    <mergeCell ref="D254:E254"/>
    <mergeCell ref="B678:B679"/>
    <mergeCell ref="P673:V673"/>
    <mergeCell ref="P302:V302"/>
    <mergeCell ref="A354:Z354"/>
    <mergeCell ref="D490:E490"/>
    <mergeCell ref="D48:E48"/>
    <mergeCell ref="A652:Z652"/>
    <mergeCell ref="D346:E346"/>
    <mergeCell ref="P229:T229"/>
    <mergeCell ref="P665:V665"/>
    <mergeCell ref="P77:T77"/>
    <mergeCell ref="P375:T375"/>
    <mergeCell ref="D125:E125"/>
    <mergeCell ref="P446:T446"/>
    <mergeCell ref="P611:T611"/>
    <mergeCell ref="P440:T440"/>
    <mergeCell ref="D554:E554"/>
    <mergeCell ref="D283:E283"/>
    <mergeCell ref="D581:E581"/>
    <mergeCell ref="D112:E112"/>
    <mergeCell ref="D519:E519"/>
    <mergeCell ref="D648:E648"/>
    <mergeCell ref="D465:E465"/>
    <mergeCell ref="A505:O506"/>
    <mergeCell ref="D440:E440"/>
    <mergeCell ref="A156:O157"/>
    <mergeCell ref="P51:T51"/>
    <mergeCell ref="P26:T26"/>
    <mergeCell ref="P153:T153"/>
    <mergeCell ref="P591:T591"/>
    <mergeCell ref="D463:E463"/>
    <mergeCell ref="A441:O442"/>
    <mergeCell ref="A261:Z261"/>
    <mergeCell ref="D555:E555"/>
    <mergeCell ref="P609:T609"/>
    <mergeCell ref="P338:V338"/>
    <mergeCell ref="W677:X677"/>
    <mergeCell ref="A546:Z546"/>
    <mergeCell ref="A350:Z350"/>
    <mergeCell ref="P71:V71"/>
    <mergeCell ref="P202:V202"/>
    <mergeCell ref="P649:T649"/>
    <mergeCell ref="P58:V58"/>
    <mergeCell ref="P671:V671"/>
    <mergeCell ref="P500:V500"/>
    <mergeCell ref="D269:E269"/>
    <mergeCell ref="D489:E489"/>
    <mergeCell ref="P275:V275"/>
    <mergeCell ref="A570:O571"/>
    <mergeCell ref="P27:T27"/>
    <mergeCell ref="P154:T154"/>
    <mergeCell ref="D75:E75"/>
    <mergeCell ref="A78:O79"/>
    <mergeCell ref="P247:V247"/>
    <mergeCell ref="P561:T561"/>
    <mergeCell ref="P390:T390"/>
    <mergeCell ref="D504:E504"/>
    <mergeCell ref="T5:U5"/>
    <mergeCell ref="P76:T76"/>
    <mergeCell ref="V5:W5"/>
    <mergeCell ref="P496:T496"/>
    <mergeCell ref="P374:T374"/>
    <mergeCell ref="D488:E488"/>
    <mergeCell ref="AD678:AD679"/>
    <mergeCell ref="P294:V294"/>
    <mergeCell ref="AF678:AF679"/>
    <mergeCell ref="A466:O467"/>
    <mergeCell ref="P361:T361"/>
    <mergeCell ref="P659:T659"/>
    <mergeCell ref="D580:E580"/>
    <mergeCell ref="P510:V510"/>
    <mergeCell ref="D469:E469"/>
    <mergeCell ref="P69:T69"/>
    <mergeCell ref="D409:E409"/>
    <mergeCell ref="D282:E282"/>
    <mergeCell ref="P212:V212"/>
    <mergeCell ref="D183:E183"/>
    <mergeCell ref="P267:T267"/>
    <mergeCell ref="P140:T140"/>
    <mergeCell ref="D419:E419"/>
    <mergeCell ref="D219:E219"/>
    <mergeCell ref="P425:T425"/>
    <mergeCell ref="P590:T590"/>
    <mergeCell ref="T6:U9"/>
    <mergeCell ref="D582:E582"/>
    <mergeCell ref="D533:E533"/>
    <mergeCell ref="Q10:R10"/>
    <mergeCell ref="D41:E41"/>
    <mergeCell ref="A429:Z429"/>
    <mergeCell ref="A12:M12"/>
    <mergeCell ref="P597:V597"/>
    <mergeCell ref="D487:E487"/>
    <mergeCell ref="P657:V657"/>
    <mergeCell ref="P397:T397"/>
    <mergeCell ref="P74:T74"/>
    <mergeCell ref="A19:Z19"/>
    <mergeCell ref="P310:T310"/>
    <mergeCell ref="D182:E182"/>
    <mergeCell ref="P608:T608"/>
    <mergeCell ref="D480:E480"/>
    <mergeCell ref="D551:E551"/>
    <mergeCell ref="P528:V528"/>
    <mergeCell ref="D280:E280"/>
    <mergeCell ref="A111:Z111"/>
    <mergeCell ref="P595:T595"/>
    <mergeCell ref="P424:T424"/>
    <mergeCell ref="A14:M14"/>
    <mergeCell ref="P138:T138"/>
    <mergeCell ref="P356:T356"/>
    <mergeCell ref="D485:E485"/>
    <mergeCell ref="P320:V320"/>
    <mergeCell ref="P149:V149"/>
    <mergeCell ref="A586:O587"/>
    <mergeCell ref="A443:Z443"/>
    <mergeCell ref="D233:E233"/>
    <mergeCell ref="P216:T216"/>
    <mergeCell ref="D137:E137"/>
    <mergeCell ref="P514:T514"/>
    <mergeCell ref="D422:E422"/>
    <mergeCell ref="P489:T489"/>
    <mergeCell ref="D74:E74"/>
    <mergeCell ref="I678:I679"/>
    <mergeCell ref="P581:T581"/>
    <mergeCell ref="D264:E264"/>
    <mergeCell ref="K678:K679"/>
    <mergeCell ref="P519:T519"/>
    <mergeCell ref="D391:E391"/>
    <mergeCell ref="A394:O395"/>
    <mergeCell ref="D220:E220"/>
    <mergeCell ref="D93:E93"/>
    <mergeCell ref="A322:Z322"/>
    <mergeCell ref="P122:T122"/>
    <mergeCell ref="P72:V72"/>
    <mergeCell ref="D328:E328"/>
    <mergeCell ref="P285:T285"/>
    <mergeCell ref="A545:Z545"/>
    <mergeCell ref="A188:Z188"/>
    <mergeCell ref="D251:E251"/>
    <mergeCell ref="P670:V670"/>
    <mergeCell ref="P668:V668"/>
    <mergeCell ref="C677:H677"/>
    <mergeCell ref="D130:E130"/>
    <mergeCell ref="P451:T451"/>
    <mergeCell ref="A203:Z203"/>
    <mergeCell ref="P627:T627"/>
    <mergeCell ref="P245:T245"/>
    <mergeCell ref="P614:T614"/>
    <mergeCell ref="D424:E424"/>
    <mergeCell ref="P491:T491"/>
    <mergeCell ref="P211:T211"/>
    <mergeCell ref="D399:E399"/>
    <mergeCell ref="D132:E132"/>
    <mergeCell ref="P558:T558"/>
    <mergeCell ref="D630:E630"/>
    <mergeCell ref="D52:E52"/>
    <mergeCell ref="P604:V604"/>
    <mergeCell ref="P110:V110"/>
    <mergeCell ref="D27:E27"/>
    <mergeCell ref="A338:O339"/>
    <mergeCell ref="D567:E567"/>
    <mergeCell ref="P644:V644"/>
    <mergeCell ref="D456:E456"/>
    <mergeCell ref="P450:T450"/>
    <mergeCell ref="P15:T16"/>
    <mergeCell ref="D116:E116"/>
    <mergeCell ref="P419:T419"/>
    <mergeCell ref="A275:O276"/>
    <mergeCell ref="P219:T219"/>
    <mergeCell ref="A335:Z335"/>
    <mergeCell ref="D91:E91"/>
    <mergeCell ref="D631:E631"/>
    <mergeCell ref="P210:T210"/>
    <mergeCell ref="D569:E569"/>
    <mergeCell ref="D625:E625"/>
    <mergeCell ref="D398:E398"/>
    <mergeCell ref="P433:V433"/>
    <mergeCell ref="P308:T308"/>
    <mergeCell ref="D612:E612"/>
    <mergeCell ref="D416:E416"/>
    <mergeCell ref="D106:E106"/>
    <mergeCell ref="P283:T283"/>
    <mergeCell ref="D68:E68"/>
    <mergeCell ref="P309:T309"/>
    <mergeCell ref="P505:V505"/>
    <mergeCell ref="D178:E178"/>
    <mergeCell ref="P66:T66"/>
    <mergeCell ref="P137:T137"/>
    <mergeCell ref="D9:E9"/>
    <mergeCell ref="P197:T197"/>
    <mergeCell ref="F9:G9"/>
    <mergeCell ref="P495:T495"/>
    <mergeCell ref="P351:T351"/>
    <mergeCell ref="P422:T422"/>
    <mergeCell ref="D232:E232"/>
    <mergeCell ref="P238:V238"/>
    <mergeCell ref="P264:T264"/>
    <mergeCell ref="P68:T68"/>
    <mergeCell ref="D532:E532"/>
    <mergeCell ref="P132:T132"/>
    <mergeCell ref="A121:Z121"/>
    <mergeCell ref="P538:V538"/>
    <mergeCell ref="P603:V603"/>
    <mergeCell ref="A44:Z44"/>
    <mergeCell ref="P317:V317"/>
    <mergeCell ref="P81:T81"/>
    <mergeCell ref="D63:E63"/>
    <mergeCell ref="P56:T56"/>
    <mergeCell ref="D492:E492"/>
    <mergeCell ref="P305:T305"/>
    <mergeCell ref="A304:Z304"/>
    <mergeCell ref="A38:O39"/>
    <mergeCell ref="A98:Z98"/>
    <mergeCell ref="A540:Z540"/>
    <mergeCell ref="P515:V515"/>
    <mergeCell ref="A396:Z396"/>
    <mergeCell ref="P344:V344"/>
    <mergeCell ref="A201:O202"/>
    <mergeCell ref="D548:E548"/>
    <mergeCell ref="A5:C5"/>
    <mergeCell ref="P412:V412"/>
    <mergeCell ref="A606:Z606"/>
    <mergeCell ref="A473:Z473"/>
    <mergeCell ref="P135:V135"/>
    <mergeCell ref="P191:V191"/>
    <mergeCell ref="A187:Z187"/>
    <mergeCell ref="AE678:AE679"/>
    <mergeCell ref="P349:V349"/>
    <mergeCell ref="A472:Z472"/>
    <mergeCell ref="D337:E337"/>
    <mergeCell ref="D635:E635"/>
    <mergeCell ref="D464:E464"/>
    <mergeCell ref="D573:E573"/>
    <mergeCell ref="P128:V128"/>
    <mergeCell ref="P195:T195"/>
    <mergeCell ref="P364:V364"/>
    <mergeCell ref="P300:T300"/>
    <mergeCell ref="P493:T493"/>
    <mergeCell ref="A17:A18"/>
    <mergeCell ref="P431:T431"/>
    <mergeCell ref="C17:C18"/>
    <mergeCell ref="D37:E37"/>
    <mergeCell ref="K17:K18"/>
    <mergeCell ref="X678:X679"/>
    <mergeCell ref="P358:T358"/>
    <mergeCell ref="A474:Z474"/>
    <mergeCell ref="P678:P679"/>
    <mergeCell ref="P380:V380"/>
    <mergeCell ref="D637:E637"/>
    <mergeCell ref="D230:E230"/>
    <mergeCell ref="Q9:R9"/>
    <mergeCell ref="D451:E451"/>
    <mergeCell ref="A331:Z331"/>
    <mergeCell ref="P610:T610"/>
    <mergeCell ref="D255:E255"/>
    <mergeCell ref="A303:Z303"/>
    <mergeCell ref="A601:Z601"/>
    <mergeCell ref="Q11:R11"/>
    <mergeCell ref="P376:T376"/>
    <mergeCell ref="P205:T205"/>
    <mergeCell ref="A588:Z588"/>
    <mergeCell ref="A6:C6"/>
    <mergeCell ref="D309:E309"/>
    <mergeCell ref="D113:E113"/>
    <mergeCell ref="P416:T416"/>
    <mergeCell ref="P142:T142"/>
    <mergeCell ref="D148:E148"/>
    <mergeCell ref="D26:E26"/>
    <mergeCell ref="P574:T574"/>
    <mergeCell ref="P378:T378"/>
    <mergeCell ref="P117:T117"/>
    <mergeCell ref="A324:O325"/>
    <mergeCell ref="D115:E115"/>
    <mergeCell ref="D609:E609"/>
    <mergeCell ref="P182:T182"/>
    <mergeCell ref="P480:T480"/>
    <mergeCell ref="P280:T280"/>
    <mergeCell ref="A470:O471"/>
    <mergeCell ref="P102:V102"/>
    <mergeCell ref="D90:E90"/>
    <mergeCell ref="Q12:R12"/>
    <mergeCell ref="D448:E448"/>
    <mergeCell ref="A80:Z80"/>
    <mergeCell ref="P52:T52"/>
    <mergeCell ref="P201:V201"/>
    <mergeCell ref="D160:E160"/>
    <mergeCell ref="P481:T481"/>
    <mergeCell ref="D629:E629"/>
    <mergeCell ref="I17:I18"/>
    <mergeCell ref="D141:E141"/>
    <mergeCell ref="D306:E306"/>
    <mergeCell ref="P189:T189"/>
    <mergeCell ref="P456:T456"/>
    <mergeCell ref="D377:E377"/>
    <mergeCell ref="V678:V679"/>
    <mergeCell ref="P287:T287"/>
    <mergeCell ref="A246:O247"/>
    <mergeCell ref="P585:T585"/>
    <mergeCell ref="P548:T548"/>
    <mergeCell ref="P281:T281"/>
    <mergeCell ref="P470:V470"/>
    <mergeCell ref="A326:Z326"/>
    <mergeCell ref="P301:V301"/>
    <mergeCell ref="P498:T498"/>
    <mergeCell ref="P295:V295"/>
    <mergeCell ref="A120:Z120"/>
    <mergeCell ref="P34:V34"/>
    <mergeCell ref="P276:V276"/>
    <mergeCell ref="D235:E235"/>
    <mergeCell ref="A239:Z239"/>
    <mergeCell ref="D421:E421"/>
    <mergeCell ref="A617:Z617"/>
    <mergeCell ref="A622:O623"/>
    <mergeCell ref="P638:T638"/>
    <mergeCell ref="D1:F1"/>
    <mergeCell ref="A313:Z313"/>
    <mergeCell ref="P47:T47"/>
    <mergeCell ref="P651:V651"/>
    <mergeCell ref="J17:J18"/>
    <mergeCell ref="D82:E82"/>
    <mergeCell ref="L17:L18"/>
    <mergeCell ref="U678:U679"/>
    <mergeCell ref="D240:E240"/>
    <mergeCell ref="W678:W679"/>
    <mergeCell ref="P426:T426"/>
    <mergeCell ref="P255:T255"/>
    <mergeCell ref="A407:Z407"/>
    <mergeCell ref="P321:V321"/>
    <mergeCell ref="A600:Z600"/>
    <mergeCell ref="A594:Z594"/>
    <mergeCell ref="A382:Z382"/>
    <mergeCell ref="D100:E100"/>
    <mergeCell ref="A544:Z544"/>
    <mergeCell ref="A173:Z173"/>
    <mergeCell ref="P17:T18"/>
    <mergeCell ref="P284:T284"/>
    <mergeCell ref="P348:V348"/>
    <mergeCell ref="P113:T113"/>
    <mergeCell ref="P63:T63"/>
    <mergeCell ref="A53:O54"/>
    <mergeCell ref="D621:E621"/>
    <mergeCell ref="P250:T250"/>
    <mergeCell ref="P194:T194"/>
    <mergeCell ref="P492:T492"/>
    <mergeCell ref="P50:T50"/>
    <mergeCell ref="D31:E31"/>
    <mergeCell ref="D678:D679"/>
    <mergeCell ref="F678:F679"/>
    <mergeCell ref="D361:E361"/>
    <mergeCell ref="D417:E417"/>
    <mergeCell ref="H678:H679"/>
    <mergeCell ref="D659:E659"/>
    <mergeCell ref="D94:E94"/>
    <mergeCell ref="P148:T148"/>
    <mergeCell ref="D69:E69"/>
    <mergeCell ref="A109:O110"/>
    <mergeCell ref="D498:E498"/>
    <mergeCell ref="P240:T240"/>
    <mergeCell ref="P482:T482"/>
    <mergeCell ref="A96:O97"/>
    <mergeCell ref="P162:V162"/>
    <mergeCell ref="A603:O604"/>
    <mergeCell ref="D590:E590"/>
    <mergeCell ref="I677:V677"/>
    <mergeCell ref="D356:E356"/>
    <mergeCell ref="P633:V633"/>
    <mergeCell ref="A632:O633"/>
    <mergeCell ref="P333:V333"/>
    <mergeCell ref="D514:E514"/>
    <mergeCell ref="A345:Z345"/>
    <mergeCell ref="D210:E210"/>
    <mergeCell ref="D308:E308"/>
    <mergeCell ref="P508:T508"/>
    <mergeCell ref="A527:O528"/>
    <mergeCell ref="P337:T337"/>
    <mergeCell ref="P635:T635"/>
    <mergeCell ref="P464:T464"/>
    <mergeCell ref="P573:T573"/>
    <mergeCell ref="H1:Q1"/>
    <mergeCell ref="P109:V109"/>
    <mergeCell ref="A572:Z572"/>
    <mergeCell ref="A366:Z366"/>
    <mergeCell ref="A292:Z292"/>
    <mergeCell ref="D284:E284"/>
    <mergeCell ref="D520:E520"/>
    <mergeCell ref="P246:V246"/>
    <mergeCell ref="A237:O238"/>
    <mergeCell ref="D495:E495"/>
    <mergeCell ref="A163:Z163"/>
    <mergeCell ref="D28:E28"/>
    <mergeCell ref="V10:W10"/>
    <mergeCell ref="P647:T647"/>
    <mergeCell ref="A666:Z666"/>
    <mergeCell ref="D584:E584"/>
    <mergeCell ref="D236:E236"/>
    <mergeCell ref="A301:O302"/>
    <mergeCell ref="D559:E559"/>
    <mergeCell ref="A179:O180"/>
    <mergeCell ref="P242:T242"/>
    <mergeCell ref="D117:E117"/>
    <mergeCell ref="A537:O538"/>
    <mergeCell ref="D92:E92"/>
    <mergeCell ref="D595:E595"/>
    <mergeCell ref="D30:E30"/>
    <mergeCell ref="D67:E67"/>
    <mergeCell ref="D5:E5"/>
    <mergeCell ref="P553:T553"/>
    <mergeCell ref="D496:E496"/>
    <mergeCell ref="A45:Z45"/>
    <mergeCell ref="P35:V35"/>
    <mergeCell ref="D663:E663"/>
    <mergeCell ref="P236:T236"/>
    <mergeCell ref="P156:V156"/>
    <mergeCell ref="A152:Z152"/>
    <mergeCell ref="P92:T92"/>
    <mergeCell ref="D315:E315"/>
    <mergeCell ref="A380:O381"/>
    <mergeCell ref="A184:O185"/>
    <mergeCell ref="D613:E613"/>
    <mergeCell ref="P521:T521"/>
    <mergeCell ref="P29:T29"/>
    <mergeCell ref="P100:T100"/>
    <mergeCell ref="D81:E81"/>
    <mergeCell ref="P265:T265"/>
    <mergeCell ref="P94:T94"/>
    <mergeCell ref="D379:E379"/>
    <mergeCell ref="D8:M8"/>
    <mergeCell ref="D640:E640"/>
    <mergeCell ref="A207:O208"/>
    <mergeCell ref="P550:T550"/>
    <mergeCell ref="D300:E300"/>
    <mergeCell ref="A161:O162"/>
    <mergeCell ref="P31:T31"/>
    <mergeCell ref="A291:Z291"/>
    <mergeCell ref="P522:T522"/>
    <mergeCell ref="P180:V180"/>
    <mergeCell ref="D139:E139"/>
    <mergeCell ref="P565:T565"/>
    <mergeCell ref="P118:V118"/>
    <mergeCell ref="P343:V343"/>
    <mergeCell ref="P266:T266"/>
    <mergeCell ref="P95:T95"/>
    <mergeCell ref="W17:W18"/>
    <mergeCell ref="P96:V96"/>
    <mergeCell ref="A562:O563"/>
    <mergeCell ref="P161:V161"/>
    <mergeCell ref="P388:V388"/>
    <mergeCell ref="P459:V459"/>
    <mergeCell ref="A151:Z151"/>
    <mergeCell ref="A607:Z607"/>
    <mergeCell ref="P234:T234"/>
    <mergeCell ref="P325:V325"/>
    <mergeCell ref="D142:E142"/>
    <mergeCell ref="P632:V632"/>
    <mergeCell ref="A513:Z513"/>
    <mergeCell ref="D378:E378"/>
    <mergeCell ref="D7:M7"/>
    <mergeCell ref="A373:Z373"/>
    <mergeCell ref="D536:E536"/>
    <mergeCell ref="A405:O406"/>
    <mergeCell ref="A355:Z355"/>
    <mergeCell ref="A212:O213"/>
    <mergeCell ref="P38:V38"/>
    <mergeCell ref="A46:Z46"/>
    <mergeCell ref="D445:E445"/>
    <mergeCell ref="D274:E274"/>
    <mergeCell ref="D245:E245"/>
    <mergeCell ref="D147:E147"/>
    <mergeCell ref="D122:E122"/>
    <mergeCell ref="P116:T116"/>
    <mergeCell ref="A105:Z105"/>
    <mergeCell ref="P32:T32"/>
    <mergeCell ref="D608:E608"/>
    <mergeCell ref="A468:Z468"/>
    <mergeCell ref="A658:Z658"/>
    <mergeCell ref="A458:O459"/>
    <mergeCell ref="P99:T99"/>
    <mergeCell ref="D66:E66"/>
    <mergeCell ref="D126:E126"/>
    <mergeCell ref="D197:E197"/>
    <mergeCell ref="P552:T552"/>
    <mergeCell ref="D253:E253"/>
    <mergeCell ref="D351:E351"/>
    <mergeCell ref="D47:E47"/>
    <mergeCell ref="P330:V330"/>
    <mergeCell ref="D482:E482"/>
    <mergeCell ref="P160:T160"/>
    <mergeCell ref="P395:V395"/>
    <mergeCell ref="P147:T147"/>
    <mergeCell ref="P445:T445"/>
    <mergeCell ref="A434:Z434"/>
    <mergeCell ref="P268:T268"/>
    <mergeCell ref="P230:T230"/>
    <mergeCell ref="D211:E211"/>
    <mergeCell ref="P190:V190"/>
    <mergeCell ref="P637:T637"/>
    <mergeCell ref="P59:V59"/>
    <mergeCell ref="P286:T286"/>
    <mergeCell ref="P479:T479"/>
    <mergeCell ref="P584:T584"/>
    <mergeCell ref="A402:Z402"/>
    <mergeCell ref="D565:E565"/>
    <mergeCell ref="D229:E229"/>
    <mergeCell ref="D77:E77"/>
    <mergeCell ref="P131:T131"/>
    <mergeCell ref="D108:E108"/>
    <mergeCell ref="A670:O675"/>
    <mergeCell ref="P30:T30"/>
    <mergeCell ref="D638:E638"/>
    <mergeCell ref="P179:V179"/>
    <mergeCell ref="P166:V166"/>
    <mergeCell ref="P531:T531"/>
    <mergeCell ref="A525:Z525"/>
    <mergeCell ref="A311:O312"/>
    <mergeCell ref="P452:T452"/>
    <mergeCell ref="P675:V675"/>
    <mergeCell ref="P466:V466"/>
    <mergeCell ref="B17:B18"/>
    <mergeCell ref="D479:E479"/>
    <mergeCell ref="M678:M679"/>
    <mergeCell ref="P441:V441"/>
    <mergeCell ref="D131:E131"/>
    <mergeCell ref="O678:O679"/>
    <mergeCell ref="A171:O172"/>
    <mergeCell ref="A260:Z260"/>
    <mergeCell ref="A564:Z564"/>
    <mergeCell ref="A60:Z60"/>
    <mergeCell ref="G678:G679"/>
    <mergeCell ref="P506:V506"/>
    <mergeCell ref="D556:E556"/>
    <mergeCell ref="A502:Z502"/>
    <mergeCell ref="D494:E494"/>
    <mergeCell ref="P477:V477"/>
    <mergeCell ref="A656:O657"/>
    <mergeCell ref="P404:T404"/>
    <mergeCell ref="D518:E518"/>
    <mergeCell ref="P207:V207"/>
    <mergeCell ref="P252:T252"/>
    <mergeCell ref="A55:Z55"/>
    <mergeCell ref="D357:E357"/>
    <mergeCell ref="A87:O88"/>
    <mergeCell ref="R1:T1"/>
    <mergeCell ref="P28:T28"/>
    <mergeCell ref="P586:V586"/>
    <mergeCell ref="P392:T392"/>
    <mergeCell ref="D332:E332"/>
    <mergeCell ref="P386:T386"/>
    <mergeCell ref="D574:E574"/>
    <mergeCell ref="P628:T628"/>
    <mergeCell ref="P457:T457"/>
    <mergeCell ref="A316:O317"/>
    <mergeCell ref="D307:E307"/>
    <mergeCell ref="P221:T221"/>
    <mergeCell ref="P215:T215"/>
    <mergeCell ref="P549:T549"/>
    <mergeCell ref="P165:T165"/>
    <mergeCell ref="P400:V400"/>
    <mergeCell ref="D124:E124"/>
    <mergeCell ref="D195:E195"/>
    <mergeCell ref="P379:T379"/>
    <mergeCell ref="D610:E610"/>
    <mergeCell ref="P621:T621"/>
    <mergeCell ref="D493:E493"/>
    <mergeCell ref="D431:E431"/>
    <mergeCell ref="D360:E360"/>
    <mergeCell ref="D287:E287"/>
    <mergeCell ref="D558:E558"/>
    <mergeCell ref="D189:E189"/>
    <mergeCell ref="D585:E585"/>
    <mergeCell ref="P170:T170"/>
    <mergeCell ref="D263:E263"/>
    <mergeCell ref="P518:T518"/>
    <mergeCell ref="P220:T220"/>
    <mergeCell ref="A634:Z634"/>
    <mergeCell ref="D499:E499"/>
    <mergeCell ref="D426:E426"/>
    <mergeCell ref="D486:E486"/>
    <mergeCell ref="P86:T86"/>
    <mergeCell ref="A343:O344"/>
    <mergeCell ref="P384:T384"/>
    <mergeCell ref="P328:T328"/>
    <mergeCell ref="P626:T626"/>
    <mergeCell ref="A645:Z645"/>
    <mergeCell ref="A523:O524"/>
    <mergeCell ref="D376:E376"/>
    <mergeCell ref="D205:E205"/>
    <mergeCell ref="P520:T520"/>
    <mergeCell ref="D363:E363"/>
    <mergeCell ref="P542:V542"/>
    <mergeCell ref="D375:E375"/>
    <mergeCell ref="D369:E369"/>
    <mergeCell ref="P556:T556"/>
    <mergeCell ref="P423:T423"/>
    <mergeCell ref="P494:T494"/>
    <mergeCell ref="A168:Z168"/>
    <mergeCell ref="D611:E611"/>
    <mergeCell ref="P640:T640"/>
    <mergeCell ref="D561:E561"/>
    <mergeCell ref="P469:T469"/>
    <mergeCell ref="D390:E390"/>
    <mergeCell ref="P127:V127"/>
    <mergeCell ref="A89:Z89"/>
    <mergeCell ref="P663:T663"/>
    <mergeCell ref="D535:E535"/>
    <mergeCell ref="P623:V623"/>
    <mergeCell ref="P244:T244"/>
    <mergeCell ref="P315:T315"/>
    <mergeCell ref="P613:T613"/>
    <mergeCell ref="D619:E619"/>
    <mergeCell ref="A432:O433"/>
    <mergeCell ref="D423:E423"/>
    <mergeCell ref="P231:T231"/>
    <mergeCell ref="A190:O191"/>
    <mergeCell ref="D174:E174"/>
    <mergeCell ref="P87:V87"/>
    <mergeCell ref="D410:E410"/>
    <mergeCell ref="P516:V516"/>
    <mergeCell ref="P543:V543"/>
    <mergeCell ref="H9:I9"/>
    <mergeCell ref="P224:V224"/>
    <mergeCell ref="P24:V24"/>
    <mergeCell ref="D281:E281"/>
    <mergeCell ref="A36:Z36"/>
    <mergeCell ref="P453:V453"/>
    <mergeCell ref="D568:E568"/>
    <mergeCell ref="A427:O428"/>
    <mergeCell ref="P259:V259"/>
    <mergeCell ref="P88:V88"/>
    <mergeCell ref="P155:T155"/>
    <mergeCell ref="P324:V324"/>
    <mergeCell ref="D70:E70"/>
    <mergeCell ref="P622:V622"/>
    <mergeCell ref="P391:T391"/>
    <mergeCell ref="P511:V511"/>
  </mergeCells>
  <conditionalFormatting sqref="A8:N10">
    <cfRule type="expression" dxfId="4" priority="4" stopIfTrue="1">
      <formula>IF($V$5="самовывоз",1,0)</formula>
    </cfRule>
  </conditionalFormatting>
  <conditionalFormatting sqref="P8">
    <cfRule type="expression" dxfId="3" priority="3" stopIfTrue="1">
      <formula>IF($V$5="доставка",1,0)</formula>
    </cfRule>
  </conditionalFormatting>
  <conditionalFormatting sqref="P5:R6">
    <cfRule type="expression" dxfId="2" priority="2" stopIfTrue="1">
      <formula>IF($V$5="доставка",1,0)</formula>
    </cfRule>
  </conditionalFormatting>
  <conditionalFormatting sqref="P9:R13">
    <cfRule type="expression" dxfId="1" priority="15" stopIfTrue="1">
      <formula>IF($V$5="самовывоз",1,0)</formula>
    </cfRule>
  </conditionalFormatting>
  <conditionalFormatting sqref="Q8:R8">
    <cfRule type="expression" dxfId="0" priority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1 X108 X124 X309" xr:uid="{00000000-0002-0000-0000-000011000000}">
      <formula1>IF(AK51&gt;0,OR(X51=0,AND(IF(X51-AK51&gt;=0,TRUE,FALSE),X51&gt;0,IF(X51/(H51*K51)=ROUND(X51/(H51*K51),0),TRUE,FALSE))),FALSE)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3 X70 X77 X114 X141 X358 X417 X419 X421 X430" xr:uid="{00000000-0002-0000-0000-000012000000}">
      <formula1>IF(AK63&gt;0,OR(X63=0,AND(IF(X63-AK63&gt;=0,TRUE,FALSE),X63&gt;0,IF(X63/(H63*J63)=ROUND(X63/(H63*J63),0),TRUE,FALSE))),FALSE)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1085</v>
      </c>
      <c r="H1" s="8"/>
    </row>
    <row r="3" spans="2:8" x14ac:dyDescent="0.2">
      <c r="B3" s="48" t="s">
        <v>1086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1087</v>
      </c>
      <c r="D6" s="48" t="s">
        <v>1088</v>
      </c>
      <c r="E6" s="48"/>
    </row>
    <row r="8" spans="2:8" x14ac:dyDescent="0.2">
      <c r="B8" s="48" t="s">
        <v>19</v>
      </c>
      <c r="C8" s="48" t="s">
        <v>1087</v>
      </c>
      <c r="D8" s="48"/>
      <c r="E8" s="48"/>
    </row>
    <row r="10" spans="2:8" x14ac:dyDescent="0.2">
      <c r="B10" s="48" t="s">
        <v>1089</v>
      </c>
      <c r="C10" s="48"/>
      <c r="D10" s="48"/>
      <c r="E10" s="48"/>
    </row>
    <row r="11" spans="2:8" x14ac:dyDescent="0.2">
      <c r="B11" s="48" t="s">
        <v>1090</v>
      </c>
      <c r="C11" s="48"/>
      <c r="D11" s="48"/>
      <c r="E11" s="48"/>
    </row>
    <row r="12" spans="2:8" x14ac:dyDescent="0.2">
      <c r="B12" s="48" t="s">
        <v>1091</v>
      </c>
      <c r="C12" s="48"/>
      <c r="D12" s="48"/>
      <c r="E12" s="48"/>
    </row>
    <row r="13" spans="2:8" x14ac:dyDescent="0.2">
      <c r="B13" s="48" t="s">
        <v>1092</v>
      </c>
      <c r="C13" s="48"/>
      <c r="D13" s="48"/>
      <c r="E13" s="48"/>
    </row>
    <row r="14" spans="2:8" x14ac:dyDescent="0.2">
      <c r="B14" s="48" t="s">
        <v>1093</v>
      </c>
      <c r="C14" s="48"/>
      <c r="D14" s="48"/>
      <c r="E14" s="48"/>
    </row>
    <row r="15" spans="2:8" x14ac:dyDescent="0.2">
      <c r="B15" s="48" t="s">
        <v>1094</v>
      </c>
      <c r="C15" s="48"/>
      <c r="D15" s="48"/>
      <c r="E15" s="48"/>
    </row>
    <row r="16" spans="2:8" x14ac:dyDescent="0.2">
      <c r="B16" s="48" t="s">
        <v>1095</v>
      </c>
      <c r="C16" s="48"/>
      <c r="D16" s="48"/>
      <c r="E16" s="48"/>
    </row>
    <row r="17" spans="2:5" x14ac:dyDescent="0.2">
      <c r="B17" s="48" t="s">
        <v>1096</v>
      </c>
      <c r="C17" s="48"/>
      <c r="D17" s="48"/>
      <c r="E17" s="48"/>
    </row>
    <row r="18" spans="2:5" x14ac:dyDescent="0.2">
      <c r="B18" s="48" t="s">
        <v>1097</v>
      </c>
      <c r="C18" s="48"/>
      <c r="D18" s="48"/>
      <c r="E18" s="48"/>
    </row>
    <row r="19" spans="2:5" x14ac:dyDescent="0.2">
      <c r="B19" s="48" t="s">
        <v>1098</v>
      </c>
      <c r="C19" s="48"/>
      <c r="D19" s="48"/>
      <c r="E19" s="48"/>
    </row>
    <row r="20" spans="2:5" x14ac:dyDescent="0.2">
      <c r="B20" s="48" t="s">
        <v>1099</v>
      </c>
      <c r="C20" s="48"/>
      <c r="D20" s="48"/>
      <c r="E20" s="48"/>
    </row>
  </sheetData>
  <sheetProtection algorithmName="SHA-512" hashValue="p6s9rCcGZM3opIixzRDjBaMtlD2c/ndXuiSTfXh0oLh+U6xcmPTK/SupNdxzviQrvpm43uXhX0EN4W00EkJ4Og==" saltValue="P77opC5YHckw4KBZW+6K2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1461</vt:i4>
      </vt:variant>
    </vt:vector>
  </HeadingPairs>
  <TitlesOfParts>
    <vt:vector size="146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ProductId351</vt:lpstr>
      <vt:lpstr>ProductId352</vt:lpstr>
      <vt:lpstr>ProductId353</vt:lpstr>
      <vt:lpstr>ProductId354</vt:lpstr>
      <vt:lpstr>ProductId355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SalesQty351</vt:lpstr>
      <vt:lpstr>SalesQty352</vt:lpstr>
      <vt:lpstr>SalesQty353</vt:lpstr>
      <vt:lpstr>SalesQty354</vt:lpstr>
      <vt:lpstr>SalesQty355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SalesRoundBox351</vt:lpstr>
      <vt:lpstr>SalesRoundBox352</vt:lpstr>
      <vt:lpstr>SalesRoundBox353</vt:lpstr>
      <vt:lpstr>SalesRoundBox354</vt:lpstr>
      <vt:lpstr>SalesRoundBox355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UnitOfMeasure351</vt:lpstr>
      <vt:lpstr>UnitOfMeasure352</vt:lpstr>
      <vt:lpstr>UnitOfMeasure353</vt:lpstr>
      <vt:lpstr>UnitOfMeasure354</vt:lpstr>
      <vt:lpstr>UnitOfMeasure355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2025-01-07T08:07:27Z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