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4943CCA8-E40F-4540-97BA-CAA029135AC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Y655" i="1"/>
  <c r="BP654" i="1"/>
  <c r="BO654" i="1"/>
  <c r="BN654" i="1"/>
  <c r="BM654" i="1"/>
  <c r="Z654" i="1"/>
  <c r="Z656" i="1" s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Z643" i="1" s="1"/>
  <c r="Y635" i="1"/>
  <c r="Y644" i="1" s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2" i="1" s="1"/>
  <c r="Y618" i="1"/>
  <c r="Y623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Y603" i="1"/>
  <c r="X603" i="1"/>
  <c r="BP602" i="1"/>
  <c r="BO602" i="1"/>
  <c r="BN602" i="1"/>
  <c r="BM602" i="1"/>
  <c r="Z602" i="1"/>
  <c r="Z603" i="1" s="1"/>
  <c r="Y602" i="1"/>
  <c r="AD680" i="1" s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Y586" i="1" s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BO555" i="1"/>
  <c r="BM555" i="1"/>
  <c r="Y555" i="1"/>
  <c r="P555" i="1"/>
  <c r="BP554" i="1"/>
  <c r="BO554" i="1"/>
  <c r="BN554" i="1"/>
  <c r="BM554" i="1"/>
  <c r="Z554" i="1"/>
  <c r="Y554" i="1"/>
  <c r="P554" i="1"/>
  <c r="BO553" i="1"/>
  <c r="BM553" i="1"/>
  <c r="Y553" i="1"/>
  <c r="P553" i="1"/>
  <c r="BP552" i="1"/>
  <c r="BO552" i="1"/>
  <c r="BN552" i="1"/>
  <c r="BM552" i="1"/>
  <c r="Z552" i="1"/>
  <c r="Y552" i="1"/>
  <c r="P552" i="1"/>
  <c r="BO551" i="1"/>
  <c r="BM551" i="1"/>
  <c r="Y551" i="1"/>
  <c r="P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P548" i="1"/>
  <c r="BO547" i="1"/>
  <c r="BM547" i="1"/>
  <c r="Y547" i="1"/>
  <c r="Y563" i="1" s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P534" i="1"/>
  <c r="BO533" i="1"/>
  <c r="BM533" i="1"/>
  <c r="Y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Y510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1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N424" i="1"/>
  <c r="BM424" i="1"/>
  <c r="Z424" i="1"/>
  <c r="Y424" i="1"/>
  <c r="BP424" i="1" s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Y428" i="1" s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Y401" i="1" s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BP390" i="1"/>
  <c r="BO390" i="1"/>
  <c r="BN390" i="1"/>
  <c r="BM390" i="1"/>
  <c r="Z390" i="1"/>
  <c r="Y390" i="1"/>
  <c r="Y395" i="1" s="1"/>
  <c r="X388" i="1"/>
  <c r="X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Y387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0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2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80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80" i="1" s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8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80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X119" i="1"/>
  <c r="X118" i="1"/>
  <c r="BO117" i="1"/>
  <c r="BM117" i="1"/>
  <c r="Y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7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7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Y71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Y54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4" i="1" s="1"/>
  <c r="P27" i="1"/>
  <c r="BP26" i="1"/>
  <c r="BO26" i="1"/>
  <c r="BN26" i="1"/>
  <c r="BM26" i="1"/>
  <c r="Z26" i="1"/>
  <c r="Y26" i="1"/>
  <c r="Y35" i="1" s="1"/>
  <c r="P26" i="1"/>
  <c r="X24" i="1"/>
  <c r="X670" i="1" s="1"/>
  <c r="Y23" i="1"/>
  <c r="X23" i="1"/>
  <c r="X674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80" i="1"/>
  <c r="X671" i="1"/>
  <c r="X672" i="1"/>
  <c r="Y24" i="1"/>
  <c r="Z27" i="1"/>
  <c r="Z34" i="1" s="1"/>
  <c r="BN27" i="1"/>
  <c r="BP27" i="1"/>
  <c r="Z32" i="1"/>
  <c r="BN32" i="1"/>
  <c r="C680" i="1"/>
  <c r="Z48" i="1"/>
  <c r="Z53" i="1" s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80" i="1"/>
  <c r="Z63" i="1"/>
  <c r="Z71" i="1" s="1"/>
  <c r="BN63" i="1"/>
  <c r="BP63" i="1"/>
  <c r="Z65" i="1"/>
  <c r="BN65" i="1"/>
  <c r="Z67" i="1"/>
  <c r="BN67" i="1"/>
  <c r="Z69" i="1"/>
  <c r="BN69" i="1"/>
  <c r="Y72" i="1"/>
  <c r="Z75" i="1"/>
  <c r="Z78" i="1" s="1"/>
  <c r="BN75" i="1"/>
  <c r="BP75" i="1"/>
  <c r="Z77" i="1"/>
  <c r="BN77" i="1"/>
  <c r="Z81" i="1"/>
  <c r="Z87" i="1" s="1"/>
  <c r="BN81" i="1"/>
  <c r="BP81" i="1"/>
  <c r="Z83" i="1"/>
  <c r="BN83" i="1"/>
  <c r="Z85" i="1"/>
  <c r="BN85" i="1"/>
  <c r="Y88" i="1"/>
  <c r="Z91" i="1"/>
  <c r="Z96" i="1" s="1"/>
  <c r="BN91" i="1"/>
  <c r="BP91" i="1"/>
  <c r="Z93" i="1"/>
  <c r="BN93" i="1"/>
  <c r="Z95" i="1"/>
  <c r="BN95" i="1"/>
  <c r="Z99" i="1"/>
  <c r="BN99" i="1"/>
  <c r="BP99" i="1"/>
  <c r="Z101" i="1"/>
  <c r="BN101" i="1"/>
  <c r="Y102" i="1"/>
  <c r="Z106" i="1"/>
  <c r="BN106" i="1"/>
  <c r="Z108" i="1"/>
  <c r="BN108" i="1"/>
  <c r="BP114" i="1"/>
  <c r="BN114" i="1"/>
  <c r="Z114" i="1"/>
  <c r="BP117" i="1"/>
  <c r="BN117" i="1"/>
  <c r="Z117" i="1"/>
  <c r="F680" i="1"/>
  <c r="Y127" i="1"/>
  <c r="BP122" i="1"/>
  <c r="BN122" i="1"/>
  <c r="Z122" i="1"/>
  <c r="BP126" i="1"/>
  <c r="BN126" i="1"/>
  <c r="Z126" i="1"/>
  <c r="Y128" i="1"/>
  <c r="Y135" i="1"/>
  <c r="BP130" i="1"/>
  <c r="BN130" i="1"/>
  <c r="Z130" i="1"/>
  <c r="Y134" i="1"/>
  <c r="BP138" i="1"/>
  <c r="BN138" i="1"/>
  <c r="Z138" i="1"/>
  <c r="Z144" i="1" s="1"/>
  <c r="Y144" i="1"/>
  <c r="F9" i="1"/>
  <c r="J9" i="1"/>
  <c r="E680" i="1"/>
  <c r="Y109" i="1"/>
  <c r="Y674" i="1" s="1"/>
  <c r="Y110" i="1"/>
  <c r="Y118" i="1"/>
  <c r="BP112" i="1"/>
  <c r="Y672" i="1" s="1"/>
  <c r="BN112" i="1"/>
  <c r="Y671" i="1" s="1"/>
  <c r="Y673" i="1" s="1"/>
  <c r="Z112" i="1"/>
  <c r="BP116" i="1"/>
  <c r="BN116" i="1"/>
  <c r="Z116" i="1"/>
  <c r="BP124" i="1"/>
  <c r="BN124" i="1"/>
  <c r="Z124" i="1"/>
  <c r="BP132" i="1"/>
  <c r="BN132" i="1"/>
  <c r="Z132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1" i="1"/>
  <c r="Y381" i="1"/>
  <c r="Y388" i="1"/>
  <c r="Y394" i="1"/>
  <c r="Y400" i="1"/>
  <c r="Y411" i="1"/>
  <c r="BP426" i="1"/>
  <c r="BN426" i="1"/>
  <c r="Z426" i="1"/>
  <c r="Y433" i="1"/>
  <c r="BP430" i="1"/>
  <c r="BN430" i="1"/>
  <c r="Z430" i="1"/>
  <c r="Z432" i="1" s="1"/>
  <c r="BP436" i="1"/>
  <c r="BN436" i="1"/>
  <c r="Z436" i="1"/>
  <c r="Y438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BP484" i="1"/>
  <c r="BN484" i="1"/>
  <c r="Z484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24" i="1"/>
  <c r="BP518" i="1"/>
  <c r="BN518" i="1"/>
  <c r="Z518" i="1"/>
  <c r="Y523" i="1"/>
  <c r="BP532" i="1"/>
  <c r="BN532" i="1"/>
  <c r="Z532" i="1"/>
  <c r="Z537" i="1" s="1"/>
  <c r="AA680" i="1"/>
  <c r="BP535" i="1"/>
  <c r="BN535" i="1"/>
  <c r="Z535" i="1"/>
  <c r="BP549" i="1"/>
  <c r="BN549" i="1"/>
  <c r="Z549" i="1"/>
  <c r="BP553" i="1"/>
  <c r="BN553" i="1"/>
  <c r="Z553" i="1"/>
  <c r="BP556" i="1"/>
  <c r="BN556" i="1"/>
  <c r="Z556" i="1"/>
  <c r="BP559" i="1"/>
  <c r="BN559" i="1"/>
  <c r="Z559" i="1"/>
  <c r="BP561" i="1"/>
  <c r="BN561" i="1"/>
  <c r="Z561" i="1"/>
  <c r="Y570" i="1"/>
  <c r="BP565" i="1"/>
  <c r="BN565" i="1"/>
  <c r="Z565" i="1"/>
  <c r="Y571" i="1"/>
  <c r="Z140" i="1"/>
  <c r="BN140" i="1"/>
  <c r="Z142" i="1"/>
  <c r="BN142" i="1"/>
  <c r="Z148" i="1"/>
  <c r="Z149" i="1" s="1"/>
  <c r="BN148" i="1"/>
  <c r="G680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80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80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Z271" i="1" s="1"/>
  <c r="BN263" i="1"/>
  <c r="Z265" i="1"/>
  <c r="BN265" i="1"/>
  <c r="Z267" i="1"/>
  <c r="BN267" i="1"/>
  <c r="Z269" i="1"/>
  <c r="BN269" i="1"/>
  <c r="Y272" i="1"/>
  <c r="M680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80" i="1"/>
  <c r="Z357" i="1"/>
  <c r="Z364" i="1" s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Z375" i="1"/>
  <c r="Z380" i="1" s="1"/>
  <c r="BN375" i="1"/>
  <c r="Z377" i="1"/>
  <c r="BN377" i="1"/>
  <c r="Z379" i="1"/>
  <c r="BN379" i="1"/>
  <c r="Z383" i="1"/>
  <c r="Z387" i="1" s="1"/>
  <c r="BN383" i="1"/>
  <c r="BP383" i="1"/>
  <c r="Z385" i="1"/>
  <c r="BN385" i="1"/>
  <c r="Z386" i="1"/>
  <c r="BN386" i="1"/>
  <c r="Z392" i="1"/>
  <c r="Z394" i="1" s="1"/>
  <c r="BN392" i="1"/>
  <c r="Z398" i="1"/>
  <c r="Z400" i="1" s="1"/>
  <c r="BN398" i="1"/>
  <c r="V680" i="1"/>
  <c r="Y406" i="1"/>
  <c r="Z409" i="1"/>
  <c r="Z411" i="1" s="1"/>
  <c r="BN409" i="1"/>
  <c r="W680" i="1"/>
  <c r="Y427" i="1"/>
  <c r="Z417" i="1"/>
  <c r="Z427" i="1" s="1"/>
  <c r="BN417" i="1"/>
  <c r="Z419" i="1"/>
  <c r="BN419" i="1"/>
  <c r="Z421" i="1"/>
  <c r="BN421" i="1"/>
  <c r="Z423" i="1"/>
  <c r="BN423" i="1"/>
  <c r="Y432" i="1"/>
  <c r="Y437" i="1"/>
  <c r="BP435" i="1"/>
  <c r="BN435" i="1"/>
  <c r="Z435" i="1"/>
  <c r="Z437" i="1" s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BP462" i="1"/>
  <c r="BN462" i="1"/>
  <c r="Z462" i="1"/>
  <c r="Y466" i="1"/>
  <c r="Y470" i="1"/>
  <c r="BP469" i="1"/>
  <c r="BN469" i="1"/>
  <c r="Z469" i="1"/>
  <c r="Z470" i="1" s="1"/>
  <c r="Y471" i="1"/>
  <c r="Y680" i="1"/>
  <c r="Y476" i="1"/>
  <c r="BP475" i="1"/>
  <c r="BN475" i="1"/>
  <c r="Z475" i="1"/>
  <c r="Z476" i="1" s="1"/>
  <c r="Y477" i="1"/>
  <c r="BP482" i="1"/>
  <c r="BN482" i="1"/>
  <c r="Z482" i="1"/>
  <c r="BP485" i="1"/>
  <c r="BN485" i="1"/>
  <c r="Z485" i="1"/>
  <c r="Z500" i="1" s="1"/>
  <c r="BP490" i="1"/>
  <c r="BN490" i="1"/>
  <c r="Z490" i="1"/>
  <c r="BP493" i="1"/>
  <c r="BN493" i="1"/>
  <c r="Z493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Y537" i="1"/>
  <c r="BP533" i="1"/>
  <c r="BN533" i="1"/>
  <c r="Z533" i="1"/>
  <c r="BP536" i="1"/>
  <c r="BN536" i="1"/>
  <c r="Z536" i="1"/>
  <c r="Y538" i="1"/>
  <c r="AB680" i="1"/>
  <c r="Y542" i="1"/>
  <c r="BP541" i="1"/>
  <c r="BN541" i="1"/>
  <c r="Z541" i="1"/>
  <c r="Z542" i="1" s="1"/>
  <c r="Y543" i="1"/>
  <c r="AC680" i="1"/>
  <c r="Y562" i="1"/>
  <c r="BP547" i="1"/>
  <c r="BN547" i="1"/>
  <c r="Z547" i="1"/>
  <c r="BP551" i="1"/>
  <c r="BN551" i="1"/>
  <c r="Z551" i="1"/>
  <c r="BP555" i="1"/>
  <c r="BN555" i="1"/>
  <c r="Z555" i="1"/>
  <c r="BP558" i="1"/>
  <c r="BN558" i="1"/>
  <c r="Z558" i="1"/>
  <c r="BP568" i="1"/>
  <c r="BN568" i="1"/>
  <c r="Z568" i="1"/>
  <c r="BP575" i="1"/>
  <c r="BN575" i="1"/>
  <c r="Z575" i="1"/>
  <c r="BP580" i="1"/>
  <c r="BN580" i="1"/>
  <c r="Z580" i="1"/>
  <c r="BP585" i="1"/>
  <c r="BN585" i="1"/>
  <c r="Z585" i="1"/>
  <c r="Y587" i="1"/>
  <c r="Y592" i="1"/>
  <c r="BP589" i="1"/>
  <c r="BN589" i="1"/>
  <c r="Z589" i="1"/>
  <c r="Z592" i="1" s="1"/>
  <c r="BP596" i="1"/>
  <c r="BN596" i="1"/>
  <c r="Z596" i="1"/>
  <c r="Y598" i="1"/>
  <c r="Y615" i="1"/>
  <c r="Y616" i="1"/>
  <c r="BP608" i="1"/>
  <c r="BN608" i="1"/>
  <c r="Z608" i="1"/>
  <c r="BP610" i="1"/>
  <c r="BN610" i="1"/>
  <c r="Z610" i="1"/>
  <c r="X680" i="1"/>
  <c r="Y453" i="1"/>
  <c r="Z680" i="1"/>
  <c r="Y516" i="1"/>
  <c r="BP560" i="1"/>
  <c r="BN560" i="1"/>
  <c r="Z560" i="1"/>
  <c r="BP566" i="1"/>
  <c r="BN566" i="1"/>
  <c r="Z566" i="1"/>
  <c r="BP569" i="1"/>
  <c r="BN569" i="1"/>
  <c r="Z569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650" i="1" l="1"/>
  <c r="Z632" i="1"/>
  <c r="Z615" i="1"/>
  <c r="Z371" i="1"/>
  <c r="Z311" i="1"/>
  <c r="Z301" i="1"/>
  <c r="Z258" i="1"/>
  <c r="Z237" i="1"/>
  <c r="Z201" i="1"/>
  <c r="Z523" i="1"/>
  <c r="Z466" i="1"/>
  <c r="Z118" i="1"/>
  <c r="Z134" i="1"/>
  <c r="Z127" i="1"/>
  <c r="Z109" i="1"/>
  <c r="Z102" i="1"/>
  <c r="Z675" i="1" s="1"/>
  <c r="Y670" i="1"/>
  <c r="X673" i="1"/>
  <c r="Z586" i="1"/>
  <c r="Z562" i="1"/>
  <c r="Z570" i="1"/>
</calcChain>
</file>

<file path=xl/sharedStrings.xml><?xml version="1.0" encoding="utf-8"?>
<sst xmlns="http://schemas.openxmlformats.org/spreadsheetml/2006/main" count="3191" uniqueCount="1100">
  <si>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</si>
  <si>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</si>
  <si>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</si>
  <si>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</si>
  <si>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</si>
  <si>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</si>
  <si>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</si>
  <si>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</si>
  <si>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</si>
  <si>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</si>
  <si>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</si>
  <si>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</si>
  <si>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</si>
  <si>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</si>
  <si>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</si>
  <si>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</si>
  <si>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</si>
  <si>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</si>
  <si>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</si>
  <si>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</si>
  <si>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</si>
  <si>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</si>
  <si>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</si>
  <si>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</si>
  <si>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</si>
  <si>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</si>
  <si>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</si>
  <si>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</si>
  <si>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</si>
  <si>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</si>
  <si>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</si>
  <si>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</si>
  <si>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</si>
  <si>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</si>
  <si>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</si>
  <si>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</si>
  <si>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</si>
  <si>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</si>
  <si>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</si>
  <si>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</si>
  <si>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</si>
  <si>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</si>
  <si>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</si>
  <si>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</si>
  <si>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</si>
  <si>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</si>
  <si>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</si>
  <si>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</si>
  <si>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</si>
  <si>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</si>
  <si>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</si>
  <si>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</si>
  <si>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</si>
  <si>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</si>
  <si>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</si>
  <si>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</si>
  <si>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</si>
  <si>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</si>
  <si>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</si>
  <si>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</si>
  <si>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</si>
  <si>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</si>
  <si>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</si>
  <si>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</si>
  <si>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</si>
  <si>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</si>
  <si>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</si>
  <si>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</si>
  <si>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</si>
  <si>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</si>
  <si>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</si>
  <si>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</si>
  <si>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</si>
  <si>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</si>
  <si>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</si>
  <si>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</si>
  <si>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</si>
  <si>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</si>
  <si>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</si>
  <si>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</si>
  <si>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</si>
  <si>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</si>
  <si>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</si>
  <si>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</si>
  <si>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</si>
  <si>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</si>
  <si>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</si>
  <si>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</si>
  <si>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</si>
  <si>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</si>
  <si>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</si>
  <si>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</si>
  <si>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</si>
  <si>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</si>
  <si>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</si>
  <si>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</si>
  <si>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</si>
  <si>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</si>
  <si>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</si>
  <si>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</si>
  <si>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</si>
  <si>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</si>
  <si>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</si>
  <si>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</si>
  <si>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</si>
  <si>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</si>
  <si>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</si>
  <si>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</si>
  <si>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</si>
  <si>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</si>
  <si>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</si>
  <si>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</si>
  <si>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</si>
  <si>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</si>
  <si>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</si>
  <si>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</si>
  <si>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</si>
  <si>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</si>
  <si>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</si>
  <si>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</si>
  <si>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</si>
  <si>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</si>
  <si>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</si>
  <si>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</si>
  <si>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</si>
  <si>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</si>
  <si>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</si>
  <si>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</si>
  <si>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</si>
  <si>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</si>
  <si>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</si>
  <si>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</si>
  <si>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</si>
  <si>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</si>
  <si>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</si>
  <si>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</si>
  <si>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</si>
  <si>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</si>
  <si>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</si>
  <si>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</si>
  <si>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</si>
  <si>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</si>
  <si>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</si>
  <si>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</si>
  <si>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</si>
  <si>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</si>
  <si>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</si>
  <si>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</si>
  <si>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</si>
  <si>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</si>
  <si>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</si>
  <si>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</si>
  <si>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</si>
  <si>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</si>
  <si>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</si>
  <si>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</si>
  <si>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</si>
  <si>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</si>
  <si>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</si>
  <si>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</si>
  <si>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</si>
  <si>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</si>
  <si>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</si>
  <si>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</si>
  <si>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</si>
  <si>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</si>
  <si>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</si>
  <si>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</si>
  <si>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</si>
  <si>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</si>
  <si>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</si>
  <si>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</si>
  <si>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</si>
  <si>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</si>
  <si>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</si>
  <si>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</si>
  <si>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</si>
  <si>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</si>
  <si>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</si>
  <si>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</si>
  <si>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</si>
  <si>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</si>
  <si>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</si>
  <si>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</si>
  <si>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</si>
  <si>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</si>
  <si>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</si>
  <si>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</si>
  <si>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</si>
  <si>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</si>
  <si>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</si>
  <si>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</si>
  <si>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</si>
  <si>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</si>
  <si>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</si>
  <si>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</si>
  <si>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</si>
  <si>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</si>
  <si>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</si>
  <si>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</si>
  <si>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</si>
  <si>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</si>
  <si>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</si>
  <si>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</si>
  <si>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</si>
  <si>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</si>
  <si>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</si>
  <si>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</si>
  <si>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</si>
  <si>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</si>
  <si>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</si>
  <si>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</si>
  <si>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</si>
  <si>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</si>
  <si>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</si>
  <si>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</si>
  <si>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</si>
  <si>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</si>
  <si>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</si>
  <si>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</si>
  <si>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</si>
  <si>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</si>
  <si>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</si>
  <si>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</si>
  <si>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</si>
  <si>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</si>
  <si>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</si>
  <si>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</si>
  <si>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</si>
  <si>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</si>
  <si>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</si>
  <si>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</si>
  <si>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</si>
  <si>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</si>
  <si>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</si>
  <si>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</si>
  <si>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</si>
  <si>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</si>
  <si>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</si>
  <si>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</si>
  <si>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</si>
  <si>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</si>
  <si>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</si>
  <si>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</si>
  <si>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</si>
  <si>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</si>
  <si>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</si>
  <si>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</si>
  <si>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</si>
  <si>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</si>
  <si>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</si>
  <si>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</si>
  <si>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</si>
  <si>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</si>
  <si>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</si>
  <si>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</si>
  <si>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</si>
  <si>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</si>
  <si>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</si>
  <si>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</si>
  <si>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</si>
  <si>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</si>
  <si>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</si>
  <si>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</si>
  <si>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</si>
  <si>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</si>
  <si>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</si>
  <si>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</si>
  <si>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</si>
  <si>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</si>
  <si>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</si>
  <si>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</si>
  <si>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</si>
  <si>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</si>
  <si>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</si>
  <si>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</si>
  <si>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</si>
  <si>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</si>
  <si>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</si>
  <si>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</si>
  <si>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</si>
  <si>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</si>
  <si>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</si>
  <si>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</si>
  <si>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</si>
  <si>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</si>
  <si>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</si>
  <si>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</si>
  <si>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</si>
  <si>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</si>
  <si>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</si>
  <si>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</si>
  <si>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</si>
  <si>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</si>
  <si>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</si>
  <si>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</si>
  <si>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</si>
  <si>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</si>
  <si>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</si>
  <si>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</si>
  <si>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</si>
  <si>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</si>
  <si>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</si>
  <si>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</si>
  <si>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</si>
  <si>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</si>
  <si>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</si>
  <si>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</si>
  <si>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</si>
  <si>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</si>
  <si>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</si>
  <si>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</si>
  <si>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</si>
  <si>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</si>
  <si>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</si>
  <si>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</si>
  <si>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</si>
  <si>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</si>
  <si>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</si>
  <si>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</si>
  <si>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</si>
  <si>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</si>
  <si>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</si>
  <si>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</si>
  <si>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</si>
  <si>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</si>
  <si>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</si>
  <si>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</si>
  <si>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</si>
  <si>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</si>
  <si>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</si>
  <si>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</si>
  <si>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</si>
  <si>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</si>
  <si>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</si>
  <si>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</si>
  <si>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</si>
  <si>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</si>
  <si>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</si>
  <si>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</si>
  <si>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</si>
  <si>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</si>
  <si>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</si>
  <si>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</si>
  <si>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</si>
  <si>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</si>
  <si>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</si>
  <si>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</si>
  <si>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</si>
  <si>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</si>
  <si>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</si>
  <si>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</si>
  <si>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</si>
  <si>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</si>
  <si>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</si>
  <si>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</si>
  <si>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</si>
  <si>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</si>
  <si>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</si>
  <si>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</si>
  <si>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</si>
  <si>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</si>
  <si>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</si>
  <si>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</si>
  <si>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</si>
  <si>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</si>
  <si>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</si>
  <si>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</si>
  <si>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</si>
  <si>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</si>
  <si>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</si>
  <si>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</si>
  <si>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</si>
  <si>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</si>
  <si>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</si>
  <si>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</si>
  <si>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</si>
  <si>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</si>
  <si>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</si>
  <si>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</si>
  <si>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</si>
  <si>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</si>
  <si>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</si>
  <si>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</si>
  <si>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</si>
  <si>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</si>
  <si>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</si>
  <si>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</si>
  <si>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</si>
  <si>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</si>
  <si>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</si>
  <si>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</si>
  <si>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</si>
  <si>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</si>
  <si>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</si>
  <si>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</si>
  <si>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</si>
  <si>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</si>
  <si>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</si>
  <si>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</si>
  <si>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</si>
  <si>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</si>
  <si>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</si>
  <si>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</si>
  <si>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</si>
  <si>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</si>
  <si>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</si>
  <si>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</si>
  <si>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</si>
  <si>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</si>
  <si>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</si>
  <si>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</si>
  <si>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</si>
  <si>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</si>
  <si>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</si>
  <si>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</si>
  <si>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</si>
  <si>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</si>
  <si>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</si>
  <si>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</si>
  <si>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</si>
  <si>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</si>
  <si>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</si>
  <si>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</si>
  <si>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</si>
  <si>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</si>
  <si>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</si>
  <si>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</si>
  <si>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</si>
  <si>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</si>
  <si>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</si>
  <si>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</si>
  <si>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</si>
  <si>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</si>
  <si>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</si>
  <si>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</si>
  <si>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</si>
  <si>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</si>
  <si>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</si>
  <si>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</si>
  <si>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</si>
  <si>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</si>
  <si>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</si>
  <si>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</si>
  <si>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</si>
  <si>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</si>
  <si>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</si>
  <si>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</si>
  <si>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</si>
  <si>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</si>
  <si>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</si>
  <si>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</si>
  <si>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</si>
  <si>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</si>
  <si>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</si>
  <si>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</si>
  <si>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</si>
  <si>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</si>
  <si>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</si>
  <si>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</si>
  <si>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</si>
  <si>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</si>
  <si>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</si>
  <si>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</si>
  <si>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</si>
  <si>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</si>
  <si>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</si>
  <si>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</si>
  <si>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</si>
  <si>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</si>
  <si>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</si>
  <si>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</si>
  <si>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</si>
  <si>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</si>
  <si>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</si>
  <si>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</si>
  <si>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</si>
  <si>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</si>
  <si>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</si>
  <si>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</si>
  <si>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</si>
  <si>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</si>
  <si>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</si>
  <si>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</si>
  <si>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</si>
  <si>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</si>
  <si>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</si>
  <si>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</si>
  <si>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</si>
  <si>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</si>
  <si>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</si>
  <si>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</si>
  <si>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</si>
  <si>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</si>
  <si>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</si>
  <si>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</si>
  <si>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</si>
  <si>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</si>
  <si>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</si>
  <si>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</si>
  <si>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</si>
  <si>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</si>
  <si>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</si>
  <si>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</si>
  <si>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</si>
  <si>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</si>
  <si>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</si>
  <si>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</si>
  <si>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</si>
  <si>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</si>
  <si>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</si>
  <si>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</si>
  <si>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</si>
  <si>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</si>
  <si>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</si>
  <si>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</si>
  <si>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</si>
  <si>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</si>
  <si>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</si>
  <si>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</si>
  <si>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</si>
  <si>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</si>
  <si>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</si>
  <si>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</si>
  <si>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</si>
  <si>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</si>
  <si>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</si>
  <si>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</si>
  <si>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</si>
  <si>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</si>
  <si>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</si>
  <si>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</si>
  <si>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</si>
  <si>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</si>
  <si>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</si>
  <si>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</si>
  <si>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</si>
  <si>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</si>
  <si>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</si>
  <si>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</si>
  <si>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</si>
  <si>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</si>
  <si>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</si>
  <si>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</si>
  <si>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</si>
  <si>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</si>
  <si>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</si>
  <si>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</si>
  <si>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</si>
  <si>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</si>
  <si>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</si>
  <si>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</si>
  <si>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</si>
  <si>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</si>
  <si>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</si>
  <si>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</si>
  <si>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</si>
  <si>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</si>
  <si>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</si>
  <si>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</si>
  <si>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</si>
  <si>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</si>
  <si>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</si>
  <si>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</si>
  <si>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</si>
  <si>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</si>
  <si>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</si>
  <si>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</si>
  <si>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</si>
  <si>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</si>
  <si>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</si>
  <si>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</si>
  <si>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</si>
  <si>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</si>
  <si>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</si>
  <si>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</si>
  <si>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</si>
  <si>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</si>
  <si>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</si>
  <si>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</si>
  <si>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</si>
  <si>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</si>
  <si>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</si>
  <si>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</si>
  <si>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</si>
  <si>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</si>
  <si>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</si>
  <si>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</si>
  <si>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</si>
  <si>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</si>
  <si>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</si>
  <si>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</si>
  <si>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</si>
  <si>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</si>
  <si>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</si>
  <si>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</si>
  <si>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</si>
  <si>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</si>
  <si>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</si>
  <si>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</si>
  <si>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</si>
  <si>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</si>
  <si>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</si>
  <si>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</si>
  <si>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</si>
  <si>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</si>
  <si>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</si>
  <si>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</si>
  <si>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</si>
  <si>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</si>
  <si>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</si>
  <si>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</si>
  <si>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</si>
  <si>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</si>
  <si>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</si>
  <si>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</si>
  <si>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</si>
  <si>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</si>
  <si>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</si>
  <si>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</si>
  <si>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</si>
  <si>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</si>
  <si>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</si>
  <si>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</si>
  <si>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</si>
  <si>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</si>
  <si>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</si>
  <si>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</si>
  <si>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</si>
  <si>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</si>
  <si>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</si>
  <si>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</si>
  <si>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</si>
  <si>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</si>
  <si>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</si>
  <si>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</si>
  <si>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</si>
  <si>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</si>
  <si>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</si>
  <si>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</si>
  <si>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</si>
  <si>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</si>
  <si>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</si>
  <si>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</si>
  <si>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</si>
  <si>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</si>
  <si>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</si>
  <si>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</si>
  <si>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</si>
  <si>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</si>
  <si>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</si>
  <si>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</si>
  <si>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</si>
  <si>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</si>
  <si>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</si>
  <si>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</si>
  <si>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</si>
  <si>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</si>
  <si>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</si>
  <si>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</si>
  <si>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</si>
  <si>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</si>
  <si>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</si>
  <si>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</si>
  <si>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</si>
  <si>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</si>
  <si>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</si>
  <si>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</si>
  <si>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</si>
  <si>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</si>
  <si>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</si>
  <si>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</si>
  <si>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</si>
  <si>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</si>
  <si>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</si>
  <si>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</si>
  <si>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</si>
  <si>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</si>
  <si>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</si>
  <si>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</si>
  <si>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</si>
  <si>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</si>
  <si>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</si>
  <si>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</si>
  <si>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</si>
  <si>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</si>
  <si>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</si>
  <si>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</si>
  <si>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</si>
  <si>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</si>
  <si>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</si>
  <si>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</si>
  <si>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</si>
  <si>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</si>
  <si>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</si>
  <si>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</si>
  <si>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</si>
  <si>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</si>
  <si>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</si>
  <si>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</si>
  <si>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</si>
  <si>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</si>
  <si>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</si>
  <si>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</si>
  <si>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</si>
  <si>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</si>
  <si>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</si>
  <si>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</si>
  <si>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</si>
  <si>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</si>
  <si>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</si>
  <si>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</si>
  <si>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</si>
  <si>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</si>
  <si>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</si>
  <si>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</si>
  <si>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</si>
  <si>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</si>
  <si>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</si>
  <si>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</si>
  <si>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</si>
  <si>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</si>
  <si>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</si>
  <si>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</si>
  <si>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</si>
  <si>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</si>
  <si>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</si>
  <si>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</si>
  <si>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</si>
  <si>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</si>
  <si>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</si>
  <si>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</si>
  <si>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</si>
  <si>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</si>
  <si>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</si>
  <si>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</si>
  <si>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</si>
  <si>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</si>
  <si>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</si>
  <si>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</si>
  <si>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</si>
  <si>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</si>
  <si>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</si>
  <si>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</si>
  <si>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</si>
  <si>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</si>
  <si>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</si>
  <si>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</si>
  <si>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</si>
  <si>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</si>
  <si>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</si>
  <si>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</si>
  <si>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</si>
  <si>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</si>
  <si>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</si>
  <si>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</si>
  <si>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</si>
  <si>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</si>
  <si>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</si>
  <si>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</si>
  <si>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</si>
  <si>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</si>
  <si>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</si>
  <si>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</si>
  <si>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</si>
  <si>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</si>
  <si>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</si>
  <si>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</si>
  <si>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</si>
  <si>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</si>
  <si>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</si>
  <si>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</si>
  <si>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</si>
  <si>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</si>
  <si>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</si>
  <si>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</si>
  <si>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</si>
  <si>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</si>
  <si>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</si>
  <si>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</si>
  <si>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</si>
  <si>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</si>
  <si>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</si>
  <si>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</si>
  <si>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</si>
  <si>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</si>
  <si>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</si>
  <si>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</si>
  <si>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</si>
  <si>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</si>
  <si>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</si>
  <si>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</si>
  <si>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</si>
  <si>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</si>
  <si>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</si>
  <si>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</si>
  <si>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</si>
  <si>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</si>
  <si>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</si>
  <si>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</si>
  <si>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</si>
  <si>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</si>
  <si>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</si>
  <si>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</si>
  <si>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</si>
  <si>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</si>
  <si>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</si>
  <si>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</si>
  <si>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</si>
  <si>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</si>
  <si>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</si>
  <si>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</si>
  <si>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</si>
  <si>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</si>
  <si>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</si>
  <si>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</si>
  <si>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</si>
  <si>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</si>
  <si>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</si>
  <si>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</si>
  <si>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</si>
  <si>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</si>
  <si>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</si>
  <si>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</si>
  <si>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</si>
  <si>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</si>
  <si>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</si>
  <si>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</si>
  <si>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</si>
  <si>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</si>
  <si>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</si>
  <si>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</si>
  <si>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</si>
  <si>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</si>
  <si>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</si>
  <si>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</si>
  <si>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</si>
  <si>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</si>
  <si>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</si>
  <si>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</si>
  <si>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</si>
  <si>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</si>
  <si>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</si>
  <si>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</si>
  <si>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</si>
  <si>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</si>
  <si>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</si>
  <si>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</si>
  <si>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</si>
  <si>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</si>
  <si>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</si>
  <si>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</si>
  <si>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</si>
  <si>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</si>
  <si>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</si>
  <si>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</si>
  <si>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</si>
  <si>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</si>
  <si>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</si>
  <si>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</si>
  <si>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</si>
  <si>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</si>
  <si>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</si>
  <si>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</si>
  <si>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</si>
  <si>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</si>
  <si>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</si>
  <si>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</si>
  <si>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</si>
  <si>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</si>
  <si>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</si>
  <si>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</si>
  <si>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</si>
  <si>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</si>
  <si>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</si>
  <si>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</si>
  <si>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</si>
  <si>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</si>
  <si>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</si>
  <si>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</si>
  <si>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</si>
  <si>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</si>
  <si>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</si>
  <si>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</si>
  <si>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</si>
  <si>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</si>
  <si>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</si>
  <si>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</si>
  <si>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</si>
  <si>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</si>
  <si>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</si>
  <si>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</si>
  <si>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</si>
  <si>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</si>
  <si>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</si>
  <si>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</si>
  <si>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</si>
  <si>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</si>
  <si>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P002993</t>
  </si>
  <si>
    <t>P004691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</si>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</sst>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0"/>
  <sheetViews>
    <sheetView showGridLines="0" tabSelected="1" topLeftCell="A651" zoomScaleNormal="100" zoomScaleSheetLayoutView="100" workbookViewId="0">
      <selection activeCell="AA676" sqref="AA676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2" t="s">
        <v>0</v>
      </c>
      <c r="E1" s="819"/>
      <c r="F1" s="819"/>
      <c r="G1" s="12" t="s">
        <v>1</v>
      </c>
      <c r="H1" s="872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5" t="s">
        <v>8</v>
      </c>
      <c r="B5" s="835"/>
      <c r="C5" s="836"/>
      <c r="D5" s="877"/>
      <c r="E5" s="878"/>
      <c r="F5" s="1177" t="s">
        <v>9</v>
      </c>
      <c r="G5" s="836"/>
      <c r="H5" s="877"/>
      <c r="I5" s="1091"/>
      <c r="J5" s="1091"/>
      <c r="K5" s="1091"/>
      <c r="L5" s="1091"/>
      <c r="M5" s="878"/>
      <c r="N5" s="58"/>
      <c r="P5" s="24" t="s">
        <v>10</v>
      </c>
      <c r="Q5" s="1196">
        <v>45663</v>
      </c>
      <c r="R5" s="932"/>
      <c r="T5" s="988" t="s">
        <v>11</v>
      </c>
      <c r="U5" s="830"/>
      <c r="V5" s="990" t="s">
        <v>12</v>
      </c>
      <c r="W5" s="932"/>
      <c r="AB5" s="51"/>
      <c r="AC5" s="51"/>
      <c r="AD5" s="51"/>
      <c r="AE5" s="51"/>
    </row>
    <row r="6" spans="1:32" s="781" customFormat="1" ht="24" customHeight="1" x14ac:dyDescent="0.2">
      <c r="A6" s="935" t="s">
        <v>13</v>
      </c>
      <c r="B6" s="835"/>
      <c r="C6" s="836"/>
      <c r="D6" s="1093" t="s">
        <v>14</v>
      </c>
      <c r="E6" s="1094"/>
      <c r="F6" s="1094"/>
      <c r="G6" s="1094"/>
      <c r="H6" s="1094"/>
      <c r="I6" s="1094"/>
      <c r="J6" s="1094"/>
      <c r="K6" s="1094"/>
      <c r="L6" s="1094"/>
      <c r="M6" s="932"/>
      <c r="N6" s="59"/>
      <c r="P6" s="24" t="s">
        <v>15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795"/>
      <c r="T6" s="1000" t="s">
        <v>16</v>
      </c>
      <c r="U6" s="830"/>
      <c r="V6" s="1071" t="s">
        <v>17</v>
      </c>
      <c r="W6" s="874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3" t="str">
        <f>IFERROR(VLOOKUP(DeliveryAddress,Table,3,0),1)</f>
        <v>1</v>
      </c>
      <c r="E7" s="854"/>
      <c r="F7" s="854"/>
      <c r="G7" s="854"/>
      <c r="H7" s="854"/>
      <c r="I7" s="854"/>
      <c r="J7" s="854"/>
      <c r="K7" s="854"/>
      <c r="L7" s="854"/>
      <c r="M7" s="855"/>
      <c r="N7" s="60"/>
      <c r="P7" s="24"/>
      <c r="Q7" s="42"/>
      <c r="R7" s="42"/>
      <c r="T7" s="803"/>
      <c r="U7" s="830"/>
      <c r="V7" s="1072"/>
      <c r="W7" s="1073"/>
      <c r="AB7" s="51"/>
      <c r="AC7" s="51"/>
      <c r="AD7" s="51"/>
      <c r="AE7" s="51"/>
    </row>
    <row r="8" spans="1:32" s="781" customFormat="1" ht="25.5" customHeight="1" x14ac:dyDescent="0.2">
      <c r="A8" s="1228" t="s">
        <v>18</v>
      </c>
      <c r="B8" s="797"/>
      <c r="C8" s="798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1041">
        <v>0.41666666666666669</v>
      </c>
      <c r="R8" s="855"/>
      <c r="T8" s="803"/>
      <c r="U8" s="830"/>
      <c r="V8" s="1072"/>
      <c r="W8" s="1073"/>
      <c r="AB8" s="51"/>
      <c r="AC8" s="51"/>
      <c r="AD8" s="51"/>
      <c r="AE8" s="51"/>
    </row>
    <row r="9" spans="1:32" s="781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6"/>
      <c r="E9" s="807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28"/>
      <c r="R9" s="929"/>
      <c r="T9" s="803"/>
      <c r="U9" s="830"/>
      <c r="V9" s="1074"/>
      <c r="W9" s="1075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6"/>
      <c r="E10" s="807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62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01"/>
      <c r="R10" s="1002"/>
      <c r="U10" s="24" t="s">
        <v>23</v>
      </c>
      <c r="V10" s="873" t="s">
        <v>24</v>
      </c>
      <c r="W10" s="874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1"/>
      <c r="R11" s="932"/>
      <c r="U11" s="24" t="s">
        <v>27</v>
      </c>
      <c r="V11" s="1130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0" t="s">
        <v>29</v>
      </c>
      <c r="B12" s="835"/>
      <c r="C12" s="835"/>
      <c r="D12" s="835"/>
      <c r="E12" s="835"/>
      <c r="F12" s="835"/>
      <c r="G12" s="835"/>
      <c r="H12" s="835"/>
      <c r="I12" s="835"/>
      <c r="J12" s="835"/>
      <c r="K12" s="835"/>
      <c r="L12" s="835"/>
      <c r="M12" s="836"/>
      <c r="N12" s="62"/>
      <c r="P12" s="24" t="s">
        <v>30</v>
      </c>
      <c r="Q12" s="944"/>
      <c r="R12" s="855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0" t="s">
        <v>31</v>
      </c>
      <c r="B13" s="835"/>
      <c r="C13" s="835"/>
      <c r="D13" s="835"/>
      <c r="E13" s="835"/>
      <c r="F13" s="835"/>
      <c r="G13" s="835"/>
      <c r="H13" s="835"/>
      <c r="I13" s="835"/>
      <c r="J13" s="835"/>
      <c r="K13" s="835"/>
      <c r="L13" s="835"/>
      <c r="M13" s="836"/>
      <c r="N13" s="62"/>
      <c r="O13" s="26"/>
      <c r="P13" s="26" t="s">
        <v>32</v>
      </c>
      <c r="Q13" s="1130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0" t="s">
        <v>33</v>
      </c>
      <c r="B14" s="835"/>
      <c r="C14" s="835"/>
      <c r="D14" s="835"/>
      <c r="E14" s="835"/>
      <c r="F14" s="835"/>
      <c r="G14" s="835"/>
      <c r="H14" s="835"/>
      <c r="I14" s="835"/>
      <c r="J14" s="835"/>
      <c r="K14" s="835"/>
      <c r="L14" s="835"/>
      <c r="M14" s="83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7" t="s">
        <v>34</v>
      </c>
      <c r="B15" s="835"/>
      <c r="C15" s="835"/>
      <c r="D15" s="835"/>
      <c r="E15" s="835"/>
      <c r="F15" s="835"/>
      <c r="G15" s="835"/>
      <c r="H15" s="835"/>
      <c r="I15" s="835"/>
      <c r="J15" s="835"/>
      <c r="K15" s="835"/>
      <c r="L15" s="835"/>
      <c r="M15" s="836"/>
      <c r="N15" s="63"/>
      <c r="P15" s="969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0"/>
      <c r="Q16" s="970"/>
      <c r="R16" s="970"/>
      <c r="S16" s="970"/>
      <c r="T16" s="9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7" t="s">
        <v>36</v>
      </c>
      <c r="B17" s="837" t="s">
        <v>37</v>
      </c>
      <c r="C17" s="952" t="s">
        <v>38</v>
      </c>
      <c r="D17" s="837" t="s">
        <v>39</v>
      </c>
      <c r="E17" s="901"/>
      <c r="F17" s="837" t="s">
        <v>40</v>
      </c>
      <c r="G17" s="837" t="s">
        <v>41</v>
      </c>
      <c r="H17" s="837" t="s">
        <v>42</v>
      </c>
      <c r="I17" s="837" t="s">
        <v>43</v>
      </c>
      <c r="J17" s="837" t="s">
        <v>44</v>
      </c>
      <c r="K17" s="837" t="s">
        <v>45</v>
      </c>
      <c r="L17" s="837" t="s">
        <v>46</v>
      </c>
      <c r="M17" s="837" t="s">
        <v>47</v>
      </c>
      <c r="N17" s="837" t="s">
        <v>48</v>
      </c>
      <c r="O17" s="837" t="s">
        <v>49</v>
      </c>
      <c r="P17" s="837" t="s">
        <v>50</v>
      </c>
      <c r="Q17" s="900"/>
      <c r="R17" s="900"/>
      <c r="S17" s="900"/>
      <c r="T17" s="901"/>
      <c r="U17" s="1227" t="s">
        <v>51</v>
      </c>
      <c r="V17" s="836"/>
      <c r="W17" s="837" t="s">
        <v>52</v>
      </c>
      <c r="X17" s="837" t="s">
        <v>53</v>
      </c>
      <c r="Y17" s="1225" t="s">
        <v>54</v>
      </c>
      <c r="Z17" s="1088" t="s">
        <v>55</v>
      </c>
      <c r="AA17" s="1060" t="s">
        <v>56</v>
      </c>
      <c r="AB17" s="1060" t="s">
        <v>57</v>
      </c>
      <c r="AC17" s="1060" t="s">
        <v>58</v>
      </c>
      <c r="AD17" s="1060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38"/>
      <c r="B18" s="838"/>
      <c r="C18" s="838"/>
      <c r="D18" s="902"/>
      <c r="E18" s="904"/>
      <c r="F18" s="838"/>
      <c r="G18" s="838"/>
      <c r="H18" s="838"/>
      <c r="I18" s="838"/>
      <c r="J18" s="838"/>
      <c r="K18" s="838"/>
      <c r="L18" s="838"/>
      <c r="M18" s="838"/>
      <c r="N18" s="838"/>
      <c r="O18" s="838"/>
      <c r="P18" s="902"/>
      <c r="Q18" s="903"/>
      <c r="R18" s="903"/>
      <c r="S18" s="903"/>
      <c r="T18" s="904"/>
      <c r="U18" s="67" t="s">
        <v>61</v>
      </c>
      <c r="V18" s="67" t="s">
        <v>62</v>
      </c>
      <c r="W18" s="838"/>
      <c r="X18" s="838"/>
      <c r="Y18" s="1226"/>
      <c r="Z18" s="1089"/>
      <c r="AA18" s="1061"/>
      <c r="AB18" s="1061"/>
      <c r="AC18" s="1061"/>
      <c r="AD18" s="1173"/>
      <c r="AE18" s="1174"/>
      <c r="AF18" s="1175"/>
      <c r="AG18" s="66"/>
      <c r="BD18" s="65"/>
    </row>
    <row r="19" spans="1:68" ht="27.75" customHeight="1" x14ac:dyDescent="0.2">
      <c r="A19" s="898" t="s">
        <v>63</v>
      </c>
      <c r="B19" s="899"/>
      <c r="C19" s="899"/>
      <c r="D19" s="899"/>
      <c r="E19" s="899"/>
      <c r="F19" s="899"/>
      <c r="G19" s="899"/>
      <c r="H19" s="899"/>
      <c r="I19" s="899"/>
      <c r="J19" s="899"/>
      <c r="K19" s="899"/>
      <c r="L19" s="899"/>
      <c r="M19" s="899"/>
      <c r="N19" s="899"/>
      <c r="O19" s="899"/>
      <c r="P19" s="899"/>
      <c r="Q19" s="899"/>
      <c r="R19" s="899"/>
      <c r="S19" s="899"/>
      <c r="T19" s="899"/>
      <c r="U19" s="899"/>
      <c r="V19" s="899"/>
      <c r="W19" s="899"/>
      <c r="X19" s="899"/>
      <c r="Y19" s="899"/>
      <c r="Z19" s="899"/>
      <c r="AA19" s="48"/>
      <c r="AB19" s="48"/>
      <c r="AC19" s="48"/>
    </row>
    <row r="20" spans="1:68" ht="16.5" customHeight="1" x14ac:dyDescent="0.25">
      <c r="A20" s="841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9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1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customHeight="1" x14ac:dyDescent="0.2">
      <c r="A44" s="898" t="s">
        <v>111</v>
      </c>
      <c r="B44" s="899"/>
      <c r="C44" s="899"/>
      <c r="D44" s="899"/>
      <c r="E44" s="899"/>
      <c r="F44" s="899"/>
      <c r="G44" s="899"/>
      <c r="H44" s="899"/>
      <c r="I44" s="899"/>
      <c r="J44" s="899"/>
      <c r="K44" s="899"/>
      <c r="L44" s="899"/>
      <c r="M44" s="899"/>
      <c r="N44" s="899"/>
      <c r="O44" s="899"/>
      <c r="P44" s="899"/>
      <c r="Q44" s="899"/>
      <c r="R44" s="899"/>
      <c r="S44" s="899"/>
      <c r="T44" s="899"/>
      <c r="U44" s="899"/>
      <c r="V44" s="899"/>
      <c r="W44" s="899"/>
      <c r="X44" s="899"/>
      <c r="Y44" s="899"/>
      <c r="Z44" s="899"/>
      <c r="AA44" s="48"/>
      <c r="AB44" s="48"/>
      <c r="AC44" s="48"/>
    </row>
    <row r="45" spans="1:68" ht="16.5" customHeight="1" x14ac:dyDescent="0.25">
      <c r="A45" s="841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94">
        <v>4607091385670</v>
      </c>
      <c r="E47" s="795"/>
      <c r="F47" s="786">
        <v>1.35</v>
      </c>
      <c r="G47" s="32">
        <v>8</v>
      </c>
      <c r="H47" s="786">
        <v>10.8</v>
      </c>
      <c r="I47" s="78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9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94">
        <v>4607091385670</v>
      </c>
      <c r="E48" s="795"/>
      <c r="F48" s="786">
        <v>1.4</v>
      </c>
      <c r="G48" s="32">
        <v>8</v>
      </c>
      <c r="H48" s="786">
        <v>11.2</v>
      </c>
      <c r="I48" s="78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2"/>
      <c r="R48" s="792"/>
      <c r="S48" s="792"/>
      <c r="T48" s="793"/>
      <c r="U48" s="34"/>
      <c r="V48" s="34"/>
      <c r="W48" s="35" t="s">
        <v>69</v>
      </c>
      <c r="X48" s="787">
        <v>0</v>
      </c>
      <c r="Y48" s="78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4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94">
        <v>4607091385687</v>
      </c>
      <c r="E50" s="795"/>
      <c r="F50" s="786">
        <v>0.4</v>
      </c>
      <c r="G50" s="32">
        <v>10</v>
      </c>
      <c r="H50" s="786">
        <v>4</v>
      </c>
      <c r="I50" s="78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91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94">
        <v>4680115882539</v>
      </c>
      <c r="E51" s="795"/>
      <c r="F51" s="786">
        <v>0.37</v>
      </c>
      <c r="G51" s="32">
        <v>10</v>
      </c>
      <c r="H51" s="786">
        <v>3.7</v>
      </c>
      <c r="I51" s="78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2"/>
      <c r="R51" s="792"/>
      <c r="S51" s="792"/>
      <c r="T51" s="793"/>
      <c r="U51" s="34"/>
      <c r="V51" s="34"/>
      <c r="W51" s="35" t="s">
        <v>69</v>
      </c>
      <c r="X51" s="787">
        <v>0</v>
      </c>
      <c r="Y51" s="78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1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0</v>
      </c>
      <c r="Y53" s="789">
        <f>IFERROR(Y47/H47,"0")+IFERROR(Y48/H48,"0")+IFERROR(Y49/H49,"0")+IFERROR(Y50/H50,"0")+IFERROR(Y51/H51,"0")+IFERROR(Y52/H52,"0")</f>
        <v>0</v>
      </c>
      <c r="Z53" s="789">
        <f>IFERROR(IF(Z47="",0,Z47),"0")+IFERROR(IF(Z48="",0,Z48),"0")+IFERROR(IF(Z49="",0,Z49),"0")+IFERROR(IF(Z50="",0,Z50),"0")+IFERROR(IF(Z51="",0,Z51),"0")+IFERROR(IF(Z52="",0,Z52),"0")</f>
        <v>0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0</v>
      </c>
      <c r="Y54" s="789">
        <f>IFERROR(SUM(Y47:Y52),"0")</f>
        <v>0</v>
      </c>
      <c r="Z54" s="37"/>
      <c r="AA54" s="790"/>
      <c r="AB54" s="790"/>
      <c r="AC54" s="790"/>
    </row>
    <row r="55" spans="1:68" ht="14.25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0</v>
      </c>
      <c r="Y57" s="78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0</v>
      </c>
      <c r="Y58" s="789">
        <f>IFERROR(Y56/H56,"0")+IFERROR(Y57/H57,"0")</f>
        <v>0</v>
      </c>
      <c r="Z58" s="789">
        <f>IFERROR(IF(Z56="",0,Z56),"0")+IFERROR(IF(Z57="",0,Z57),"0")</f>
        <v>0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0</v>
      </c>
      <c r="Y59" s="789">
        <f>IFERROR(SUM(Y56:Y57),"0")</f>
        <v>0</v>
      </c>
      <c r="Z59" s="37"/>
      <c r="AA59" s="790"/>
      <c r="AB59" s="790"/>
      <c r="AC59" s="790"/>
    </row>
    <row r="60" spans="1:68" ht="16.5" customHeight="1" x14ac:dyDescent="0.25">
      <c r="A60" s="841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0</v>
      </c>
      <c r="Y63" s="78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23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5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94">
        <v>4607091382952</v>
      </c>
      <c r="E68" s="795"/>
      <c r="F68" s="786">
        <v>0.5</v>
      </c>
      <c r="G68" s="32">
        <v>6</v>
      </c>
      <c r="H68" s="786">
        <v>3</v>
      </c>
      <c r="I68" s="78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6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94">
        <v>4680115885899</v>
      </c>
      <c r="E69" s="795"/>
      <c r="F69" s="786">
        <v>0.35</v>
      </c>
      <c r="G69" s="32">
        <v>6</v>
      </c>
      <c r="H69" s="786">
        <v>2.1</v>
      </c>
      <c r="I69" s="78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20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0</v>
      </c>
      <c r="Y70" s="78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0</v>
      </c>
      <c r="Y71" s="789">
        <f>IFERROR(Y62/H62,"0")+IFERROR(Y63/H63,"0")+IFERROR(Y64/H64,"0")+IFERROR(Y65/H65,"0")+IFERROR(Y66/H66,"0")+IFERROR(Y67/H67,"0")+IFERROR(Y68/H68,"0")+IFERROR(Y69/H69,"0")+IFERROR(Y70/H70,"0")</f>
        <v>0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0</v>
      </c>
      <c r="Y72" s="789">
        <f>IFERROR(SUM(Y62:Y70),"0")</f>
        <v>0</v>
      </c>
      <c r="Z72" s="37"/>
      <c r="AA72" s="790"/>
      <c r="AB72" s="790"/>
      <c r="AC72" s="790"/>
    </row>
    <row r="73" spans="1:68" ht="14.25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0</v>
      </c>
      <c r="Y74" s="788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0</v>
      </c>
      <c r="Y77" s="78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0</v>
      </c>
      <c r="Y78" s="789">
        <f>IFERROR(Y74/H74,"0")+IFERROR(Y75/H75,"0")+IFERROR(Y76/H76,"0")+IFERROR(Y77/H77,"0")</f>
        <v>0</v>
      </c>
      <c r="Z78" s="789">
        <f>IFERROR(IF(Z74="",0,Z74),"0")+IFERROR(IF(Z75="",0,Z75),"0")+IFERROR(IF(Z76="",0,Z76),"0")+IFERROR(IF(Z77="",0,Z77),"0")</f>
        <v>0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0</v>
      </c>
      <c r="Y79" s="789">
        <f>IFERROR(SUM(Y74:Y77),"0")</f>
        <v>0</v>
      </c>
      <c r="Z79" s="37"/>
      <c r="AA79" s="790"/>
      <c r="AB79" s="790"/>
      <c r="AC79" s="790"/>
    </row>
    <row r="80" spans="1:68" ht="14.25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6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9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4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customHeight="1" x14ac:dyDescent="0.25">
      <c r="A104" s="841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0</v>
      </c>
      <c r="Y108" s="7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0</v>
      </c>
      <c r="Y109" s="789">
        <f>IFERROR(Y106/H106,"0")+IFERROR(Y107/H107,"0")+IFERROR(Y108/H108,"0")</f>
        <v>0</v>
      </c>
      <c r="Z109" s="789">
        <f>IFERROR(IF(Z106="",0,Z106),"0")+IFERROR(IF(Z107="",0,Z107),"0")+IFERROR(IF(Z108="",0,Z108),"0")</f>
        <v>0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0</v>
      </c>
      <c r="Y110" s="789">
        <f>IFERROR(SUM(Y106:Y108),"0")</f>
        <v>0</v>
      </c>
      <c r="Z110" s="37"/>
      <c r="AA110" s="790"/>
      <c r="AB110" s="790"/>
      <c r="AC110" s="790"/>
    </row>
    <row r="111" spans="1:68" ht="14.25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customHeight="1" x14ac:dyDescent="0.25">
      <c r="A112" s="54" t="s">
        <v>227</v>
      </c>
      <c r="B112" s="54" t="s">
        <v>228</v>
      </c>
      <c r="C112" s="31">
        <v>4301051437</v>
      </c>
      <c r="D112" s="794">
        <v>4607091386967</v>
      </c>
      <c r="E112" s="795"/>
      <c r="F112" s="786">
        <v>1.35</v>
      </c>
      <c r="G112" s="32">
        <v>6</v>
      </c>
      <c r="H112" s="786">
        <v>8.1</v>
      </c>
      <c r="I112" s="78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customHeight="1" x14ac:dyDescent="0.25">
      <c r="A113" s="54" t="s">
        <v>227</v>
      </c>
      <c r="B113" s="54" t="s">
        <v>230</v>
      </c>
      <c r="C113" s="31">
        <v>4301051546</v>
      </c>
      <c r="D113" s="794">
        <v>4607091386967</v>
      </c>
      <c r="E113" s="795"/>
      <c r="F113" s="786">
        <v>1.4</v>
      </c>
      <c r="G113" s="32">
        <v>6</v>
      </c>
      <c r="H113" s="786">
        <v>8.4</v>
      </c>
      <c r="I113" s="786">
        <v>8.9640000000000004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3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0</v>
      </c>
      <c r="Y114" s="78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94">
        <v>4680115880214</v>
      </c>
      <c r="E116" s="795"/>
      <c r="F116" s="786">
        <v>0.45</v>
      </c>
      <c r="G116" s="32">
        <v>6</v>
      </c>
      <c r="H116" s="786">
        <v>2.7</v>
      </c>
      <c r="I116" s="78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9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94">
        <v>4680115880214</v>
      </c>
      <c r="E117" s="795"/>
      <c r="F117" s="786">
        <v>0.45</v>
      </c>
      <c r="G117" s="32">
        <v>4</v>
      </c>
      <c r="H117" s="786">
        <v>1.8</v>
      </c>
      <c r="I117" s="78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40" t="s">
        <v>239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0</v>
      </c>
      <c r="Y118" s="789">
        <f>IFERROR(Y112/H112,"0")+IFERROR(Y113/H113,"0")+IFERROR(Y114/H114,"0")+IFERROR(Y115/H115,"0")+IFERROR(Y116/H116,"0")+IFERROR(Y117/H117,"0")</f>
        <v>0</v>
      </c>
      <c r="Z118" s="789">
        <f>IFERROR(IF(Z112="",0,Z112),"0")+IFERROR(IF(Z113="",0,Z113),"0")+IFERROR(IF(Z114="",0,Z114),"0")+IFERROR(IF(Z115="",0,Z115),"0")+IFERROR(IF(Z116="",0,Z116),"0")+IFERROR(IF(Z117="",0,Z117),"0")</f>
        <v>0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0</v>
      </c>
      <c r="Y119" s="789">
        <f>IFERROR(SUM(Y112:Y117),"0")</f>
        <v>0</v>
      </c>
      <c r="Z119" s="37"/>
      <c r="AA119" s="790"/>
      <c r="AB119" s="790"/>
      <c r="AC119" s="790"/>
    </row>
    <row r="120" spans="1:68" ht="16.5" customHeight="1" x14ac:dyDescent="0.25">
      <c r="A120" s="841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customHeight="1" x14ac:dyDescent="0.25">
      <c r="A122" s="54" t="s">
        <v>241</v>
      </c>
      <c r="B122" s="54" t="s">
        <v>242</v>
      </c>
      <c r="C122" s="31">
        <v>4301011514</v>
      </c>
      <c r="D122" s="794">
        <v>4680115882133</v>
      </c>
      <c r="E122" s="795"/>
      <c r="F122" s="786">
        <v>1.35</v>
      </c>
      <c r="G122" s="32">
        <v>8</v>
      </c>
      <c r="H122" s="786">
        <v>10.8</v>
      </c>
      <c r="I122" s="786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4301011703</v>
      </c>
      <c r="D123" s="794">
        <v>4680115882133</v>
      </c>
      <c r="E123" s="795"/>
      <c r="F123" s="786">
        <v>1.4</v>
      </c>
      <c r="G123" s="32">
        <v>8</v>
      </c>
      <c r="H123" s="786">
        <v>11.2</v>
      </c>
      <c r="I123" s="786">
        <v>11.68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9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0</v>
      </c>
      <c r="Y125" s="78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3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0</v>
      </c>
      <c r="Y127" s="789">
        <f>IFERROR(Y122/H122,"0")+IFERROR(Y123/H123,"0")+IFERROR(Y124/H124,"0")+IFERROR(Y125/H125,"0")+IFERROR(Y126/H126,"0")</f>
        <v>0</v>
      </c>
      <c r="Z127" s="789">
        <f>IFERROR(IF(Z122="",0,Z122),"0")+IFERROR(IF(Z123="",0,Z123),"0")+IFERROR(IF(Z124="",0,Z124),"0")+IFERROR(IF(Z125="",0,Z125),"0")+IFERROR(IF(Z126="",0,Z126),"0")</f>
        <v>0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0</v>
      </c>
      <c r="Y128" s="789">
        <f>IFERROR(SUM(Y122:Y126),"0")</f>
        <v>0</v>
      </c>
      <c r="Z128" s="37"/>
      <c r="AA128" s="790"/>
      <c r="AB128" s="790"/>
      <c r="AC128" s="790"/>
    </row>
    <row r="129" spans="1:68" ht="14.25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1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1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94">
        <v>4607091385168</v>
      </c>
      <c r="E137" s="795"/>
      <c r="F137" s="786">
        <v>1.35</v>
      </c>
      <c r="G137" s="32">
        <v>6</v>
      </c>
      <c r="H137" s="786">
        <v>8.1</v>
      </c>
      <c r="I137" s="78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5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94">
        <v>4607091385168</v>
      </c>
      <c r="E138" s="795"/>
      <c r="F138" s="786">
        <v>1.4</v>
      </c>
      <c r="G138" s="32">
        <v>6</v>
      </c>
      <c r="H138" s="786">
        <v>8.4</v>
      </c>
      <c r="I138" s="78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8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3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0</v>
      </c>
      <c r="Y141" s="78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0</v>
      </c>
      <c r="Y144" s="789">
        <f>IFERROR(Y137/H137,"0")+IFERROR(Y138/H138,"0")+IFERROR(Y139/H139,"0")+IFERROR(Y140/H140,"0")+IFERROR(Y141/H141,"0")+IFERROR(Y142/H142,"0")+IFERROR(Y143/H143,"0")</f>
        <v>0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0</v>
      </c>
      <c r="Y145" s="789">
        <f>IFERROR(SUM(Y137:Y143),"0")</f>
        <v>0</v>
      </c>
      <c r="Z145" s="37"/>
      <c r="AA145" s="790"/>
      <c r="AB145" s="790"/>
      <c r="AC145" s="790"/>
    </row>
    <row r="146" spans="1:68" ht="14.25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8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customHeight="1" x14ac:dyDescent="0.25">
      <c r="A151" s="841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1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4301011562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4301011564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0</v>
      </c>
      <c r="Y155" s="78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0</v>
      </c>
      <c r="Y156" s="789">
        <f>IFERROR(Y153/H153,"0")+IFERROR(Y154/H154,"0")+IFERROR(Y155/H155,"0")</f>
        <v>0</v>
      </c>
      <c r="Z156" s="789">
        <f>IFERROR(IF(Z153="",0,Z153),"0")+IFERROR(IF(Z154="",0,Z154),"0")+IFERROR(IF(Z155="",0,Z155),"0")</f>
        <v>0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0</v>
      </c>
      <c r="Y157" s="789">
        <f>IFERROR(SUM(Y153:Y155),"0")</f>
        <v>0</v>
      </c>
      <c r="Z157" s="37"/>
      <c r="AA157" s="790"/>
      <c r="AB157" s="790"/>
      <c r="AC157" s="790"/>
    </row>
    <row r="158" spans="1:68" ht="14.25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0</v>
      </c>
      <c r="Y159" s="78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0</v>
      </c>
      <c r="Y161" s="789">
        <f>IFERROR(Y159/H159,"0")+IFERROR(Y160/H160,"0")</f>
        <v>0</v>
      </c>
      <c r="Z161" s="789">
        <f>IFERROR(IF(Z159="",0,Z159),"0")+IFERROR(IF(Z160="",0,Z160),"0")</f>
        <v>0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0</v>
      </c>
      <c r="Y162" s="789">
        <f>IFERROR(SUM(Y159:Y160),"0")</f>
        <v>0</v>
      </c>
      <c r="Z162" s="37"/>
      <c r="AA162" s="790"/>
      <c r="AB162" s="790"/>
      <c r="AC162" s="790"/>
    </row>
    <row r="163" spans="1:68" ht="14.25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0</v>
      </c>
      <c r="Y165" s="78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0</v>
      </c>
      <c r="Y166" s="789">
        <f>IFERROR(Y164/H164,"0")+IFERROR(Y165/H165,"0")</f>
        <v>0</v>
      </c>
      <c r="Z166" s="789">
        <f>IFERROR(IF(Z164="",0,Z164),"0")+IFERROR(IF(Z165="",0,Z165),"0")</f>
        <v>0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0</v>
      </c>
      <c r="Y167" s="789">
        <f>IFERROR(SUM(Y164:Y165),"0")</f>
        <v>0</v>
      </c>
      <c r="Z167" s="37"/>
      <c r="AA167" s="790"/>
      <c r="AB167" s="790"/>
      <c r="AC167" s="790"/>
    </row>
    <row r="168" spans="1:68" ht="16.5" customHeight="1" x14ac:dyDescent="0.25">
      <c r="A168" s="841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0</v>
      </c>
      <c r="Y170" s="78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0</v>
      </c>
      <c r="Y171" s="789">
        <f>IFERROR(Y170/H170,"0")</f>
        <v>0</v>
      </c>
      <c r="Z171" s="789">
        <f>IFERROR(IF(Z170="",0,Z170),"0")</f>
        <v>0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0</v>
      </c>
      <c r="Y172" s="789">
        <f>IFERROR(SUM(Y170:Y170),"0")</f>
        <v>0</v>
      </c>
      <c r="Z172" s="37"/>
      <c r="AA172" s="790"/>
      <c r="AB172" s="790"/>
      <c r="AC172" s="790"/>
    </row>
    <row r="173" spans="1:68" ht="14.25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0</v>
      </c>
      <c r="Y182" s="78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0</v>
      </c>
      <c r="Y183" s="78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0</v>
      </c>
      <c r="Y184" s="789">
        <f>IFERROR(Y182/H182,"0")+IFERROR(Y183/H183,"0")</f>
        <v>0</v>
      </c>
      <c r="Z184" s="789">
        <f>IFERROR(IF(Z182="",0,Z182),"0")+IFERROR(IF(Z183="",0,Z183),"0")</f>
        <v>0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0</v>
      </c>
      <c r="Y185" s="789">
        <f>IFERROR(SUM(Y182:Y183),"0")</f>
        <v>0</v>
      </c>
      <c r="Z185" s="37"/>
      <c r="AA185" s="790"/>
      <c r="AB185" s="790"/>
      <c r="AC185" s="790"/>
    </row>
    <row r="186" spans="1:68" ht="27.75" customHeight="1" x14ac:dyDescent="0.2">
      <c r="A186" s="898" t="s">
        <v>323</v>
      </c>
      <c r="B186" s="899"/>
      <c r="C186" s="899"/>
      <c r="D186" s="899"/>
      <c r="E186" s="899"/>
      <c r="F186" s="899"/>
      <c r="G186" s="899"/>
      <c r="H186" s="899"/>
      <c r="I186" s="899"/>
      <c r="J186" s="899"/>
      <c r="K186" s="899"/>
      <c r="L186" s="899"/>
      <c r="M186" s="899"/>
      <c r="N186" s="899"/>
      <c r="O186" s="899"/>
      <c r="P186" s="899"/>
      <c r="Q186" s="899"/>
      <c r="R186" s="899"/>
      <c r="S186" s="899"/>
      <c r="T186" s="899"/>
      <c r="U186" s="899"/>
      <c r="V186" s="899"/>
      <c r="W186" s="899"/>
      <c r="X186" s="899"/>
      <c r="Y186" s="899"/>
      <c r="Z186" s="899"/>
      <c r="AA186" s="48"/>
      <c r="AB186" s="48"/>
      <c r="AC186" s="48"/>
    </row>
    <row r="187" spans="1:68" ht="16.5" customHeight="1" x14ac:dyDescent="0.25">
      <c r="A187" s="841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0</v>
      </c>
      <c r="Y196" s="78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0</v>
      </c>
      <c r="Y198" s="78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0</v>
      </c>
      <c r="Y201" s="789">
        <f>IFERROR(Y193/H193,"0")+IFERROR(Y194/H194,"0")+IFERROR(Y195/H195,"0")+IFERROR(Y196/H196,"0")+IFERROR(Y197/H197,"0")+IFERROR(Y198/H198,"0")+IFERROR(Y199/H199,"0")+IFERROR(Y200/H200,"0")</f>
        <v>0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0</v>
      </c>
      <c r="Y202" s="789">
        <f>IFERROR(SUM(Y193:Y200),"0")</f>
        <v>0</v>
      </c>
      <c r="Z202" s="37"/>
      <c r="AA202" s="790"/>
      <c r="AB202" s="790"/>
      <c r="AC202" s="790"/>
    </row>
    <row r="203" spans="1:68" ht="16.5" customHeight="1" x14ac:dyDescent="0.25">
      <c r="A203" s="841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10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0</v>
      </c>
      <c r="Y220" s="78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0</v>
      </c>
      <c r="Y223" s="789">
        <f>IFERROR(Y215/H215,"0")+IFERROR(Y216/H216,"0")+IFERROR(Y217/H217,"0")+IFERROR(Y218/H218,"0")+IFERROR(Y219/H219,"0")+IFERROR(Y220/H220,"0")+IFERROR(Y221/H221,"0")+IFERROR(Y222/H222,"0")</f>
        <v>0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0</v>
      </c>
      <c r="Y224" s="789">
        <f>IFERROR(SUM(Y215:Y222),"0")</f>
        <v>0</v>
      </c>
      <c r="Z224" s="37"/>
      <c r="AA224" s="790"/>
      <c r="AB224" s="790"/>
      <c r="AC224" s="790"/>
    </row>
    <row r="225" spans="1:68" ht="14.25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0</v>
      </c>
      <c r="Y232" s="788">
        <f t="shared" si="46"/>
        <v>0</v>
      </c>
      <c r="Z232" s="36" t="str">
        <f t="shared" si="51"/>
        <v/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0</v>
      </c>
      <c r="Y233" s="788">
        <f t="shared" si="46"/>
        <v>0</v>
      </c>
      <c r="Z233" s="36" t="str">
        <f t="shared" si="51"/>
        <v/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0</v>
      </c>
      <c r="Y238" s="789">
        <f>IFERROR(SUM(Y226:Y236),"0")</f>
        <v>0</v>
      </c>
      <c r="Z238" s="37"/>
      <c r="AA238" s="790"/>
      <c r="AB238" s="790"/>
      <c r="AC238" s="790"/>
    </row>
    <row r="239" spans="1:68" ht="14.25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8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76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0</v>
      </c>
      <c r="Y245" s="78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0</v>
      </c>
      <c r="Y246" s="789">
        <f>IFERROR(Y240/H240,"0")+IFERROR(Y241/H241,"0")+IFERROR(Y242/H242,"0")+IFERROR(Y243/H243,"0")+IFERROR(Y244/H244,"0")+IFERROR(Y245/H245,"0")</f>
        <v>0</v>
      </c>
      <c r="Z246" s="789">
        <f>IFERROR(IF(Z240="",0,Z240),"0")+IFERROR(IF(Z241="",0,Z241),"0")+IFERROR(IF(Z242="",0,Z242),"0")+IFERROR(IF(Z243="",0,Z243),"0")+IFERROR(IF(Z244="",0,Z244),"0")+IFERROR(IF(Z245="",0,Z245),"0")</f>
        <v>0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0</v>
      </c>
      <c r="Y247" s="789">
        <f>IFERROR(SUM(Y240:Y245),"0")</f>
        <v>0</v>
      </c>
      <c r="Z247" s="37"/>
      <c r="AA247" s="790"/>
      <c r="AB247" s="790"/>
      <c r="AC247" s="790"/>
    </row>
    <row r="248" spans="1:68" ht="16.5" customHeight="1" x14ac:dyDescent="0.25">
      <c r="A248" s="841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6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customHeight="1" x14ac:dyDescent="0.25">
      <c r="A260" s="841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9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20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6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9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0</v>
      </c>
      <c r="Y267" s="78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1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0</v>
      </c>
      <c r="Y270" s="78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0</v>
      </c>
      <c r="Y271" s="789">
        <f>IFERROR(Y262/H262,"0")+IFERROR(Y263/H263,"0")+IFERROR(Y264/H264,"0")+IFERROR(Y265/H265,"0")+IFERROR(Y266/H266,"0")+IFERROR(Y267/H267,"0")+IFERROR(Y268/H268,"0")+IFERROR(Y269/H269,"0")+IFERROR(Y270/H270,"0")</f>
        <v>0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0</v>
      </c>
      <c r="Y272" s="789">
        <f>IFERROR(SUM(Y262:Y270),"0")</f>
        <v>0</v>
      </c>
      <c r="Z272" s="37"/>
      <c r="AA272" s="790"/>
      <c r="AB272" s="790"/>
      <c r="AC272" s="790"/>
    </row>
    <row r="273" spans="1:68" ht="14.25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8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customHeight="1" x14ac:dyDescent="0.25">
      <c r="A277" s="841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94">
        <v>4607091387452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6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94">
        <v>4680115885837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4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94">
        <v>4607091385984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7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94">
        <v>4680115885851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94">
        <v>4607091387469</v>
      </c>
      <c r="E285" s="795"/>
      <c r="F285" s="786">
        <v>0.5</v>
      </c>
      <c r="G285" s="32">
        <v>10</v>
      </c>
      <c r="H285" s="786">
        <v>5</v>
      </c>
      <c r="I285" s="78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94">
        <v>4680115885844</v>
      </c>
      <c r="E286" s="795"/>
      <c r="F286" s="786">
        <v>0.4</v>
      </c>
      <c r="G286" s="32">
        <v>10</v>
      </c>
      <c r="H286" s="786">
        <v>4</v>
      </c>
      <c r="I286" s="78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94">
        <v>4607091387438</v>
      </c>
      <c r="E287" s="795"/>
      <c r="F287" s="786">
        <v>0.5</v>
      </c>
      <c r="G287" s="32">
        <v>10</v>
      </c>
      <c r="H287" s="786">
        <v>5</v>
      </c>
      <c r="I287" s="78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2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0</v>
      </c>
      <c r="Y287" s="78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94">
        <v>4680115885820</v>
      </c>
      <c r="E288" s="795"/>
      <c r="F288" s="786">
        <v>0.4</v>
      </c>
      <c r="G288" s="32">
        <v>10</v>
      </c>
      <c r="H288" s="786">
        <v>4</v>
      </c>
      <c r="I288" s="78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2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0</v>
      </c>
      <c r="Y290" s="789">
        <f>IFERROR(SUM(Y279:Y288),"0")</f>
        <v>0</v>
      </c>
      <c r="Z290" s="37"/>
      <c r="AA290" s="790"/>
      <c r="AB290" s="790"/>
      <c r="AC290" s="790"/>
    </row>
    <row r="291" spans="1:68" ht="16.5" customHeight="1" x14ac:dyDescent="0.25">
      <c r="A291" s="841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20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customHeight="1" x14ac:dyDescent="0.25">
      <c r="A296" s="841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customHeight="1" x14ac:dyDescent="0.25">
      <c r="A303" s="841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0</v>
      </c>
      <c r="Y308" s="78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0</v>
      </c>
      <c r="Y309" s="78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0</v>
      </c>
      <c r="Y311" s="789">
        <f>IFERROR(Y305/H305,"0")+IFERROR(Y306/H306,"0")+IFERROR(Y307/H307,"0")+IFERROR(Y308/H308,"0")+IFERROR(Y309/H309,"0")+IFERROR(Y310/H310,"0")</f>
        <v>0</v>
      </c>
      <c r="Z311" s="789">
        <f>IFERROR(IF(Z305="",0,Z305),"0")+IFERROR(IF(Z306="",0,Z306),"0")+IFERROR(IF(Z307="",0,Z307),"0")+IFERROR(IF(Z308="",0,Z308),"0")+IFERROR(IF(Z309="",0,Z309),"0")+IFERROR(IF(Z310="",0,Z310),"0")</f>
        <v>0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0</v>
      </c>
      <c r="Y312" s="789">
        <f>IFERROR(SUM(Y305:Y310),"0")</f>
        <v>0</v>
      </c>
      <c r="Z312" s="37"/>
      <c r="AA312" s="790"/>
      <c r="AB312" s="790"/>
      <c r="AC312" s="790"/>
    </row>
    <row r="313" spans="1:68" ht="16.5" customHeight="1" x14ac:dyDescent="0.25">
      <c r="A313" s="841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customHeight="1" x14ac:dyDescent="0.25">
      <c r="A326" s="841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5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customHeight="1" x14ac:dyDescent="0.25">
      <c r="A340" s="841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8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0</v>
      </c>
      <c r="Y346" s="78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0</v>
      </c>
      <c r="Y348" s="789">
        <f>IFERROR(Y346/H346,"0")+IFERROR(Y347/H347,"0")</f>
        <v>0</v>
      </c>
      <c r="Z348" s="789">
        <f>IFERROR(IF(Z346="",0,Z346),"0")+IFERROR(IF(Z347="",0,Z347),"0")</f>
        <v>0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0</v>
      </c>
      <c r="Y349" s="789">
        <f>IFERROR(SUM(Y346:Y347),"0")</f>
        <v>0</v>
      </c>
      <c r="Z349" s="37"/>
      <c r="AA349" s="790"/>
      <c r="AB349" s="790"/>
      <c r="AC349" s="790"/>
    </row>
    <row r="350" spans="1:68" ht="14.25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customHeight="1" x14ac:dyDescent="0.25">
      <c r="A354" s="841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5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94">
        <v>4607091386011</v>
      </c>
      <c r="E362" s="795"/>
      <c r="F362" s="786">
        <v>0.5</v>
      </c>
      <c r="G362" s="32">
        <v>10</v>
      </c>
      <c r="H362" s="786">
        <v>5</v>
      </c>
      <c r="I362" s="78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0</v>
      </c>
      <c r="Y362" s="78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94">
        <v>4680115885608</v>
      </c>
      <c r="E363" s="795"/>
      <c r="F363" s="786">
        <v>0.4</v>
      </c>
      <c r="G363" s="32">
        <v>10</v>
      </c>
      <c r="H363" s="786">
        <v>4</v>
      </c>
      <c r="I363" s="78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3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0</v>
      </c>
      <c r="Y364" s="789">
        <f>IFERROR(Y356/H356,"0")+IFERROR(Y357/H357,"0")+IFERROR(Y358/H358,"0")+IFERROR(Y359/H359,"0")+IFERROR(Y360/H360,"0")+IFERROR(Y361/H361,"0")+IFERROR(Y362/H362,"0")+IFERROR(Y363/H363,"0")</f>
        <v>0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0</v>
      </c>
      <c r="Y365" s="789">
        <f>IFERROR(SUM(Y356:Y363),"0")</f>
        <v>0</v>
      </c>
      <c r="Z365" s="37"/>
      <c r="AA365" s="790"/>
      <c r="AB365" s="790"/>
      <c r="AC365" s="790"/>
    </row>
    <row r="366" spans="1:68" ht="14.25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6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0</v>
      </c>
      <c r="Y370" s="78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0</v>
      </c>
      <c r="Y371" s="789">
        <f>IFERROR(Y367/H367,"0")+IFERROR(Y368/H368,"0")+IFERROR(Y369/H369,"0")+IFERROR(Y370/H370,"0")</f>
        <v>0</v>
      </c>
      <c r="Z371" s="789">
        <f>IFERROR(IF(Z367="",0,Z367),"0")+IFERROR(IF(Z368="",0,Z368),"0")+IFERROR(IF(Z369="",0,Z369),"0")+IFERROR(IF(Z370="",0,Z370),"0")</f>
        <v>0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0</v>
      </c>
      <c r="Y372" s="789">
        <f>IFERROR(SUM(Y367:Y370),"0")</f>
        <v>0</v>
      </c>
      <c r="Z372" s="37"/>
      <c r="AA372" s="790"/>
      <c r="AB372" s="790"/>
      <c r="AC372" s="790"/>
    </row>
    <row r="373" spans="1:68" ht="14.25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0</v>
      </c>
      <c r="Y374" s="78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3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0</v>
      </c>
      <c r="Y377" s="78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0</v>
      </c>
      <c r="Y380" s="789">
        <f>IFERROR(Y374/H374,"0")+IFERROR(Y375/H375,"0")+IFERROR(Y376/H376,"0")+IFERROR(Y377/H377,"0")+IFERROR(Y378/H378,"0")+IFERROR(Y379/H379,"0")</f>
        <v>0</v>
      </c>
      <c r="Z380" s="789">
        <f>IFERROR(IF(Z374="",0,Z374),"0")+IFERROR(IF(Z375="",0,Z375),"0")+IFERROR(IF(Z376="",0,Z376),"0")+IFERROR(IF(Z377="",0,Z377),"0")+IFERROR(IF(Z378="",0,Z378),"0")+IFERROR(IF(Z379="",0,Z379),"0")</f>
        <v>0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0</v>
      </c>
      <c r="Y381" s="789">
        <f>IFERROR(SUM(Y374:Y379),"0")</f>
        <v>0</v>
      </c>
      <c r="Z381" s="37"/>
      <c r="AA381" s="790"/>
      <c r="AB381" s="790"/>
      <c r="AC381" s="790"/>
    </row>
    <row r="382" spans="1:68" ht="14.25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0</v>
      </c>
      <c r="Y384" s="78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2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22" t="s">
        <v>622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0</v>
      </c>
      <c r="Y387" s="789">
        <f>IFERROR(Y383/H383,"0")+IFERROR(Y384/H384,"0")+IFERROR(Y385/H385,"0")+IFERROR(Y386/H386,"0")</f>
        <v>0</v>
      </c>
      <c r="Z387" s="789">
        <f>IFERROR(IF(Z383="",0,Z383),"0")+IFERROR(IF(Z384="",0,Z384),"0")+IFERROR(IF(Z385="",0,Z385),"0")+IFERROR(IF(Z386="",0,Z386),"0")</f>
        <v>0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0</v>
      </c>
      <c r="Y388" s="789">
        <f>IFERROR(SUM(Y383:Y386),"0")</f>
        <v>0</v>
      </c>
      <c r="Z388" s="37"/>
      <c r="AA388" s="790"/>
      <c r="AB388" s="790"/>
      <c r="AC388" s="790"/>
    </row>
    <row r="389" spans="1:68" ht="14.25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57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0</v>
      </c>
      <c r="Y393" s="78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0</v>
      </c>
      <c r="Y394" s="789">
        <f>IFERROR(Y390/H390,"0")+IFERROR(Y391/H391,"0")+IFERROR(Y392/H392,"0")+IFERROR(Y393/H393,"0")</f>
        <v>0</v>
      </c>
      <c r="Z394" s="789">
        <f>IFERROR(IF(Z390="",0,Z390),"0")+IFERROR(IF(Z391="",0,Z391),"0")+IFERROR(IF(Z392="",0,Z392),"0")+IFERROR(IF(Z393="",0,Z393),"0")</f>
        <v>0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0</v>
      </c>
      <c r="Y395" s="789">
        <f>IFERROR(SUM(Y390:Y393),"0")</f>
        <v>0</v>
      </c>
      <c r="Z395" s="37"/>
      <c r="AA395" s="790"/>
      <c r="AB395" s="790"/>
      <c r="AC395" s="790"/>
    </row>
    <row r="396" spans="1:68" ht="14.25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0</v>
      </c>
      <c r="Y397" s="78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0</v>
      </c>
      <c r="Y399" s="78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0</v>
      </c>
      <c r="Y400" s="789">
        <f>IFERROR(Y397/H397,"0")+IFERROR(Y398/H398,"0")+IFERROR(Y399/H399,"0")</f>
        <v>0</v>
      </c>
      <c r="Z400" s="789">
        <f>IFERROR(IF(Z397="",0,Z397),"0")+IFERROR(IF(Z398="",0,Z398),"0")+IFERROR(IF(Z399="",0,Z399),"0")</f>
        <v>0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0</v>
      </c>
      <c r="Y401" s="789">
        <f>IFERROR(SUM(Y397:Y399),"0")</f>
        <v>0</v>
      </c>
      <c r="Z401" s="37"/>
      <c r="AA401" s="790"/>
      <c r="AB401" s="790"/>
      <c r="AC401" s="790"/>
    </row>
    <row r="402" spans="1:68" ht="16.5" customHeight="1" x14ac:dyDescent="0.25">
      <c r="A402" s="841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0</v>
      </c>
      <c r="Y404" s="78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0</v>
      </c>
      <c r="Y405" s="789">
        <f>IFERROR(Y404/H404,"0")</f>
        <v>0</v>
      </c>
      <c r="Z405" s="789">
        <f>IFERROR(IF(Z404="",0,Z404),"0")</f>
        <v>0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0</v>
      </c>
      <c r="Y406" s="789">
        <f>IFERROR(SUM(Y404:Y404),"0")</f>
        <v>0</v>
      </c>
      <c r="Z406" s="37"/>
      <c r="AA406" s="790"/>
      <c r="AB406" s="790"/>
      <c r="AC406" s="790"/>
    </row>
    <row r="407" spans="1:68" ht="14.25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0</v>
      </c>
      <c r="Y409" s="78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0</v>
      </c>
      <c r="Y410" s="78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0</v>
      </c>
      <c r="Y411" s="789">
        <f>IFERROR(Y408/H408,"0")+IFERROR(Y409/H409,"0")+IFERROR(Y410/H410,"0")</f>
        <v>0</v>
      </c>
      <c r="Z411" s="789">
        <f>IFERROR(IF(Z408="",0,Z408),"0")+IFERROR(IF(Z409="",0,Z409),"0")+IFERROR(IF(Z410="",0,Z410),"0")</f>
        <v>0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0</v>
      </c>
      <c r="Y412" s="789">
        <f>IFERROR(SUM(Y408:Y410),"0")</f>
        <v>0</v>
      </c>
      <c r="Z412" s="37"/>
      <c r="AA412" s="790"/>
      <c r="AB412" s="790"/>
      <c r="AC412" s="790"/>
    </row>
    <row r="413" spans="1:68" ht="27.75" customHeight="1" x14ac:dyDescent="0.2">
      <c r="A413" s="898" t="s">
        <v>658</v>
      </c>
      <c r="B413" s="899"/>
      <c r="C413" s="899"/>
      <c r="D413" s="899"/>
      <c r="E413" s="899"/>
      <c r="F413" s="899"/>
      <c r="G413" s="899"/>
      <c r="H413" s="899"/>
      <c r="I413" s="899"/>
      <c r="J413" s="899"/>
      <c r="K413" s="899"/>
      <c r="L413" s="899"/>
      <c r="M413" s="899"/>
      <c r="N413" s="899"/>
      <c r="O413" s="899"/>
      <c r="P413" s="899"/>
      <c r="Q413" s="899"/>
      <c r="R413" s="899"/>
      <c r="S413" s="899"/>
      <c r="T413" s="899"/>
      <c r="U413" s="899"/>
      <c r="V413" s="899"/>
      <c r="W413" s="899"/>
      <c r="X413" s="899"/>
      <c r="Y413" s="899"/>
      <c r="Z413" s="899"/>
      <c r="AA413" s="48"/>
      <c r="AB413" s="48"/>
      <c r="AC413" s="48"/>
    </row>
    <row r="414" spans="1:68" ht="16.5" customHeight="1" x14ac:dyDescent="0.25">
      <c r="A414" s="841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5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1750</v>
      </c>
      <c r="Y417" s="788">
        <f t="shared" si="87"/>
        <v>1755</v>
      </c>
      <c r="Z417" s="36">
        <f>IFERROR(IF(Y417=0,"",ROUNDUP(Y417/H417,0)*0.02175),"")</f>
        <v>2.5447499999999996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1806</v>
      </c>
      <c r="BN417" s="64">
        <f t="shared" si="89"/>
        <v>1811.16</v>
      </c>
      <c r="BO417" s="64">
        <f t="shared" si="90"/>
        <v>2.4305555555555554</v>
      </c>
      <c r="BP417" s="64">
        <f t="shared" si="91"/>
        <v>2.4375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1750</v>
      </c>
      <c r="Y419" s="788">
        <f t="shared" si="87"/>
        <v>1755</v>
      </c>
      <c r="Z419" s="36">
        <f>IFERROR(IF(Y419=0,"",ROUNDUP(Y419/H419,0)*0.02175),"")</f>
        <v>2.5447499999999996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1806</v>
      </c>
      <c r="BN419" s="64">
        <f t="shared" si="89"/>
        <v>1811.16</v>
      </c>
      <c r="BO419" s="64">
        <f t="shared" si="90"/>
        <v>2.4305555555555554</v>
      </c>
      <c r="BP419" s="64">
        <f t="shared" si="91"/>
        <v>2.4375</v>
      </c>
    </row>
    <row r="420" spans="1:68" ht="27" customHeight="1" x14ac:dyDescent="0.25">
      <c r="A420" s="54" t="s">
        <v>669</v>
      </c>
      <c r="B420" s="54" t="s">
        <v>670</v>
      </c>
      <c r="C420" s="31">
        <v>4301011339</v>
      </c>
      <c r="D420" s="794">
        <v>4607091383997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68</v>
      </c>
      <c r="N420" s="33"/>
      <c r="O420" s="32">
        <v>60</v>
      </c>
      <c r="P420" s="11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671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672</v>
      </c>
      <c r="B421" s="54" t="s">
        <v>673</v>
      </c>
      <c r="C421" s="31">
        <v>4301011943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9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0</v>
      </c>
      <c r="Y421" s="788">
        <f t="shared" si="87"/>
        <v>0</v>
      </c>
      <c r="Z421" s="36" t="str">
        <f>IFERROR(IF(Y421=0,"",ROUNDUP(Y421/H421,0)*0.02039),"")</f>
        <v/>
      </c>
      <c r="AA421" s="56"/>
      <c r="AB421" s="57"/>
      <c r="AC421" s="497" t="s">
        <v>662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672</v>
      </c>
      <c r="B422" s="54" t="s">
        <v>674</v>
      </c>
      <c r="C422" s="31">
        <v>4301011867</v>
      </c>
      <c r="D422" s="794">
        <v>4680115884830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1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0</v>
      </c>
      <c r="Y424" s="78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94">
        <v>4680115884878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0</v>
      </c>
      <c r="Y425" s="78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94">
        <v>4680115884861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233.33333333333334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5.0894999999999992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3500</v>
      </c>
      <c r="Y428" s="789">
        <f>IFERROR(SUM(Y416:Y426),"0")</f>
        <v>3510</v>
      </c>
      <c r="Z428" s="37"/>
      <c r="AA428" s="790"/>
      <c r="AB428" s="790"/>
      <c r="AC428" s="790"/>
    </row>
    <row r="429" spans="1:68" ht="14.25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0</v>
      </c>
      <c r="Y430" s="78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5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0</v>
      </c>
      <c r="Y431" s="78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0</v>
      </c>
      <c r="Y432" s="789">
        <f>IFERROR(Y430/H430,"0")+IFERROR(Y431/H431,"0")</f>
        <v>0</v>
      </c>
      <c r="Z432" s="789">
        <f>IFERROR(IF(Z430="",0,Z430),"0")+IFERROR(IF(Z431="",0,Z431),"0")</f>
        <v>0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0</v>
      </c>
      <c r="Y433" s="789">
        <f>IFERROR(SUM(Y430:Y431),"0")</f>
        <v>0</v>
      </c>
      <c r="Z433" s="37"/>
      <c r="AA433" s="790"/>
      <c r="AB433" s="790"/>
      <c r="AC433" s="790"/>
    </row>
    <row r="434" spans="1:68" ht="14.25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01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13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7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customHeight="1" x14ac:dyDescent="0.25">
      <c r="A443" s="841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4301011312</v>
      </c>
      <c r="D449" s="794">
        <v>4607091384192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117</v>
      </c>
      <c r="N449" s="33"/>
      <c r="O449" s="32">
        <v>60</v>
      </c>
      <c r="P449" s="123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4301011874</v>
      </c>
      <c r="D450" s="794">
        <v>4680115884892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717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717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5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0</v>
      </c>
      <c r="Y461" s="78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8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</v>
      </c>
      <c r="Y466" s="789">
        <f>IFERROR(Y461/H461,"0")+IFERROR(Y462/H462,"0")+IFERROR(Y463/H463,"0")+IFERROR(Y464/H464,"0")+IFERROR(Y465/H465,"0")</f>
        <v>0</v>
      </c>
      <c r="Z466" s="789">
        <f>IFERROR(IF(Z461="",0,Z461),"0")+IFERROR(IF(Z462="",0,Z462),"0")+IFERROR(IF(Z463="",0,Z463),"0")+IFERROR(IF(Z464="",0,Z464),"0")+IFERROR(IF(Z465="",0,Z465),"0")</f>
        <v>0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0</v>
      </c>
      <c r="Y467" s="789">
        <f>IFERROR(SUM(Y461:Y465),"0")</f>
        <v>0</v>
      </c>
      <c r="Z467" s="37"/>
      <c r="AA467" s="790"/>
      <c r="AB467" s="790"/>
      <c r="AC467" s="790"/>
    </row>
    <row r="468" spans="1:68" ht="14.25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customHeight="1" x14ac:dyDescent="0.2">
      <c r="A472" s="898" t="s">
        <v>747</v>
      </c>
      <c r="B472" s="899"/>
      <c r="C472" s="899"/>
      <c r="D472" s="899"/>
      <c r="E472" s="899"/>
      <c r="F472" s="899"/>
      <c r="G472" s="899"/>
      <c r="H472" s="899"/>
      <c r="I472" s="899"/>
      <c r="J472" s="899"/>
      <c r="K472" s="899"/>
      <c r="L472" s="899"/>
      <c r="M472" s="899"/>
      <c r="N472" s="899"/>
      <c r="O472" s="899"/>
      <c r="P472" s="899"/>
      <c r="Q472" s="899"/>
      <c r="R472" s="899"/>
      <c r="S472" s="899"/>
      <c r="T472" s="899"/>
      <c r="U472" s="899"/>
      <c r="V472" s="899"/>
      <c r="W472" s="899"/>
      <c r="X472" s="899"/>
      <c r="Y472" s="899"/>
      <c r="Z472" s="899"/>
      <c r="AA472" s="48"/>
      <c r="AB472" s="48"/>
      <c r="AC472" s="48"/>
    </row>
    <row r="473" spans="1:68" ht="16.5" customHeight="1" x14ac:dyDescent="0.25">
      <c r="A473" s="841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1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42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20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3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3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0</v>
      </c>
      <c r="Y486" s="78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0</v>
      </c>
      <c r="Y490" s="788">
        <f t="shared" si="98"/>
        <v>0</v>
      </c>
      <c r="Z490" s="36" t="str">
        <f t="shared" si="103"/>
        <v/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0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0</v>
      </c>
      <c r="Y501" s="789">
        <f>IFERROR(SUM(Y479:Y499),"0")</f>
        <v>0</v>
      </c>
      <c r="Z501" s="37"/>
      <c r="AA501" s="790"/>
      <c r="AB501" s="790"/>
      <c r="AC501" s="790"/>
    </row>
    <row r="502" spans="1:68" ht="14.25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0</v>
      </c>
      <c r="Y508" s="78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0</v>
      </c>
      <c r="Y509" s="78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0</v>
      </c>
      <c r="Y510" s="789">
        <f>IFERROR(Y508/H508,"0")+IFERROR(Y509/H509,"0")</f>
        <v>0</v>
      </c>
      <c r="Z510" s="789">
        <f>IFERROR(IF(Z508="",0,Z508),"0")+IFERROR(IF(Z509="",0,Z509),"0")</f>
        <v>0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0</v>
      </c>
      <c r="Y511" s="789">
        <f>IFERROR(SUM(Y508:Y509),"0")</f>
        <v>0</v>
      </c>
      <c r="Z511" s="37"/>
      <c r="AA511" s="790"/>
      <c r="AB511" s="790"/>
      <c r="AC511" s="790"/>
    </row>
    <row r="512" spans="1:68" ht="16.5" customHeight="1" x14ac:dyDescent="0.25">
      <c r="A512" s="841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117</v>
      </c>
      <c r="N518" s="33"/>
      <c r="O518" s="32">
        <v>50</v>
      </c>
      <c r="P518" s="811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customHeight="1" x14ac:dyDescent="0.25">
      <c r="A529" s="841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0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7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customHeight="1" x14ac:dyDescent="0.25">
      <c r="A539" s="841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customHeight="1" x14ac:dyDescent="0.2">
      <c r="A544" s="898" t="s">
        <v>853</v>
      </c>
      <c r="B544" s="899"/>
      <c r="C544" s="899"/>
      <c r="D544" s="899"/>
      <c r="E544" s="899"/>
      <c r="F544" s="899"/>
      <c r="G544" s="899"/>
      <c r="H544" s="899"/>
      <c r="I544" s="899"/>
      <c r="J544" s="899"/>
      <c r="K544" s="899"/>
      <c r="L544" s="899"/>
      <c r="M544" s="899"/>
      <c r="N544" s="899"/>
      <c r="O544" s="899"/>
      <c r="P544" s="899"/>
      <c r="Q544" s="899"/>
      <c r="R544" s="899"/>
      <c r="S544" s="899"/>
      <c r="T544" s="899"/>
      <c r="U544" s="899"/>
      <c r="V544" s="899"/>
      <c r="W544" s="899"/>
      <c r="X544" s="899"/>
      <c r="Y544" s="899"/>
      <c r="Z544" s="899"/>
      <c r="AA544" s="48"/>
      <c r="AB544" s="48"/>
      <c r="AC544" s="48"/>
    </row>
    <row r="545" spans="1:68" ht="16.5" customHeight="1" x14ac:dyDescent="0.25">
      <c r="A545" s="841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120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2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117</v>
      </c>
      <c r="N553" s="33"/>
      <c r="O553" s="32">
        <v>60</v>
      </c>
      <c r="P55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0</v>
      </c>
      <c r="Y553" s="788">
        <f t="shared" si="109"/>
        <v>0</v>
      </c>
      <c r="Z553" s="36" t="str">
        <f>IFERROR(IF(Y553=0,"",ROUNDUP(Y553/H553,0)*0.00902),"")</f>
        <v/>
      </c>
      <c r="AA553" s="56"/>
      <c r="AB553" s="57"/>
      <c r="AC553" s="643" t="s">
        <v>120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117</v>
      </c>
      <c r="N554" s="33"/>
      <c r="O554" s="32">
        <v>60</v>
      </c>
      <c r="P554" s="107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117</v>
      </c>
      <c r="N556" s="33"/>
      <c r="O556" s="32">
        <v>60</v>
      </c>
      <c r="P556" s="916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117</v>
      </c>
      <c r="N557" s="33"/>
      <c r="O557" s="32">
        <v>60</v>
      </c>
      <c r="P557" s="11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117</v>
      </c>
      <c r="N558" s="33"/>
      <c r="O558" s="32">
        <v>60</v>
      </c>
      <c r="P558" s="10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117</v>
      </c>
      <c r="N559" s="33"/>
      <c r="O559" s="32">
        <v>60</v>
      </c>
      <c r="P559" s="105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117</v>
      </c>
      <c r="N560" s="33"/>
      <c r="O560" s="32">
        <v>60</v>
      </c>
      <c r="P560" s="1132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117</v>
      </c>
      <c r="N561" s="33"/>
      <c r="O561" s="32">
        <v>60</v>
      </c>
      <c r="P561" s="1056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0</v>
      </c>
      <c r="Y563" s="789">
        <f>IFERROR(SUM(Y547:Y561),"0")</f>
        <v>0</v>
      </c>
      <c r="Z563" s="37"/>
      <c r="AA563" s="790"/>
      <c r="AB563" s="790"/>
      <c r="AC563" s="790"/>
    </row>
    <row r="564" spans="1:68" ht="14.25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customHeight="1" x14ac:dyDescent="0.25">
      <c r="A565" s="54" t="s">
        <v>891</v>
      </c>
      <c r="B565" s="54" t="s">
        <v>892</v>
      </c>
      <c r="C565" s="31">
        <v>4301020222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55</v>
      </c>
      <c r="P565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893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customHeight="1" x14ac:dyDescent="0.25">
      <c r="A566" s="54" t="s">
        <v>891</v>
      </c>
      <c r="B566" s="54" t="s">
        <v>894</v>
      </c>
      <c r="C566" s="31">
        <v>4301020334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77</v>
      </c>
      <c r="N566" s="33"/>
      <c r="O566" s="32">
        <v>70</v>
      </c>
      <c r="P566" s="1047" t="s">
        <v>895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customHeight="1" x14ac:dyDescent="0.25">
      <c r="A567" s="54" t="s">
        <v>897</v>
      </c>
      <c r="B567" s="54" t="s">
        <v>898</v>
      </c>
      <c r="C567" s="31">
        <v>4301020206</v>
      </c>
      <c r="D567" s="794">
        <v>4680115880054</v>
      </c>
      <c r="E567" s="795"/>
      <c r="F567" s="786">
        <v>0.6</v>
      </c>
      <c r="G567" s="32">
        <v>6</v>
      </c>
      <c r="H567" s="786">
        <v>3.6</v>
      </c>
      <c r="I567" s="78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9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893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897</v>
      </c>
      <c r="B568" s="54" t="s">
        <v>899</v>
      </c>
      <c r="C568" s="31">
        <v>4301020364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20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893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897</v>
      </c>
      <c r="B569" s="54" t="s">
        <v>900</v>
      </c>
      <c r="C569" s="31">
        <v>4301020385</v>
      </c>
      <c r="D569" s="794">
        <v>4680115880054</v>
      </c>
      <c r="E569" s="795"/>
      <c r="F569" s="786">
        <v>0.6</v>
      </c>
      <c r="G569" s="32">
        <v>8</v>
      </c>
      <c r="H569" s="786">
        <v>4.8</v>
      </c>
      <c r="I569" s="786">
        <v>6.93</v>
      </c>
      <c r="J569" s="32">
        <v>132</v>
      </c>
      <c r="K569" s="32" t="s">
        <v>126</v>
      </c>
      <c r="L569" s="32"/>
      <c r="M569" s="33" t="s">
        <v>117</v>
      </c>
      <c r="N569" s="33"/>
      <c r="O569" s="32">
        <v>70</v>
      </c>
      <c r="P569" s="1098" t="s">
        <v>901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117</v>
      </c>
      <c r="N573" s="33"/>
      <c r="O573" s="32">
        <v>70</v>
      </c>
      <c r="P573" s="889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117</v>
      </c>
      <c r="N574" s="33"/>
      <c r="O574" s="32">
        <v>60</v>
      </c>
      <c r="P574" s="93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8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4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117</v>
      </c>
      <c r="N578" s="33"/>
      <c r="O578" s="32">
        <v>60</v>
      </c>
      <c r="P578" s="118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0</v>
      </c>
      <c r="Y578" s="788">
        <f t="shared" si="115"/>
        <v>0</v>
      </c>
      <c r="Z578" s="36" t="str">
        <f>IFERROR(IF(Y578=0,"",ROUNDUP(Y578/H578,0)*0.00902),"")</f>
        <v/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117</v>
      </c>
      <c r="N579" s="33"/>
      <c r="O579" s="32">
        <v>70</v>
      </c>
      <c r="P579" s="1192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117</v>
      </c>
      <c r="N580" s="33"/>
      <c r="O580" s="32">
        <v>60</v>
      </c>
      <c r="P580" s="111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23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91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0</v>
      </c>
      <c r="Y584" s="788">
        <f t="shared" si="115"/>
        <v>0</v>
      </c>
      <c r="Z584" s="36" t="str">
        <f>IFERROR(IF(Y584=0,"",ROUNDUP(Y584/H584,0)*0.00902),"")</f>
        <v/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ht="27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0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0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0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0</v>
      </c>
      <c r="Y587" s="789">
        <f>IFERROR(SUM(Y573:Y585),"0")</f>
        <v>0</v>
      </c>
      <c r="Z587" s="37"/>
      <c r="AA587" s="790"/>
      <c r="AB587" s="790"/>
      <c r="AC587" s="790"/>
    </row>
    <row r="588" spans="1:68" ht="14.25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2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8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5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customHeight="1" x14ac:dyDescent="0.2">
      <c r="A599" s="898" t="s">
        <v>948</v>
      </c>
      <c r="B599" s="899"/>
      <c r="C599" s="899"/>
      <c r="D599" s="899"/>
      <c r="E599" s="899"/>
      <c r="F599" s="899"/>
      <c r="G599" s="899"/>
      <c r="H599" s="899"/>
      <c r="I599" s="899"/>
      <c r="J599" s="899"/>
      <c r="K599" s="899"/>
      <c r="L599" s="899"/>
      <c r="M599" s="899"/>
      <c r="N599" s="899"/>
      <c r="O599" s="899"/>
      <c r="P599" s="899"/>
      <c r="Q599" s="899"/>
      <c r="R599" s="899"/>
      <c r="S599" s="899"/>
      <c r="T599" s="899"/>
      <c r="U599" s="899"/>
      <c r="V599" s="899"/>
      <c r="W599" s="899"/>
      <c r="X599" s="899"/>
      <c r="Y599" s="899"/>
      <c r="Z599" s="899"/>
      <c r="AA599" s="48"/>
      <c r="AB599" s="48"/>
      <c r="AC599" s="48"/>
    </row>
    <row r="600" spans="1:68" ht="16.5" customHeight="1" x14ac:dyDescent="0.25">
      <c r="A600" s="841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4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customHeight="1" x14ac:dyDescent="0.2">
      <c r="A605" s="898" t="s">
        <v>953</v>
      </c>
      <c r="B605" s="899"/>
      <c r="C605" s="899"/>
      <c r="D605" s="899"/>
      <c r="E605" s="899"/>
      <c r="F605" s="899"/>
      <c r="G605" s="899"/>
      <c r="H605" s="899"/>
      <c r="I605" s="899"/>
      <c r="J605" s="899"/>
      <c r="K605" s="899"/>
      <c r="L605" s="899"/>
      <c r="M605" s="899"/>
      <c r="N605" s="899"/>
      <c r="O605" s="899"/>
      <c r="P605" s="899"/>
      <c r="Q605" s="899"/>
      <c r="R605" s="899"/>
      <c r="S605" s="899"/>
      <c r="T605" s="899"/>
      <c r="U605" s="899"/>
      <c r="V605" s="899"/>
      <c r="W605" s="899"/>
      <c r="X605" s="899"/>
      <c r="Y605" s="899"/>
      <c r="Z605" s="899"/>
      <c r="AA605" s="48"/>
      <c r="AB605" s="48"/>
      <c r="AC605" s="48"/>
    </row>
    <row r="606" spans="1:68" ht="16.5" customHeight="1" x14ac:dyDescent="0.25">
      <c r="A606" s="841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4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117</v>
      </c>
      <c r="N609" s="33"/>
      <c r="O609" s="32">
        <v>50</v>
      </c>
      <c r="P609" s="1019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117</v>
      </c>
      <c r="N610" s="33"/>
      <c r="O610" s="32">
        <v>50</v>
      </c>
      <c r="P610" s="930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117</v>
      </c>
      <c r="N611" s="33"/>
      <c r="O611" s="32">
        <v>55</v>
      </c>
      <c r="P611" s="1026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7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117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117</v>
      </c>
      <c r="N614" s="33"/>
      <c r="O614" s="32">
        <v>55</v>
      </c>
      <c r="P614" s="1010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4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117</v>
      </c>
      <c r="N619" s="33"/>
      <c r="O619" s="32">
        <v>50</v>
      </c>
      <c r="P619" s="1031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117</v>
      </c>
      <c r="N620" s="33"/>
      <c r="O620" s="32">
        <v>50</v>
      </c>
      <c r="P620" s="1090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117</v>
      </c>
      <c r="N621" s="33"/>
      <c r="O621" s="32">
        <v>50</v>
      </c>
      <c r="P621" s="845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19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816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1008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4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5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7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87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49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45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customHeight="1" x14ac:dyDescent="0.25">
      <c r="A639" s="54" t="s">
        <v>1031</v>
      </c>
      <c r="B639" s="54" t="s">
        <v>1032</v>
      </c>
      <c r="C639" s="31">
        <v>4301051390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1.984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43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IFERROR(IF(Y639=0,"",ROUNDUP(Y639/H639,0)*0.00502),"")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customHeight="1" x14ac:dyDescent="0.25">
      <c r="A640" s="54" t="s">
        <v>1031</v>
      </c>
      <c r="B640" s="54" t="s">
        <v>1034</v>
      </c>
      <c r="C640" s="31">
        <v>4301051920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2.0640000000000001</v>
      </c>
      <c r="J640" s="32">
        <v>182</v>
      </c>
      <c r="K640" s="32" t="s">
        <v>76</v>
      </c>
      <c r="L640" s="32"/>
      <c r="M640" s="33" t="s">
        <v>164</v>
      </c>
      <c r="N640" s="33"/>
      <c r="O640" s="32">
        <v>45</v>
      </c>
      <c r="P640" s="94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IFERROR(IF(Y640=0,"",ROUNDUP(Y640/H640,0)*0.00651),"")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customHeight="1" x14ac:dyDescent="0.25">
      <c r="A641" s="54" t="s">
        <v>1036</v>
      </c>
      <c r="B641" s="54" t="s">
        <v>1037</v>
      </c>
      <c r="C641" s="31">
        <v>4301051448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1.972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30</v>
      </c>
      <c r="P641" s="1151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IFERROR(IF(Y641=0,"",ROUNDUP(Y641/H641,0)*0.00502),"")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customHeight="1" x14ac:dyDescent="0.25">
      <c r="A642" s="54" t="s">
        <v>1036</v>
      </c>
      <c r="B642" s="54" t="s">
        <v>1039</v>
      </c>
      <c r="C642" s="31">
        <v>4301051921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2.052</v>
      </c>
      <c r="J642" s="32">
        <v>182</v>
      </c>
      <c r="K642" s="32" t="s">
        <v>76</v>
      </c>
      <c r="L642" s="32"/>
      <c r="M642" s="33" t="s">
        <v>164</v>
      </c>
      <c r="N642" s="33"/>
      <c r="O642" s="32">
        <v>45</v>
      </c>
      <c r="P642" s="1189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IFERROR(IF(Y642=0,"",ROUNDUP(Y642/H642,0)*0.00651),"")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7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75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9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20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customHeight="1" x14ac:dyDescent="0.25">
      <c r="A652" s="841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55</v>
      </c>
      <c r="P654" s="1167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117</v>
      </c>
      <c r="N655" s="33"/>
      <c r="O655" s="32">
        <v>55</v>
      </c>
      <c r="P655" s="1202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117</v>
      </c>
      <c r="N659" s="33"/>
      <c r="O659" s="32">
        <v>50</v>
      </c>
      <c r="P659" s="994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4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29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30"/>
      <c r="P670" s="834" t="s">
        <v>1074</v>
      </c>
      <c r="Q670" s="835"/>
      <c r="R670" s="835"/>
      <c r="S670" s="835"/>
      <c r="T670" s="835"/>
      <c r="U670" s="835"/>
      <c r="V670" s="836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3500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3510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30"/>
      <c r="P671" s="834" t="s">
        <v>1075</v>
      </c>
      <c r="Q671" s="835"/>
      <c r="R671" s="835"/>
      <c r="S671" s="835"/>
      <c r="T671" s="835"/>
      <c r="U671" s="835"/>
      <c r="V671" s="836"/>
      <c r="W671" s="37" t="s">
        <v>69</v>
      </c>
      <c r="X671" s="789">
        <f>IFERROR(SUM(BM22:BM667),"0")</f>
        <v>3612</v>
      </c>
      <c r="Y671" s="789">
        <f>IFERROR(SUM(BN22:BN667),"0")</f>
        <v>3622.32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30"/>
      <c r="P672" s="834" t="s">
        <v>1076</v>
      </c>
      <c r="Q672" s="835"/>
      <c r="R672" s="835"/>
      <c r="S672" s="835"/>
      <c r="T672" s="835"/>
      <c r="U672" s="835"/>
      <c r="V672" s="836"/>
      <c r="W672" s="37" t="s">
        <v>1077</v>
      </c>
      <c r="X672" s="38">
        <f>ROUNDUP(SUM(BO22:BO667),0)</f>
        <v>5</v>
      </c>
      <c r="Y672" s="38">
        <f>ROUNDUP(SUM(BP22:BP667),0)</f>
        <v>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30"/>
      <c r="P673" s="834" t="s">
        <v>1078</v>
      </c>
      <c r="Q673" s="835"/>
      <c r="R673" s="835"/>
      <c r="S673" s="835"/>
      <c r="T673" s="835"/>
      <c r="U673" s="835"/>
      <c r="V673" s="836"/>
      <c r="W673" s="37" t="s">
        <v>69</v>
      </c>
      <c r="X673" s="789">
        <f>GrossWeightTotal+PalletQtyTotal*25</f>
        <v>3737</v>
      </c>
      <c r="Y673" s="789">
        <f>GrossWeightTotalR+PalletQtyTotalR*25</f>
        <v>3747.32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30"/>
      <c r="P674" s="834" t="s">
        <v>1079</v>
      </c>
      <c r="Q674" s="835"/>
      <c r="R674" s="835"/>
      <c r="S674" s="835"/>
      <c r="T674" s="835"/>
      <c r="U674" s="835"/>
      <c r="V674" s="836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233.33333333333334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234</v>
      </c>
      <c r="Z674" s="37"/>
      <c r="AA674" s="790"/>
      <c r="AB674" s="790"/>
      <c r="AC674" s="790"/>
    </row>
    <row r="675" spans="1:32" ht="14.25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30"/>
      <c r="P675" s="834" t="s">
        <v>1080</v>
      </c>
      <c r="Q675" s="835"/>
      <c r="R675" s="835"/>
      <c r="S675" s="835"/>
      <c r="T675" s="835"/>
      <c r="U675" s="835"/>
      <c r="V675" s="836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5.0894999999999992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39" t="s">
        <v>111</v>
      </c>
      <c r="D677" s="883"/>
      <c r="E677" s="883"/>
      <c r="F677" s="883"/>
      <c r="G677" s="883"/>
      <c r="H677" s="884"/>
      <c r="I677" s="839" t="s">
        <v>323</v>
      </c>
      <c r="J677" s="883"/>
      <c r="K677" s="883"/>
      <c r="L677" s="883"/>
      <c r="M677" s="883"/>
      <c r="N677" s="883"/>
      <c r="O677" s="883"/>
      <c r="P677" s="883"/>
      <c r="Q677" s="883"/>
      <c r="R677" s="883"/>
      <c r="S677" s="883"/>
      <c r="T677" s="883"/>
      <c r="U677" s="883"/>
      <c r="V677" s="884"/>
      <c r="W677" s="839" t="s">
        <v>658</v>
      </c>
      <c r="X677" s="884"/>
      <c r="Y677" s="839" t="s">
        <v>747</v>
      </c>
      <c r="Z677" s="883"/>
      <c r="AA677" s="883"/>
      <c r="AB677" s="884"/>
      <c r="AC677" s="784" t="s">
        <v>853</v>
      </c>
      <c r="AD677" s="784" t="s">
        <v>948</v>
      </c>
      <c r="AE677" s="839" t="s">
        <v>953</v>
      </c>
      <c r="AF677" s="884"/>
    </row>
    <row r="678" spans="1:32" ht="14.25" customHeight="1" thickTop="1" x14ac:dyDescent="0.2">
      <c r="A678" s="1077" t="s">
        <v>1083</v>
      </c>
      <c r="B678" s="839" t="s">
        <v>63</v>
      </c>
      <c r="C678" s="839" t="s">
        <v>112</v>
      </c>
      <c r="D678" s="839" t="s">
        <v>139</v>
      </c>
      <c r="E678" s="839" t="s">
        <v>218</v>
      </c>
      <c r="F678" s="839" t="s">
        <v>240</v>
      </c>
      <c r="G678" s="839" t="s">
        <v>284</v>
      </c>
      <c r="H678" s="839" t="s">
        <v>111</v>
      </c>
      <c r="I678" s="839" t="s">
        <v>324</v>
      </c>
      <c r="J678" s="839" t="s">
        <v>348</v>
      </c>
      <c r="K678" s="839" t="s">
        <v>426</v>
      </c>
      <c r="L678" s="839" t="s">
        <v>445</v>
      </c>
      <c r="M678" s="839" t="s">
        <v>469</v>
      </c>
      <c r="N678" s="785"/>
      <c r="O678" s="839" t="s">
        <v>498</v>
      </c>
      <c r="P678" s="839" t="s">
        <v>501</v>
      </c>
      <c r="Q678" s="839" t="s">
        <v>510</v>
      </c>
      <c r="R678" s="839" t="s">
        <v>526</v>
      </c>
      <c r="S678" s="839" t="s">
        <v>536</v>
      </c>
      <c r="T678" s="839" t="s">
        <v>549</v>
      </c>
      <c r="U678" s="839" t="s">
        <v>560</v>
      </c>
      <c r="V678" s="839" t="s">
        <v>645</v>
      </c>
      <c r="W678" s="839" t="s">
        <v>659</v>
      </c>
      <c r="X678" s="839" t="s">
        <v>703</v>
      </c>
      <c r="Y678" s="839" t="s">
        <v>748</v>
      </c>
      <c r="Z678" s="839" t="s">
        <v>811</v>
      </c>
      <c r="AA678" s="839" t="s">
        <v>833</v>
      </c>
      <c r="AB678" s="839" t="s">
        <v>849</v>
      </c>
      <c r="AC678" s="839" t="s">
        <v>853</v>
      </c>
      <c r="AD678" s="839" t="s">
        <v>948</v>
      </c>
      <c r="AE678" s="839" t="s">
        <v>953</v>
      </c>
      <c r="AF678" s="839" t="s">
        <v>1053</v>
      </c>
    </row>
    <row r="679" spans="1:32" ht="13.5" customHeight="1" thickBot="1" x14ac:dyDescent="0.25">
      <c r="A679" s="1078"/>
      <c r="B679" s="840"/>
      <c r="C679" s="840"/>
      <c r="D679" s="840"/>
      <c r="E679" s="840"/>
      <c r="F679" s="840"/>
      <c r="G679" s="840"/>
      <c r="H679" s="840"/>
      <c r="I679" s="840"/>
      <c r="J679" s="840"/>
      <c r="K679" s="840"/>
      <c r="L679" s="840"/>
      <c r="M679" s="840"/>
      <c r="N679" s="785"/>
      <c r="O679" s="840"/>
      <c r="P679" s="840"/>
      <c r="Q679" s="840"/>
      <c r="R679" s="840"/>
      <c r="S679" s="840"/>
      <c r="T679" s="840"/>
      <c r="U679" s="840"/>
      <c r="V679" s="840"/>
      <c r="W679" s="840"/>
      <c r="X679" s="840"/>
      <c r="Y679" s="840"/>
      <c r="Z679" s="840"/>
      <c r="AA679" s="840"/>
      <c r="AB679" s="840"/>
      <c r="AC679" s="840"/>
      <c r="AD679" s="840"/>
      <c r="AE679" s="840"/>
      <c r="AF679" s="840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0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80" s="46">
        <f>IFERROR(Y106*1,"0")+IFERROR(Y107*1,"0")+IFERROR(Y108*1,"0")+IFERROR(Y112*1,"0")+IFERROR(Y113*1,"0")+IFERROR(Y114*1,"0")+IFERROR(Y115*1,"0")+IFERROR(Y116*1,"0")+IFERROR(Y117*1,"0")</f>
        <v>0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80" s="46">
        <f>IFERROR(Y153*1,"0")+IFERROR(Y154*1,"0")+IFERROR(Y155*1,"0")+IFERROR(Y159*1,"0")+IFERROR(Y160*1,"0")+IFERROR(Y164*1,"0")+IFERROR(Y165*1,"0")</f>
        <v>0</v>
      </c>
      <c r="H680" s="46">
        <f>IFERROR(Y170*1,"0")+IFERROR(Y174*1,"0")+IFERROR(Y175*1,"0")+IFERROR(Y176*1,"0")+IFERROR(Y177*1,"0")+IFERROR(Y178*1,"0")+IFERROR(Y182*1,"0")+IFERROR(Y183*1,"0")</f>
        <v>0</v>
      </c>
      <c r="I680" s="46">
        <f>IFERROR(Y189*1,"0")+IFERROR(Y193*1,"0")+IFERROR(Y194*1,"0")+IFERROR(Y195*1,"0")+IFERROR(Y196*1,"0")+IFERROR(Y197*1,"0")+IFERROR(Y198*1,"0")+IFERROR(Y199*1,"0")+IFERROR(Y200*1,"0")</f>
        <v>0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0</v>
      </c>
      <c r="M680" s="46">
        <f>IFERROR(Y279*1,"0")+IFERROR(Y280*1,"0")+IFERROR(Y281*1,"0")+IFERROR(Y282*1,"0")+IFERROR(Y283*1,"0")+IFERROR(Y284*1,"0")+IFERROR(Y285*1,"0")+IFERROR(Y286*1,"0")+IFERROR(Y287*1,"0")+IFERROR(Y288*1,"0")</f>
        <v>0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0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0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80" s="46">
        <f>IFERROR(Y404*1,"0")+IFERROR(Y408*1,"0")+IFERROR(Y409*1,"0")+IFERROR(Y410*1,"0")</f>
        <v>0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3510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0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GN3scjHop2h5MuPHRYooueE0u8gEIta27xkcw/YUa9v5KYObjUZL7T3P8x/SmV+9OeALb0LnMwWNEQBG+Itfqw==" saltValue="Q37pMuGMNXy+g//yhj531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P625:T625"/>
    <mergeCell ref="N17:N18"/>
    <mergeCell ref="A58:O59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P650:V650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P289:V28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41:T41"/>
    <mergeCell ref="A455:Z455"/>
    <mergeCell ref="A333:O334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515:O516"/>
    <mergeCell ref="P233:T233"/>
    <mergeCell ref="P106:T106"/>
    <mergeCell ref="P177:T177"/>
    <mergeCell ref="P33:T33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P48:T48"/>
    <mergeCell ref="D227:E227"/>
    <mergeCell ref="P582:T582"/>
    <mergeCell ref="D84:E84"/>
    <mergeCell ref="D194:E194"/>
    <mergeCell ref="Z17:Z18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256:T256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D298:E298"/>
    <mergeCell ref="D234:E234"/>
    <mergeCell ref="D596:E596"/>
    <mergeCell ref="A158:Z158"/>
    <mergeCell ref="P91:T91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A13:M13"/>
    <mergeCell ref="P79:V79"/>
    <mergeCell ref="A653:Z653"/>
    <mergeCell ref="P437:V437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26:T26"/>
    <mergeCell ref="P153:T153"/>
    <mergeCell ref="P591:T591"/>
    <mergeCell ref="D463:E463"/>
    <mergeCell ref="A441:O442"/>
    <mergeCell ref="A261:Z261"/>
    <mergeCell ref="D555:E555"/>
    <mergeCell ref="P609:T609"/>
    <mergeCell ref="P338:V338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P603:V603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D451:E451"/>
    <mergeCell ref="A331:Z331"/>
    <mergeCell ref="P610:T610"/>
    <mergeCell ref="D255:E255"/>
    <mergeCell ref="A303:Z303"/>
    <mergeCell ref="A601:Z601"/>
    <mergeCell ref="Q11:R11"/>
    <mergeCell ref="P376:T376"/>
    <mergeCell ref="P205:T205"/>
    <mergeCell ref="A588:Z588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D629:E629"/>
    <mergeCell ref="I17:I18"/>
    <mergeCell ref="D141:E141"/>
    <mergeCell ref="D306:E306"/>
    <mergeCell ref="P189:T189"/>
    <mergeCell ref="P456:T456"/>
    <mergeCell ref="D377:E377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P482:T482"/>
    <mergeCell ref="A96:O97"/>
    <mergeCell ref="P162:V162"/>
    <mergeCell ref="A603:O604"/>
    <mergeCell ref="D590:E590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663:E663"/>
    <mergeCell ref="P236:T236"/>
    <mergeCell ref="P156:V156"/>
    <mergeCell ref="A152:Z152"/>
    <mergeCell ref="P92:T92"/>
    <mergeCell ref="D315:E315"/>
    <mergeCell ref="A380:O381"/>
    <mergeCell ref="A184:O185"/>
    <mergeCell ref="D613:E613"/>
    <mergeCell ref="P521:T521"/>
    <mergeCell ref="P29:T29"/>
    <mergeCell ref="P100:T100"/>
    <mergeCell ref="D81:E81"/>
    <mergeCell ref="P265:T265"/>
    <mergeCell ref="P94:T94"/>
    <mergeCell ref="D379:E379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562:O563"/>
    <mergeCell ref="P161:V161"/>
    <mergeCell ref="P388:V388"/>
    <mergeCell ref="P459:V459"/>
    <mergeCell ref="A151:Z151"/>
    <mergeCell ref="A607:Z607"/>
    <mergeCell ref="P234:T234"/>
    <mergeCell ref="P325:V325"/>
    <mergeCell ref="D142:E142"/>
    <mergeCell ref="P632:V632"/>
    <mergeCell ref="A513:Z513"/>
    <mergeCell ref="D378:E37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658:Z658"/>
    <mergeCell ref="A458:O459"/>
    <mergeCell ref="P99:T99"/>
    <mergeCell ref="D66:E66"/>
    <mergeCell ref="D126:E126"/>
    <mergeCell ref="D197:E197"/>
    <mergeCell ref="P552:T552"/>
    <mergeCell ref="D253:E253"/>
    <mergeCell ref="D351:E351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637:T637"/>
    <mergeCell ref="P59:V59"/>
    <mergeCell ref="P286:T286"/>
    <mergeCell ref="P479:T479"/>
    <mergeCell ref="P584:T584"/>
    <mergeCell ref="A402:Z402"/>
    <mergeCell ref="D565:E565"/>
    <mergeCell ref="D229:E229"/>
    <mergeCell ref="D77:E77"/>
    <mergeCell ref="P131:T131"/>
    <mergeCell ref="D108:E108"/>
    <mergeCell ref="A670:O675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D357:E357"/>
    <mergeCell ref="A87:O88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A634:Z634"/>
    <mergeCell ref="D499:E499"/>
    <mergeCell ref="D426:E426"/>
    <mergeCell ref="D486:E486"/>
    <mergeCell ref="P86:T86"/>
    <mergeCell ref="A343:O344"/>
    <mergeCell ref="P384:T384"/>
    <mergeCell ref="P328:T328"/>
    <mergeCell ref="P626:T626"/>
    <mergeCell ref="A645:Z645"/>
    <mergeCell ref="A523:O524"/>
    <mergeCell ref="D376:E376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dR+73m+9b7Eu3zDBMQksFI+aUpO4EM1EgM2lBydr7wWVpY3yPAn50du5dw3oUKlMdPPyKyzS87KkY+FXiY4b2A==" saltValue="0AJNX+rQF55uZQGvFaRO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2025-01-07T08:12:02Z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