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911C92D-AA3D-48DD-A8C2-D6A796F441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Y169" i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P158" i="1"/>
  <c r="BO158" i="1"/>
  <c r="BN158" i="1"/>
  <c r="BM158" i="1"/>
  <c r="Z158" i="1"/>
  <c r="Z160" i="1" s="1"/>
  <c r="Y158" i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6" i="1" s="1"/>
  <c r="Z23" i="1"/>
  <c r="X23" i="1"/>
  <c r="X290" i="1" s="1"/>
  <c r="BO22" i="1"/>
  <c r="X288" i="1" s="1"/>
  <c r="BM22" i="1"/>
  <c r="X287" i="1" s="1"/>
  <c r="Z22" i="1"/>
  <c r="Y22" i="1"/>
  <c r="Y23" i="1" s="1"/>
  <c r="P22" i="1"/>
  <c r="H10" i="1"/>
  <c r="A9" i="1"/>
  <c r="F10" i="1" s="1"/>
  <c r="D7" i="1"/>
  <c r="Q6" i="1"/>
  <c r="P2" i="1"/>
  <c r="X289" i="1" l="1"/>
  <c r="H9" i="1"/>
  <c r="A10" i="1"/>
  <c r="Y24" i="1"/>
  <c r="Y32" i="1"/>
  <c r="Y290" i="1" s="1"/>
  <c r="Y39" i="1"/>
  <c r="Y44" i="1"/>
  <c r="Y60" i="1"/>
  <c r="Y65" i="1"/>
  <c r="Y77" i="1"/>
  <c r="Y86" i="1"/>
  <c r="Y93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8" i="1" l="1"/>
  <c r="Y286" i="1"/>
  <c r="B299" i="1"/>
  <c r="Y287" i="1"/>
  <c r="Y289" i="1" s="1"/>
  <c r="C299" i="1" l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<sst xmlns="http://schemas.openxmlformats.org/spreadsheetml/2006/main" count="1452" uniqueCount="494">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</sst>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7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7" t="s">
        <v>0</v>
      </c>
      <c r="E1" s="335"/>
      <c r="F1" s="335"/>
      <c r="G1" s="12" t="s">
        <v>1</v>
      </c>
      <c r="H1" s="367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3" t="s">
        <v>7</v>
      </c>
      <c r="B5" s="404"/>
      <c r="C5" s="405"/>
      <c r="D5" s="370"/>
      <c r="E5" s="371"/>
      <c r="F5" s="501" t="s">
        <v>8</v>
      </c>
      <c r="G5" s="405"/>
      <c r="H5" s="370"/>
      <c r="I5" s="468"/>
      <c r="J5" s="468"/>
      <c r="K5" s="468"/>
      <c r="L5" s="468"/>
      <c r="M5" s="371"/>
      <c r="N5" s="61"/>
      <c r="P5" s="24" t="s">
        <v>9</v>
      </c>
      <c r="Q5" s="509">
        <v>45597</v>
      </c>
      <c r="R5" s="401"/>
      <c r="T5" s="428" t="s">
        <v>10</v>
      </c>
      <c r="U5" s="339"/>
      <c r="V5" s="429" t="s">
        <v>11</v>
      </c>
      <c r="W5" s="401"/>
      <c r="AB5" s="51"/>
      <c r="AC5" s="51"/>
      <c r="AD5" s="51"/>
      <c r="AE5" s="51"/>
    </row>
    <row r="6" spans="1:32" s="306" customFormat="1" ht="24" customHeight="1" x14ac:dyDescent="0.2">
      <c r="A6" s="403" t="s">
        <v>12</v>
      </c>
      <c r="B6" s="404"/>
      <c r="C6" s="405"/>
      <c r="D6" s="470" t="s">
        <v>13</v>
      </c>
      <c r="E6" s="471"/>
      <c r="F6" s="471"/>
      <c r="G6" s="471"/>
      <c r="H6" s="471"/>
      <c r="I6" s="471"/>
      <c r="J6" s="471"/>
      <c r="K6" s="471"/>
      <c r="L6" s="471"/>
      <c r="M6" s="401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Пятница</v>
      </c>
      <c r="R6" s="320"/>
      <c r="T6" s="433" t="s">
        <v>15</v>
      </c>
      <c r="U6" s="339"/>
      <c r="V6" s="457" t="s">
        <v>16</v>
      </c>
      <c r="W6" s="350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2" t="str">
        <f>IFERROR(VLOOKUP(DeliveryAddress,Table,3,0),1)</f>
        <v>1</v>
      </c>
      <c r="E7" s="353"/>
      <c r="F7" s="353"/>
      <c r="G7" s="353"/>
      <c r="H7" s="353"/>
      <c r="I7" s="353"/>
      <c r="J7" s="353"/>
      <c r="K7" s="353"/>
      <c r="L7" s="353"/>
      <c r="M7" s="354"/>
      <c r="N7" s="63"/>
      <c r="P7" s="24"/>
      <c r="Q7" s="42"/>
      <c r="R7" s="42"/>
      <c r="T7" s="322"/>
      <c r="U7" s="339"/>
      <c r="V7" s="458"/>
      <c r="W7" s="459"/>
      <c r="AB7" s="51"/>
      <c r="AC7" s="51"/>
      <c r="AD7" s="51"/>
      <c r="AE7" s="51"/>
    </row>
    <row r="8" spans="1:32" s="306" customFormat="1" ht="25.5" customHeight="1" x14ac:dyDescent="0.2">
      <c r="A8" s="519" t="s">
        <v>17</v>
      </c>
      <c r="B8" s="326"/>
      <c r="C8" s="327"/>
      <c r="D8" s="360" t="s">
        <v>18</v>
      </c>
      <c r="E8" s="361"/>
      <c r="F8" s="361"/>
      <c r="G8" s="361"/>
      <c r="H8" s="361"/>
      <c r="I8" s="361"/>
      <c r="J8" s="361"/>
      <c r="K8" s="361"/>
      <c r="L8" s="361"/>
      <c r="M8" s="362"/>
      <c r="N8" s="64"/>
      <c r="P8" s="24" t="s">
        <v>19</v>
      </c>
      <c r="Q8" s="411">
        <v>0.375</v>
      </c>
      <c r="R8" s="354"/>
      <c r="T8" s="322"/>
      <c r="U8" s="339"/>
      <c r="V8" s="458"/>
      <c r="W8" s="459"/>
      <c r="AB8" s="51"/>
      <c r="AC8" s="51"/>
      <c r="AD8" s="51"/>
      <c r="AE8" s="51"/>
    </row>
    <row r="9" spans="1:32" s="30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4"/>
      <c r="E9" s="330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20</v>
      </c>
      <c r="Q9" s="398"/>
      <c r="R9" s="399"/>
      <c r="T9" s="322"/>
      <c r="U9" s="339"/>
      <c r="V9" s="460"/>
      <c r="W9" s="461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4"/>
      <c r="E10" s="330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4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21</v>
      </c>
      <c r="Q10" s="434"/>
      <c r="R10" s="435"/>
      <c r="U10" s="24" t="s">
        <v>22</v>
      </c>
      <c r="V10" s="349" t="s">
        <v>23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0" t="s">
        <v>27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11"/>
      <c r="R12" s="354"/>
      <c r="S12" s="23"/>
      <c r="U12" s="24"/>
      <c r="V12" s="335"/>
      <c r="W12" s="322"/>
      <c r="AB12" s="51"/>
      <c r="AC12" s="51"/>
      <c r="AD12" s="51"/>
      <c r="AE12" s="51"/>
    </row>
    <row r="13" spans="1:32" s="306" customFormat="1" ht="23.25" customHeight="1" x14ac:dyDescent="0.2">
      <c r="A13" s="42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480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35</v>
      </c>
      <c r="B17" s="344" t="s">
        <v>36</v>
      </c>
      <c r="C17" s="413" t="s">
        <v>37</v>
      </c>
      <c r="D17" s="344" t="s">
        <v>38</v>
      </c>
      <c r="E17" s="385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344" t="s">
        <v>48</v>
      </c>
      <c r="P17" s="344" t="s">
        <v>49</v>
      </c>
      <c r="Q17" s="384"/>
      <c r="R17" s="384"/>
      <c r="S17" s="384"/>
      <c r="T17" s="385"/>
      <c r="U17" s="518" t="s">
        <v>50</v>
      </c>
      <c r="V17" s="405"/>
      <c r="W17" s="344" t="s">
        <v>51</v>
      </c>
      <c r="X17" s="344" t="s">
        <v>52</v>
      </c>
      <c r="Y17" s="516" t="s">
        <v>53</v>
      </c>
      <c r="Z17" s="466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5"/>
      <c r="B18" s="345"/>
      <c r="C18" s="345"/>
      <c r="D18" s="386"/>
      <c r="E18" s="388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45"/>
      <c r="X18" s="345"/>
      <c r="Y18" s="517"/>
      <c r="Z18" s="467"/>
      <c r="AA18" s="453"/>
      <c r="AB18" s="453"/>
      <c r="AC18" s="453"/>
      <c r="AD18" s="498"/>
      <c r="AE18" s="499"/>
      <c r="AF18" s="500"/>
      <c r="AG18" s="69"/>
      <c r="BD18" s="68"/>
    </row>
    <row r="19" spans="1:68" ht="27.75" customHeight="1" x14ac:dyDescent="0.2">
      <c r="A19" s="382" t="s">
        <v>62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48"/>
      <c r="AB19" s="48"/>
      <c r="AC19" s="48"/>
    </row>
    <row r="20" spans="1:68" ht="16.5" customHeight="1" x14ac:dyDescent="0.25">
      <c r="A20" s="328" t="s">
        <v>62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46" t="s">
        <v>63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2" t="s">
        <v>74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48"/>
      <c r="AB25" s="48"/>
      <c r="AC25" s="48"/>
    </row>
    <row r="26" spans="1:68" ht="16.5" customHeight="1" x14ac:dyDescent="0.25">
      <c r="A26" s="328" t="s">
        <v>75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46" t="s">
        <v>76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69</v>
      </c>
      <c r="X30" s="312">
        <v>112</v>
      </c>
      <c r="Y30" s="31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4">
        <f>IFERROR(SUM(X28:X31),"0")</f>
        <v>112</v>
      </c>
      <c r="Y32" s="314">
        <f>IFERROR(SUM(Y28:Y31),"0")</f>
        <v>112</v>
      </c>
      <c r="Z32" s="314">
        <f>IFERROR(IF(Z28="",0,Z28),"0")+IFERROR(IF(Z29="",0,Z29),"0")+IFERROR(IF(Z30="",0,Z30),"0")+IFERROR(IF(Z31="",0,Z31),"0")</f>
        <v>1.05392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4">
        <f>IFERROR(SUMPRODUCT(X28:X31*H28:H31),"0")</f>
        <v>168</v>
      </c>
      <c r="Y33" s="314">
        <f>IFERROR(SUMPRODUCT(Y28:Y31*H28:H31),"0")</f>
        <v>168</v>
      </c>
      <c r="Z33" s="37"/>
      <c r="AA33" s="315"/>
      <c r="AB33" s="315"/>
      <c r="AC33" s="315"/>
    </row>
    <row r="34" spans="1:68" ht="16.5" customHeight="1" x14ac:dyDescent="0.25">
      <c r="A34" s="328" t="s">
        <v>90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46" t="s">
        <v>63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19">
        <v>4607111036315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7"/>
      <c r="R36" s="317"/>
      <c r="S36" s="317"/>
      <c r="T36" s="318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19">
        <v>4607111036292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7"/>
      <c r="R37" s="317"/>
      <c r="S37" s="317"/>
      <c r="T37" s="318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3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x14ac:dyDescent="0.2">
      <c r="A39" s="322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customHeight="1" x14ac:dyDescent="0.25">
      <c r="A40" s="328" t="s">
        <v>99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07"/>
      <c r="AB40" s="307"/>
      <c r="AC40" s="307"/>
    </row>
    <row r="41" spans="1:68" ht="14.25" customHeight="1" x14ac:dyDescent="0.25">
      <c r="A41" s="346" t="s">
        <v>100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8"/>
      <c r="AB41" s="308"/>
      <c r="AC41" s="30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19">
        <v>4607111037053</v>
      </c>
      <c r="E42" s="320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1"/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3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x14ac:dyDescent="0.2">
      <c r="A44" s="322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customHeight="1" x14ac:dyDescent="0.25">
      <c r="A45" s="328" t="s">
        <v>105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07"/>
      <c r="AB45" s="307"/>
      <c r="AC45" s="307"/>
    </row>
    <row r="46" spans="1:68" ht="14.25" customHeight="1" x14ac:dyDescent="0.25">
      <c r="A46" s="346" t="s">
        <v>63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8"/>
      <c r="AB46" s="308"/>
      <c r="AC46" s="30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19">
        <v>4607111037190</v>
      </c>
      <c r="E47" s="320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7"/>
      <c r="R47" s="317"/>
      <c r="S47" s="317"/>
      <c r="T47" s="318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19">
        <v>4607111038999</v>
      </c>
      <c r="E48" s="320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7"/>
      <c r="R48" s="317"/>
      <c r="S48" s="317"/>
      <c r="T48" s="318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19">
        <v>4607111037183</v>
      </c>
      <c r="E49" s="320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7"/>
      <c r="R49" s="317"/>
      <c r="S49" s="317"/>
      <c r="T49" s="318"/>
      <c r="U49" s="34"/>
      <c r="V49" s="34"/>
      <c r="W49" s="35" t="s">
        <v>69</v>
      </c>
      <c r="X49" s="312">
        <v>36</v>
      </c>
      <c r="Y49" s="313">
        <f t="shared" si="0"/>
        <v>36</v>
      </c>
      <c r="Z49" s="36">
        <f t="shared" si="1"/>
        <v>0.55800000000000005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269.49599999999998</v>
      </c>
      <c r="BN49" s="67">
        <f t="shared" si="3"/>
        <v>269.49599999999998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19">
        <v>4607111039385</v>
      </c>
      <c r="E50" s="320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7"/>
      <c r="R50" s="317"/>
      <c r="S50" s="317"/>
      <c r="T50" s="318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19">
        <v>4607111037091</v>
      </c>
      <c r="E51" s="320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312">
        <v>12</v>
      </c>
      <c r="Y51" s="31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19">
        <v>4607111039392</v>
      </c>
      <c r="E52" s="320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5" t="s">
        <v>120</v>
      </c>
      <c r="Q52" s="317"/>
      <c r="R52" s="317"/>
      <c r="S52" s="317"/>
      <c r="T52" s="318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19">
        <v>4607111036902</v>
      </c>
      <c r="E53" s="320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7"/>
      <c r="R53" s="317"/>
      <c r="S53" s="317"/>
      <c r="T53" s="318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19">
        <v>4607111038982</v>
      </c>
      <c r="E54" s="320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7"/>
      <c r="R54" s="317"/>
      <c r="S54" s="317"/>
      <c r="T54" s="318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19">
        <v>4607111036858</v>
      </c>
      <c r="E55" s="320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19">
        <v>4607111039354</v>
      </c>
      <c r="E56" s="320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7"/>
      <c r="R56" s="317"/>
      <c r="S56" s="317"/>
      <c r="T56" s="318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19">
        <v>4607111036889</v>
      </c>
      <c r="E57" s="320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7"/>
      <c r="R57" s="317"/>
      <c r="S57" s="317"/>
      <c r="T57" s="318"/>
      <c r="U57" s="34"/>
      <c r="V57" s="34"/>
      <c r="W57" s="35" t="s">
        <v>69</v>
      </c>
      <c r="X57" s="312">
        <v>24</v>
      </c>
      <c r="Y57" s="313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19">
        <v>4607111039330</v>
      </c>
      <c r="E58" s="320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7"/>
      <c r="R58" s="317"/>
      <c r="S58" s="317"/>
      <c r="T58" s="318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3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4">
        <f>IFERROR(SUM(X47:X58),"0")</f>
        <v>72</v>
      </c>
      <c r="Y59" s="314">
        <f>IFERROR(SUM(Y47:Y58),"0")</f>
        <v>72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1.1160000000000001</v>
      </c>
      <c r="AA59" s="315"/>
      <c r="AB59" s="315"/>
      <c r="AC59" s="315"/>
    </row>
    <row r="60" spans="1:68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4">
        <f>IFERROR(SUMPRODUCT(X47:X58*H47:H58),"0")</f>
        <v>514.55999999999995</v>
      </c>
      <c r="Y60" s="314">
        <f>IFERROR(SUMPRODUCT(Y47:Y58*H47:H58),"0")</f>
        <v>514.55999999999995</v>
      </c>
      <c r="Z60" s="37"/>
      <c r="AA60" s="315"/>
      <c r="AB60" s="315"/>
      <c r="AC60" s="315"/>
    </row>
    <row r="61" spans="1:68" ht="16.5" customHeight="1" x14ac:dyDescent="0.25">
      <c r="A61" s="328" t="s">
        <v>133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07"/>
      <c r="AB61" s="307"/>
      <c r="AC61" s="307"/>
    </row>
    <row r="62" spans="1:68" ht="14.25" customHeight="1" x14ac:dyDescent="0.25">
      <c r="A62" s="346" t="s">
        <v>63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8"/>
      <c r="AB62" s="308"/>
      <c r="AC62" s="30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19">
        <v>4607111037411</v>
      </c>
      <c r="E63" s="320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7"/>
      <c r="R63" s="317"/>
      <c r="S63" s="317"/>
      <c r="T63" s="318"/>
      <c r="U63" s="34"/>
      <c r="V63" s="34"/>
      <c r="W63" s="35" t="s">
        <v>69</v>
      </c>
      <c r="X63" s="312">
        <v>0</v>
      </c>
      <c r="Y63" s="31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19">
        <v>4607111036728</v>
      </c>
      <c r="E64" s="320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7"/>
      <c r="R64" s="317"/>
      <c r="S64" s="317"/>
      <c r="T64" s="318"/>
      <c r="U64" s="34"/>
      <c r="V64" s="34"/>
      <c r="W64" s="35" t="s">
        <v>69</v>
      </c>
      <c r="X64" s="312">
        <v>120</v>
      </c>
      <c r="Y64" s="313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21"/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3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4">
        <f>IFERROR(SUM(X63:X64),"0")</f>
        <v>120</v>
      </c>
      <c r="Y65" s="314">
        <f>IFERROR(SUM(Y63:Y64),"0")</f>
        <v>120</v>
      </c>
      <c r="Z65" s="314">
        <f>IFERROR(IF(Z63="",0,Z63),"0")+IFERROR(IF(Z64="",0,Z64),"0")</f>
        <v>1.0391999999999999</v>
      </c>
      <c r="AA65" s="315"/>
      <c r="AB65" s="315"/>
      <c r="AC65" s="315"/>
    </row>
    <row r="66" spans="1:68" x14ac:dyDescent="0.2">
      <c r="A66" s="322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4">
        <f>IFERROR(SUMPRODUCT(X63:X64*H63:H64),"0")</f>
        <v>600</v>
      </c>
      <c r="Y66" s="314">
        <f>IFERROR(SUMPRODUCT(Y63:Y64*H63:H64),"0")</f>
        <v>600</v>
      </c>
      <c r="Z66" s="37"/>
      <c r="AA66" s="315"/>
      <c r="AB66" s="315"/>
      <c r="AC66" s="315"/>
    </row>
    <row r="67" spans="1:68" ht="16.5" customHeight="1" x14ac:dyDescent="0.25">
      <c r="A67" s="328" t="s">
        <v>140</v>
      </c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07"/>
      <c r="AB67" s="307"/>
      <c r="AC67" s="307"/>
    </row>
    <row r="68" spans="1:68" ht="14.25" customHeight="1" x14ac:dyDescent="0.25">
      <c r="A68" s="346" t="s">
        <v>141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8"/>
      <c r="AB68" s="308"/>
      <c r="AC68" s="30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19">
        <v>4607111033659</v>
      </c>
      <c r="E69" s="320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7"/>
      <c r="R69" s="317"/>
      <c r="S69" s="317"/>
      <c r="T69" s="318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1"/>
      <c r="B70" s="322"/>
      <c r="C70" s="322"/>
      <c r="D70" s="322"/>
      <c r="E70" s="322"/>
      <c r="F70" s="322"/>
      <c r="G70" s="322"/>
      <c r="H70" s="322"/>
      <c r="I70" s="322"/>
      <c r="J70" s="322"/>
      <c r="K70" s="322"/>
      <c r="L70" s="322"/>
      <c r="M70" s="322"/>
      <c r="N70" s="322"/>
      <c r="O70" s="323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x14ac:dyDescent="0.2">
      <c r="A71" s="322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customHeight="1" x14ac:dyDescent="0.25">
      <c r="A72" s="328" t="s">
        <v>145</v>
      </c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07"/>
      <c r="AB72" s="307"/>
      <c r="AC72" s="307"/>
    </row>
    <row r="73" spans="1:68" ht="14.25" customHeight="1" x14ac:dyDescent="0.25">
      <c r="A73" s="346" t="s">
        <v>146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8"/>
      <c r="AB73" s="308"/>
      <c r="AC73" s="30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19">
        <v>4607111034137</v>
      </c>
      <c r="E74" s="320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7"/>
      <c r="R74" s="317"/>
      <c r="S74" s="317"/>
      <c r="T74" s="318"/>
      <c r="U74" s="34"/>
      <c r="V74" s="34"/>
      <c r="W74" s="35" t="s">
        <v>69</v>
      </c>
      <c r="X74" s="312">
        <v>14</v>
      </c>
      <c r="Y74" s="31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19">
        <v>4607111034120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1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3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4">
        <f>IFERROR(SUM(X74:X75),"0")</f>
        <v>42</v>
      </c>
      <c r="Y76" s="314">
        <f>IFERROR(SUM(Y74:Y75),"0")</f>
        <v>42</v>
      </c>
      <c r="Z76" s="314">
        <f>IFERROR(IF(Z74="",0,Z74),"0")+IFERROR(IF(Z75="",0,Z75),"0")</f>
        <v>0.75095999999999996</v>
      </c>
      <c r="AA76" s="315"/>
      <c r="AB76" s="315"/>
      <c r="AC76" s="315"/>
    </row>
    <row r="77" spans="1:68" x14ac:dyDescent="0.2">
      <c r="A77" s="322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4">
        <f>IFERROR(SUMPRODUCT(X74:X75*H74:H75),"0")</f>
        <v>151.19999999999999</v>
      </c>
      <c r="Y77" s="314">
        <f>IFERROR(SUMPRODUCT(Y74:Y75*H74:H75),"0")</f>
        <v>151.19999999999999</v>
      </c>
      <c r="Z77" s="37"/>
      <c r="AA77" s="315"/>
      <c r="AB77" s="315"/>
      <c r="AC77" s="315"/>
    </row>
    <row r="78" spans="1:68" ht="16.5" customHeight="1" x14ac:dyDescent="0.25">
      <c r="A78" s="328" t="s">
        <v>153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07"/>
      <c r="AB78" s="307"/>
      <c r="AC78" s="307"/>
    </row>
    <row r="79" spans="1:68" ht="14.25" customHeight="1" x14ac:dyDescent="0.25">
      <c r="A79" s="346" t="s">
        <v>141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8"/>
      <c r="AB79" s="308"/>
      <c r="AC79" s="30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19">
        <v>4607111036407</v>
      </c>
      <c r="E80" s="320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7"/>
      <c r="R80" s="317"/>
      <c r="S80" s="317"/>
      <c r="T80" s="318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19">
        <v>4607111033628</v>
      </c>
      <c r="E81" s="320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7"/>
      <c r="R81" s="317"/>
      <c r="S81" s="317"/>
      <c r="T81" s="318"/>
      <c r="U81" s="34"/>
      <c r="V81" s="34"/>
      <c r="W81" s="35" t="s">
        <v>69</v>
      </c>
      <c r="X81" s="312">
        <v>28</v>
      </c>
      <c r="Y81" s="31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19">
        <v>4607111033451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3" t="s">
        <v>162</v>
      </c>
      <c r="Q82" s="317"/>
      <c r="R82" s="317"/>
      <c r="S82" s="317"/>
      <c r="T82" s="318"/>
      <c r="U82" s="34"/>
      <c r="V82" s="34"/>
      <c r="W82" s="35" t="s">
        <v>69</v>
      </c>
      <c r="X82" s="312">
        <v>112</v>
      </c>
      <c r="Y82" s="31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19">
        <v>4607111035141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7"/>
      <c r="R83" s="317"/>
      <c r="S83" s="317"/>
      <c r="T83" s="318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19">
        <v>4607111033444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3" t="s">
        <v>169</v>
      </c>
      <c r="Q84" s="317"/>
      <c r="R84" s="317"/>
      <c r="S84" s="317"/>
      <c r="T84" s="318"/>
      <c r="U84" s="34"/>
      <c r="V84" s="34"/>
      <c r="W84" s="35" t="s">
        <v>69</v>
      </c>
      <c r="X84" s="312">
        <v>70</v>
      </c>
      <c r="Y84" s="31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19">
        <v>4607111035028</v>
      </c>
      <c r="E85" s="320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7"/>
      <c r="R85" s="317"/>
      <c r="S85" s="317"/>
      <c r="T85" s="318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1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3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4">
        <f>IFERROR(SUM(X80:X85),"0")</f>
        <v>224</v>
      </c>
      <c r="Y86" s="314">
        <f>IFERROR(SUM(Y80:Y85),"0")</f>
        <v>224</v>
      </c>
      <c r="Z86" s="314">
        <f>IFERROR(IF(Z80="",0,Z80),"0")+IFERROR(IF(Z81="",0,Z81),"0")+IFERROR(IF(Z82="",0,Z82),"0")+IFERROR(IF(Z83="",0,Z83),"0")+IFERROR(IF(Z84="",0,Z84),"0")+IFERROR(IF(Z85="",0,Z85),"0")</f>
        <v>4.0051199999999998</v>
      </c>
      <c r="AA86" s="315"/>
      <c r="AB86" s="315"/>
      <c r="AC86" s="315"/>
    </row>
    <row r="87" spans="1:68" x14ac:dyDescent="0.2">
      <c r="A87" s="322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4">
        <f>IFERROR(SUMPRODUCT(X80:X85*H80:H85),"0")</f>
        <v>814.8</v>
      </c>
      <c r="Y87" s="314">
        <f>IFERROR(SUMPRODUCT(Y80:Y85*H80:H85),"0")</f>
        <v>814.8</v>
      </c>
      <c r="Z87" s="37"/>
      <c r="AA87" s="315"/>
      <c r="AB87" s="315"/>
      <c r="AC87" s="315"/>
    </row>
    <row r="88" spans="1:68" ht="16.5" customHeight="1" x14ac:dyDescent="0.25">
      <c r="A88" s="328" t="s">
        <v>172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  <c r="X88" s="322"/>
      <c r="Y88" s="322"/>
      <c r="Z88" s="322"/>
      <c r="AA88" s="307"/>
      <c r="AB88" s="307"/>
      <c r="AC88" s="307"/>
    </row>
    <row r="89" spans="1:68" ht="14.25" customHeight="1" x14ac:dyDescent="0.25">
      <c r="A89" s="346" t="s">
        <v>173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8"/>
      <c r="AB89" s="308"/>
      <c r="AC89" s="30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19">
        <v>4607025784012</v>
      </c>
      <c r="E90" s="320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7"/>
      <c r="R90" s="317"/>
      <c r="S90" s="317"/>
      <c r="T90" s="318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19">
        <v>4607025784319</v>
      </c>
      <c r="E91" s="320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7"/>
      <c r="R91" s="317"/>
      <c r="S91" s="317"/>
      <c r="T91" s="318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19">
        <v>4607111035370</v>
      </c>
      <c r="E92" s="320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7"/>
      <c r="R92" s="317"/>
      <c r="S92" s="317"/>
      <c r="T92" s="318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1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3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customHeight="1" x14ac:dyDescent="0.25">
      <c r="A95" s="328" t="s">
        <v>182</v>
      </c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  <c r="AA95" s="307"/>
      <c r="AB95" s="307"/>
      <c r="AC95" s="307"/>
    </row>
    <row r="96" spans="1:68" ht="14.25" customHeight="1" x14ac:dyDescent="0.25">
      <c r="A96" s="346" t="s">
        <v>63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8"/>
      <c r="AB96" s="308"/>
      <c r="AC96" s="30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19">
        <v>4607111033970</v>
      </c>
      <c r="E97" s="320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8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7"/>
      <c r="R97" s="317"/>
      <c r="S97" s="317"/>
      <c r="T97" s="318"/>
      <c r="U97" s="34"/>
      <c r="V97" s="34"/>
      <c r="W97" s="35" t="s">
        <v>69</v>
      </c>
      <c r="X97" s="312">
        <v>48</v>
      </c>
      <c r="Y97" s="313">
        <f t="shared" ref="Y97:Y105" si="12">IFERROR(IF(X97="","",X97),"")</f>
        <v>48</v>
      </c>
      <c r="Z97" s="36">
        <f t="shared" ref="Z97:Z105" si="13">IFERROR(IF(X97="","",X97*0.0155),"")</f>
        <v>0.74399999999999999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345.58080000000001</v>
      </c>
      <c r="BN97" s="67">
        <f t="shared" ref="BN97:BN105" si="15">IFERROR(Y97*I97,"0")</f>
        <v>345.58080000000001</v>
      </c>
      <c r="BO97" s="67">
        <f t="shared" ref="BO97:BO105" si="16">IFERROR(X97/J97,"0")</f>
        <v>0.5714285714285714</v>
      </c>
      <c r="BP97" s="67">
        <f t="shared" ref="BP97:BP105" si="17">IFERROR(Y97/J97,"0")</f>
        <v>0.5714285714285714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19">
        <v>4607111039262</v>
      </c>
      <c r="E98" s="320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7"/>
      <c r="R98" s="317"/>
      <c r="S98" s="317"/>
      <c r="T98" s="318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19">
        <v>4607111034144</v>
      </c>
      <c r="E99" s="320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7"/>
      <c r="R99" s="317"/>
      <c r="S99" s="317"/>
      <c r="T99" s="318"/>
      <c r="U99" s="34"/>
      <c r="V99" s="34"/>
      <c r="W99" s="35" t="s">
        <v>69</v>
      </c>
      <c r="X99" s="312">
        <v>168</v>
      </c>
      <c r="Y99" s="313">
        <f t="shared" si="12"/>
        <v>168</v>
      </c>
      <c r="Z99" s="36">
        <f t="shared" si="13"/>
        <v>2.6040000000000001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1257.6479999999999</v>
      </c>
      <c r="BN99" s="67">
        <f t="shared" si="15"/>
        <v>1257.6479999999999</v>
      </c>
      <c r="BO99" s="67">
        <f t="shared" si="16"/>
        <v>2</v>
      </c>
      <c r="BP99" s="67">
        <f t="shared" si="17"/>
        <v>2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19">
        <v>4607111039248</v>
      </c>
      <c r="E100" s="320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7"/>
      <c r="R100" s="317"/>
      <c r="S100" s="317"/>
      <c r="T100" s="318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19">
        <v>4607111033987</v>
      </c>
      <c r="E101" s="320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7"/>
      <c r="R101" s="317"/>
      <c r="S101" s="317"/>
      <c r="T101" s="318"/>
      <c r="U101" s="34"/>
      <c r="V101" s="34"/>
      <c r="W101" s="35" t="s">
        <v>69</v>
      </c>
      <c r="X101" s="312">
        <v>36</v>
      </c>
      <c r="Y101" s="31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19">
        <v>4607111039293</v>
      </c>
      <c r="E102" s="320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7"/>
      <c r="R102" s="317"/>
      <c r="S102" s="317"/>
      <c r="T102" s="318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19">
        <v>4607111034151</v>
      </c>
      <c r="E103" s="320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7"/>
      <c r="R103" s="317"/>
      <c r="S103" s="317"/>
      <c r="T103" s="318"/>
      <c r="U103" s="34"/>
      <c r="V103" s="34"/>
      <c r="W103" s="35" t="s">
        <v>69</v>
      </c>
      <c r="X103" s="312">
        <v>180</v>
      </c>
      <c r="Y103" s="313">
        <f t="shared" si="12"/>
        <v>180</v>
      </c>
      <c r="Z103" s="36">
        <f t="shared" si="13"/>
        <v>2.79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1347.48</v>
      </c>
      <c r="BN103" s="67">
        <f t="shared" si="15"/>
        <v>1347.48</v>
      </c>
      <c r="BO103" s="67">
        <f t="shared" si="16"/>
        <v>2.1428571428571428</v>
      </c>
      <c r="BP103" s="67">
        <f t="shared" si="17"/>
        <v>2.1428571428571428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19">
        <v>4607111039279</v>
      </c>
      <c r="E104" s="320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7"/>
      <c r="R104" s="317"/>
      <c r="S104" s="317"/>
      <c r="T104" s="318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19">
        <v>4607111038098</v>
      </c>
      <c r="E105" s="320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17"/>
      <c r="R105" s="317"/>
      <c r="S105" s="317"/>
      <c r="T105" s="318"/>
      <c r="U105" s="34"/>
      <c r="V105" s="34"/>
      <c r="W105" s="35" t="s">
        <v>69</v>
      </c>
      <c r="X105" s="312">
        <v>24</v>
      </c>
      <c r="Y105" s="313">
        <f t="shared" si="12"/>
        <v>24</v>
      </c>
      <c r="Z105" s="36">
        <f t="shared" si="13"/>
        <v>0.372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160.464</v>
      </c>
      <c r="BN105" s="67">
        <f t="shared" si="15"/>
        <v>160.464</v>
      </c>
      <c r="BO105" s="67">
        <f t="shared" si="16"/>
        <v>0.2857142857142857</v>
      </c>
      <c r="BP105" s="67">
        <f t="shared" si="17"/>
        <v>0.2857142857142857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72</v>
      </c>
      <c r="Q106" s="326"/>
      <c r="R106" s="326"/>
      <c r="S106" s="326"/>
      <c r="T106" s="326"/>
      <c r="U106" s="326"/>
      <c r="V106" s="327"/>
      <c r="W106" s="37" t="s">
        <v>69</v>
      </c>
      <c r="X106" s="314">
        <f>IFERROR(SUM(X97:X105),"0")</f>
        <v>456</v>
      </c>
      <c r="Y106" s="314">
        <f>IFERROR(SUM(Y97:Y105),"0")</f>
        <v>456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7.0679999999999996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72</v>
      </c>
      <c r="Q107" s="326"/>
      <c r="R107" s="326"/>
      <c r="S107" s="326"/>
      <c r="T107" s="326"/>
      <c r="U107" s="326"/>
      <c r="V107" s="327"/>
      <c r="W107" s="37" t="s">
        <v>73</v>
      </c>
      <c r="X107" s="314">
        <f>IFERROR(SUMPRODUCT(X97:X105*H97:H105),"0")</f>
        <v>3237.1200000000003</v>
      </c>
      <c r="Y107" s="314">
        <f>IFERROR(SUMPRODUCT(Y97:Y105*H97:H105),"0")</f>
        <v>3237.1200000000003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46" t="s">
        <v>141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69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72</v>
      </c>
      <c r="Q112" s="326"/>
      <c r="R112" s="326"/>
      <c r="S112" s="326"/>
      <c r="T112" s="326"/>
      <c r="U112" s="326"/>
      <c r="V112" s="327"/>
      <c r="W112" s="37" t="s">
        <v>69</v>
      </c>
      <c r="X112" s="314">
        <f>IFERROR(SUM(X110:X111),"0")</f>
        <v>126</v>
      </c>
      <c r="Y112" s="314">
        <f>IFERROR(SUM(Y110:Y111),"0")</f>
        <v>126</v>
      </c>
      <c r="Z112" s="314">
        <f>IFERROR(IF(Z110="",0,Z110),"0")+IFERROR(IF(Z111="",0,Z111),"0")</f>
        <v>2.2528799999999998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72</v>
      </c>
      <c r="Q113" s="326"/>
      <c r="R113" s="326"/>
      <c r="S113" s="326"/>
      <c r="T113" s="326"/>
      <c r="U113" s="326"/>
      <c r="V113" s="327"/>
      <c r="W113" s="37" t="s">
        <v>73</v>
      </c>
      <c r="X113" s="314">
        <f>IFERROR(SUMPRODUCT(X110:X111*H110:H111),"0")</f>
        <v>378</v>
      </c>
      <c r="Y113" s="314">
        <f>IFERROR(SUMPRODUCT(Y110:Y111*H110:H111),"0")</f>
        <v>378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46" t="s">
        <v>141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69</v>
      </c>
      <c r="X116" s="312">
        <v>14</v>
      </c>
      <c r="Y116" s="31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0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69</v>
      </c>
      <c r="X117" s="312">
        <v>70</v>
      </c>
      <c r="Y117" s="313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72</v>
      </c>
      <c r="Q118" s="326"/>
      <c r="R118" s="326"/>
      <c r="S118" s="326"/>
      <c r="T118" s="326"/>
      <c r="U118" s="326"/>
      <c r="V118" s="327"/>
      <c r="W118" s="37" t="s">
        <v>69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1.5019200000000001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72</v>
      </c>
      <c r="Q119" s="326"/>
      <c r="R119" s="326"/>
      <c r="S119" s="326"/>
      <c r="T119" s="326"/>
      <c r="U119" s="326"/>
      <c r="V119" s="327"/>
      <c r="W119" s="37" t="s">
        <v>73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46" t="s">
        <v>141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69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69</v>
      </c>
      <c r="X124" s="312">
        <v>42</v>
      </c>
      <c r="Y124" s="31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72</v>
      </c>
      <c r="Q125" s="326"/>
      <c r="R125" s="326"/>
      <c r="S125" s="326"/>
      <c r="T125" s="326"/>
      <c r="U125" s="326"/>
      <c r="V125" s="327"/>
      <c r="W125" s="37" t="s">
        <v>69</v>
      </c>
      <c r="X125" s="314">
        <f>IFERROR(SUM(X122:X124),"0")</f>
        <v>70</v>
      </c>
      <c r="Y125" s="314">
        <f>IFERROR(SUM(Y122:Y124),"0")</f>
        <v>70</v>
      </c>
      <c r="Z125" s="314">
        <f>IFERROR(IF(Z122="",0,Z122),"0")+IFERROR(IF(Z123="",0,Z123),"0")+IFERROR(IF(Z124="",0,Z124),"0")</f>
        <v>1.2515999999999998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72</v>
      </c>
      <c r="Q126" s="326"/>
      <c r="R126" s="326"/>
      <c r="S126" s="326"/>
      <c r="T126" s="326"/>
      <c r="U126" s="326"/>
      <c r="V126" s="327"/>
      <c r="W126" s="37" t="s">
        <v>73</v>
      </c>
      <c r="X126" s="314">
        <f>IFERROR(SUMPRODUCT(X122:X124*H122:H124),"0")</f>
        <v>210</v>
      </c>
      <c r="Y126" s="314">
        <f>IFERROR(SUMPRODUCT(Y122:Y124*H122:H124),"0")</f>
        <v>210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46" t="s">
        <v>141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72</v>
      </c>
      <c r="Q130" s="326"/>
      <c r="R130" s="326"/>
      <c r="S130" s="326"/>
      <c r="T130" s="326"/>
      <c r="U130" s="326"/>
      <c r="V130" s="327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72</v>
      </c>
      <c r="Q131" s="326"/>
      <c r="R131" s="326"/>
      <c r="S131" s="326"/>
      <c r="T131" s="326"/>
      <c r="U131" s="326"/>
      <c r="V131" s="327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46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72</v>
      </c>
      <c r="Q136" s="326"/>
      <c r="R136" s="326"/>
      <c r="S136" s="326"/>
      <c r="T136" s="326"/>
      <c r="U136" s="326"/>
      <c r="V136" s="327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72</v>
      </c>
      <c r="Q137" s="326"/>
      <c r="R137" s="326"/>
      <c r="S137" s="326"/>
      <c r="T137" s="326"/>
      <c r="U137" s="326"/>
      <c r="V137" s="327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46" t="s">
        <v>141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72</v>
      </c>
      <c r="Q141" s="326"/>
      <c r="R141" s="326"/>
      <c r="S141" s="326"/>
      <c r="T141" s="326"/>
      <c r="U141" s="326"/>
      <c r="V141" s="327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72</v>
      </c>
      <c r="Q142" s="326"/>
      <c r="R142" s="326"/>
      <c r="S142" s="326"/>
      <c r="T142" s="326"/>
      <c r="U142" s="326"/>
      <c r="V142" s="327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2" t="s">
        <v>242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46" t="s">
        <v>141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6" t="s">
        <v>246</v>
      </c>
      <c r="Q146" s="317"/>
      <c r="R146" s="317"/>
      <c r="S146" s="317"/>
      <c r="T146" s="318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72</v>
      </c>
      <c r="Q147" s="326"/>
      <c r="R147" s="326"/>
      <c r="S147" s="326"/>
      <c r="T147" s="326"/>
      <c r="U147" s="326"/>
      <c r="V147" s="327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72</v>
      </c>
      <c r="Q148" s="326"/>
      <c r="R148" s="326"/>
      <c r="S148" s="326"/>
      <c r="T148" s="326"/>
      <c r="U148" s="326"/>
      <c r="V148" s="327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46" t="s">
        <v>63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0" t="s">
        <v>254</v>
      </c>
      <c r="Q152" s="317"/>
      <c r="R152" s="317"/>
      <c r="S152" s="317"/>
      <c r="T152" s="318"/>
      <c r="U152" s="34"/>
      <c r="V152" s="34"/>
      <c r="W152" s="35" t="s">
        <v>69</v>
      </c>
      <c r="X152" s="312">
        <v>24</v>
      </c>
      <c r="Y152" s="313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125.11679999999998</v>
      </c>
      <c r="BN152" s="67">
        <f>IFERROR(Y152*I152,"0")</f>
        <v>125.11679999999998</v>
      </c>
      <c r="BO152" s="67">
        <f>IFERROR(X152/J152,"0")</f>
        <v>0.16666666666666666</v>
      </c>
      <c r="BP152" s="67">
        <f>IFERROR(Y152/J152,"0")</f>
        <v>0.16666666666666666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0" t="s">
        <v>258</v>
      </c>
      <c r="Q153" s="317"/>
      <c r="R153" s="317"/>
      <c r="S153" s="317"/>
      <c r="T153" s="318"/>
      <c r="U153" s="34"/>
      <c r="V153" s="34"/>
      <c r="W153" s="35" t="s">
        <v>69</v>
      </c>
      <c r="X153" s="312">
        <v>60</v>
      </c>
      <c r="Y153" s="313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49" t="s">
        <v>262</v>
      </c>
      <c r="Q154" s="317"/>
      <c r="R154" s="317"/>
      <c r="S154" s="317"/>
      <c r="T154" s="318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72</v>
      </c>
      <c r="Q155" s="326"/>
      <c r="R155" s="326"/>
      <c r="S155" s="326"/>
      <c r="T155" s="326"/>
      <c r="U155" s="326"/>
      <c r="V155" s="327"/>
      <c r="W155" s="37" t="s">
        <v>69</v>
      </c>
      <c r="X155" s="314">
        <f>IFERROR(SUM(X151:X154),"0")</f>
        <v>84</v>
      </c>
      <c r="Y155" s="314">
        <f>IFERROR(SUM(Y151:Y154),"0")</f>
        <v>84</v>
      </c>
      <c r="Z155" s="314">
        <f>IFERROR(IF(Z151="",0,Z151),"0")+IFERROR(IF(Z152="",0,Z152),"0")+IFERROR(IF(Z153="",0,Z153),"0")+IFERROR(IF(Z154="",0,Z154),"0")</f>
        <v>0.72743999999999986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72</v>
      </c>
      <c r="Q156" s="326"/>
      <c r="R156" s="326"/>
      <c r="S156" s="326"/>
      <c r="T156" s="326"/>
      <c r="U156" s="326"/>
      <c r="V156" s="327"/>
      <c r="W156" s="37" t="s">
        <v>73</v>
      </c>
      <c r="X156" s="314">
        <f>IFERROR(SUMPRODUCT(X151:X154*H151:H154),"0")</f>
        <v>420</v>
      </c>
      <c r="Y156" s="314">
        <f>IFERROR(SUMPRODUCT(Y151:Y154*H151:H154),"0")</f>
        <v>420</v>
      </c>
      <c r="Z156" s="37"/>
      <c r="AA156" s="315"/>
      <c r="AB156" s="315"/>
      <c r="AC156" s="315"/>
    </row>
    <row r="157" spans="1:68" ht="14.25" customHeight="1" x14ac:dyDescent="0.25">
      <c r="A157" s="346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72</v>
      </c>
      <c r="Q160" s="326"/>
      <c r="R160" s="326"/>
      <c r="S160" s="326"/>
      <c r="T160" s="326"/>
      <c r="U160" s="326"/>
      <c r="V160" s="327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72</v>
      </c>
      <c r="Q161" s="326"/>
      <c r="R161" s="326"/>
      <c r="S161" s="326"/>
      <c r="T161" s="326"/>
      <c r="U161" s="326"/>
      <c r="V161" s="327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2" t="s">
        <v>270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46" t="s">
        <v>76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3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69</v>
      </c>
      <c r="X165" s="312">
        <v>70</v>
      </c>
      <c r="Y165" s="313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69</v>
      </c>
      <c r="X166" s="312">
        <v>98</v>
      </c>
      <c r="Y166" s="313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69</v>
      </c>
      <c r="X167" s="312">
        <v>28</v>
      </c>
      <c r="Y167" s="313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72</v>
      </c>
      <c r="Q168" s="326"/>
      <c r="R168" s="326"/>
      <c r="S168" s="326"/>
      <c r="T168" s="326"/>
      <c r="U168" s="326"/>
      <c r="V168" s="327"/>
      <c r="W168" s="37" t="s">
        <v>69</v>
      </c>
      <c r="X168" s="314">
        <f>IFERROR(SUM(X165:X167),"0")</f>
        <v>196</v>
      </c>
      <c r="Y168" s="314">
        <f>IFERROR(SUM(Y165:Y167),"0")</f>
        <v>196</v>
      </c>
      <c r="Z168" s="314">
        <f>IFERROR(IF(Z165="",0,Z165),"0")+IFERROR(IF(Z166="",0,Z166),"0")+IFERROR(IF(Z167="",0,Z167),"0")</f>
        <v>3.50448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72</v>
      </c>
      <c r="Q169" s="326"/>
      <c r="R169" s="326"/>
      <c r="S169" s="326"/>
      <c r="T169" s="326"/>
      <c r="U169" s="326"/>
      <c r="V169" s="327"/>
      <c r="W169" s="37" t="s">
        <v>73</v>
      </c>
      <c r="X169" s="314">
        <f>IFERROR(SUMPRODUCT(X165:X167*H165:H167),"0")</f>
        <v>588</v>
      </c>
      <c r="Y169" s="314">
        <f>IFERROR(SUMPRODUCT(Y165:Y167*H165:H167),"0")</f>
        <v>588</v>
      </c>
      <c r="Z169" s="37"/>
      <c r="AA169" s="315"/>
      <c r="AB169" s="315"/>
      <c r="AC169" s="315"/>
    </row>
    <row r="170" spans="1:68" ht="14.25" customHeight="1" x14ac:dyDescent="0.25">
      <c r="A170" s="346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69" t="s">
        <v>286</v>
      </c>
      <c r="Q171" s="317"/>
      <c r="R171" s="317"/>
      <c r="S171" s="317"/>
      <c r="T171" s="318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72</v>
      </c>
      <c r="Q172" s="326"/>
      <c r="R172" s="326"/>
      <c r="S172" s="326"/>
      <c r="T172" s="326"/>
      <c r="U172" s="326"/>
      <c r="V172" s="327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72</v>
      </c>
      <c r="Q173" s="326"/>
      <c r="R173" s="326"/>
      <c r="S173" s="326"/>
      <c r="T173" s="326"/>
      <c r="U173" s="326"/>
      <c r="V173" s="327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46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72</v>
      </c>
      <c r="Q177" s="326"/>
      <c r="R177" s="326"/>
      <c r="S177" s="326"/>
      <c r="T177" s="326"/>
      <c r="U177" s="326"/>
      <c r="V177" s="327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72</v>
      </c>
      <c r="Q178" s="326"/>
      <c r="R178" s="326"/>
      <c r="S178" s="326"/>
      <c r="T178" s="326"/>
      <c r="U178" s="326"/>
      <c r="V178" s="327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2" t="s">
        <v>293</v>
      </c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46" t="s">
        <v>141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9" t="s">
        <v>297</v>
      </c>
      <c r="Q182" s="317"/>
      <c r="R182" s="317"/>
      <c r="S182" s="317"/>
      <c r="T182" s="318"/>
      <c r="U182" s="34"/>
      <c r="V182" s="34"/>
      <c r="W182" s="35" t="s">
        <v>69</v>
      </c>
      <c r="X182" s="312">
        <v>14</v>
      </c>
      <c r="Y182" s="313">
        <f>IFERROR(IF(X182="","",X182),"")</f>
        <v>14</v>
      </c>
      <c r="Z182" s="36">
        <f>IFERROR(IF(X182="","",X182*0.01788),"")</f>
        <v>0.25031999999999999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72</v>
      </c>
      <c r="Q183" s="326"/>
      <c r="R183" s="326"/>
      <c r="S183" s="326"/>
      <c r="T183" s="326"/>
      <c r="U183" s="326"/>
      <c r="V183" s="327"/>
      <c r="W183" s="37" t="s">
        <v>69</v>
      </c>
      <c r="X183" s="314">
        <f>IFERROR(SUM(X182:X182),"0")</f>
        <v>14</v>
      </c>
      <c r="Y183" s="314">
        <f>IFERROR(SUM(Y182:Y182),"0")</f>
        <v>14</v>
      </c>
      <c r="Z183" s="314">
        <f>IFERROR(IF(Z182="",0,Z182),"0")</f>
        <v>0.25031999999999999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72</v>
      </c>
      <c r="Q184" s="326"/>
      <c r="R184" s="326"/>
      <c r="S184" s="326"/>
      <c r="T184" s="326"/>
      <c r="U184" s="326"/>
      <c r="V184" s="327"/>
      <c r="W184" s="37" t="s">
        <v>73</v>
      </c>
      <c r="X184" s="314">
        <f>IFERROR(SUMPRODUCT(X182:X182*H182:H182),"0")</f>
        <v>33.6</v>
      </c>
      <c r="Y184" s="314">
        <f>IFERROR(SUMPRODUCT(Y182:Y182*H182:H182),"0")</f>
        <v>33.6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46" t="s">
        <v>63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69</v>
      </c>
      <c r="X187" s="312">
        <v>84</v>
      </c>
      <c r="Y187" s="313">
        <f>IFERROR(IF(X187="","",X187),"")</f>
        <v>84</v>
      </c>
      <c r="Z187" s="36">
        <f>IFERROR(IF(X187="","",X187*0.0155),"")</f>
        <v>1.302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493.08</v>
      </c>
      <c r="BN187" s="67">
        <f>IFERROR(Y187*I187,"0")</f>
        <v>493.08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72</v>
      </c>
      <c r="Q190" s="326"/>
      <c r="R190" s="326"/>
      <c r="S190" s="326"/>
      <c r="T190" s="326"/>
      <c r="U190" s="326"/>
      <c r="V190" s="327"/>
      <c r="W190" s="37" t="s">
        <v>69</v>
      </c>
      <c r="X190" s="314">
        <f>IFERROR(SUM(X187:X189),"0")</f>
        <v>96</v>
      </c>
      <c r="Y190" s="314">
        <f>IFERROR(SUM(Y187:Y189),"0")</f>
        <v>96</v>
      </c>
      <c r="Z190" s="314">
        <f>IFERROR(IF(Z187="",0,Z187),"0")+IFERROR(IF(Z188="",0,Z188),"0")+IFERROR(IF(Z189="",0,Z189),"0")</f>
        <v>1.488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72</v>
      </c>
      <c r="Q191" s="326"/>
      <c r="R191" s="326"/>
      <c r="S191" s="326"/>
      <c r="T191" s="326"/>
      <c r="U191" s="326"/>
      <c r="V191" s="327"/>
      <c r="W191" s="37" t="s">
        <v>73</v>
      </c>
      <c r="X191" s="314">
        <f>IFERROR(SUMPRODUCT(X187:X189*H187:H189),"0")</f>
        <v>537.59999999999991</v>
      </c>
      <c r="Y191" s="314">
        <f>IFERROR(SUMPRODUCT(Y187:Y189*H187:H189),"0")</f>
        <v>537.59999999999991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46" t="s">
        <v>63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72</v>
      </c>
      <c r="Q200" s="326"/>
      <c r="R200" s="326"/>
      <c r="S200" s="326"/>
      <c r="T200" s="326"/>
      <c r="U200" s="326"/>
      <c r="V200" s="327"/>
      <c r="W200" s="37" t="s">
        <v>69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72</v>
      </c>
      <c r="Q201" s="326"/>
      <c r="R201" s="326"/>
      <c r="S201" s="326"/>
      <c r="T201" s="326"/>
      <c r="U201" s="326"/>
      <c r="V201" s="327"/>
      <c r="W201" s="37" t="s">
        <v>73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46" t="s">
        <v>63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69</v>
      </c>
      <c r="X207" s="312">
        <v>24</v>
      </c>
      <c r="Y207" s="313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72</v>
      </c>
      <c r="Q208" s="326"/>
      <c r="R208" s="326"/>
      <c r="S208" s="326"/>
      <c r="T208" s="326"/>
      <c r="U208" s="326"/>
      <c r="V208" s="327"/>
      <c r="W208" s="37" t="s">
        <v>69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72</v>
      </c>
      <c r="Q209" s="326"/>
      <c r="R209" s="326"/>
      <c r="S209" s="326"/>
      <c r="T209" s="326"/>
      <c r="U209" s="326"/>
      <c r="V209" s="327"/>
      <c r="W209" s="37" t="s">
        <v>73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46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72</v>
      </c>
      <c r="Q213" s="326"/>
      <c r="R213" s="326"/>
      <c r="S213" s="326"/>
      <c r="T213" s="326"/>
      <c r="U213" s="326"/>
      <c r="V213" s="327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72</v>
      </c>
      <c r="Q214" s="326"/>
      <c r="R214" s="326"/>
      <c r="S214" s="326"/>
      <c r="T214" s="326"/>
      <c r="U214" s="326"/>
      <c r="V214" s="327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46" t="s">
        <v>63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8" t="s">
        <v>343</v>
      </c>
      <c r="Q217" s="317"/>
      <c r="R217" s="317"/>
      <c r="S217" s="317"/>
      <c r="T217" s="318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72</v>
      </c>
      <c r="Q219" s="326"/>
      <c r="R219" s="326"/>
      <c r="S219" s="326"/>
      <c r="T219" s="326"/>
      <c r="U219" s="326"/>
      <c r="V219" s="327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72</v>
      </c>
      <c r="Q220" s="326"/>
      <c r="R220" s="326"/>
      <c r="S220" s="326"/>
      <c r="T220" s="326"/>
      <c r="U220" s="326"/>
      <c r="V220" s="327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2" t="s">
        <v>347</v>
      </c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46" t="s">
        <v>63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37" t="s">
        <v>351</v>
      </c>
      <c r="Q224" s="317"/>
      <c r="R224" s="317"/>
      <c r="S224" s="317"/>
      <c r="T224" s="318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72</v>
      </c>
      <c r="Q225" s="326"/>
      <c r="R225" s="326"/>
      <c r="S225" s="326"/>
      <c r="T225" s="326"/>
      <c r="U225" s="326"/>
      <c r="V225" s="327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72</v>
      </c>
      <c r="Q226" s="326"/>
      <c r="R226" s="326"/>
      <c r="S226" s="326"/>
      <c r="T226" s="326"/>
      <c r="U226" s="326"/>
      <c r="V226" s="327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2" t="s">
        <v>353</v>
      </c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46" t="s">
        <v>63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69</v>
      </c>
      <c r="X230" s="312">
        <v>60</v>
      </c>
      <c r="Y230" s="313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315.71999999999997</v>
      </c>
      <c r="BN230" s="67">
        <f>IFERROR(Y230*I230,"0")</f>
        <v>315.71999999999997</v>
      </c>
      <c r="BO230" s="67">
        <f>IFERROR(X230/J230,"0")</f>
        <v>0.7142857142857143</v>
      </c>
      <c r="BP230" s="67">
        <f>IFERROR(Y230/J230,"0")</f>
        <v>0.7142857142857143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72</v>
      </c>
      <c r="Q232" s="326"/>
      <c r="R232" s="326"/>
      <c r="S232" s="326"/>
      <c r="T232" s="326"/>
      <c r="U232" s="326"/>
      <c r="V232" s="327"/>
      <c r="W232" s="37" t="s">
        <v>69</v>
      </c>
      <c r="X232" s="314">
        <f>IFERROR(SUM(X230:X231),"0")</f>
        <v>60</v>
      </c>
      <c r="Y232" s="314">
        <f>IFERROR(SUM(Y230:Y231),"0")</f>
        <v>60</v>
      </c>
      <c r="Z232" s="314">
        <f>IFERROR(IF(Z230="",0,Z230),"0")+IFERROR(IF(Z231="",0,Z231),"0")</f>
        <v>0.92999999999999994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72</v>
      </c>
      <c r="Q233" s="326"/>
      <c r="R233" s="326"/>
      <c r="S233" s="326"/>
      <c r="T233" s="326"/>
      <c r="U233" s="326"/>
      <c r="V233" s="327"/>
      <c r="W233" s="37" t="s">
        <v>73</v>
      </c>
      <c r="X233" s="314">
        <f>IFERROR(SUMPRODUCT(X230:X231*H230:H231),"0")</f>
        <v>300</v>
      </c>
      <c r="Y233" s="314">
        <f>IFERROR(SUMPRODUCT(Y230:Y231*H230:H231),"0")</f>
        <v>300</v>
      </c>
      <c r="Z233" s="37"/>
      <c r="AA233" s="315"/>
      <c r="AB233" s="315"/>
      <c r="AC233" s="315"/>
    </row>
    <row r="234" spans="1:68" ht="27.75" customHeight="1" x14ac:dyDescent="0.2">
      <c r="A234" s="382" t="s">
        <v>360</v>
      </c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46" t="s">
        <v>141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3" t="s">
        <v>364</v>
      </c>
      <c r="Q237" s="317"/>
      <c r="R237" s="317"/>
      <c r="S237" s="317"/>
      <c r="T237" s="318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72</v>
      </c>
      <c r="Q238" s="326"/>
      <c r="R238" s="326"/>
      <c r="S238" s="326"/>
      <c r="T238" s="326"/>
      <c r="U238" s="326"/>
      <c r="V238" s="327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72</v>
      </c>
      <c r="Q239" s="326"/>
      <c r="R239" s="326"/>
      <c r="S239" s="326"/>
      <c r="T239" s="326"/>
      <c r="U239" s="326"/>
      <c r="V239" s="327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2" t="s">
        <v>243</v>
      </c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46" t="s">
        <v>63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36" t="s">
        <v>375</v>
      </c>
      <c r="Q245" s="317"/>
      <c r="R245" s="317"/>
      <c r="S245" s="317"/>
      <c r="T245" s="318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72</v>
      </c>
      <c r="Q246" s="326"/>
      <c r="R246" s="326"/>
      <c r="S246" s="326"/>
      <c r="T246" s="326"/>
      <c r="U246" s="326"/>
      <c r="V246" s="327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72</v>
      </c>
      <c r="Q247" s="326"/>
      <c r="R247" s="326"/>
      <c r="S247" s="326"/>
      <c r="T247" s="326"/>
      <c r="U247" s="326"/>
      <c r="V247" s="327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46" t="s">
        <v>146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3" t="s">
        <v>379</v>
      </c>
      <c r="Q249" s="317"/>
      <c r="R249" s="317"/>
      <c r="S249" s="317"/>
      <c r="T249" s="318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72</v>
      </c>
      <c r="Q250" s="326"/>
      <c r="R250" s="326"/>
      <c r="S250" s="326"/>
      <c r="T250" s="326"/>
      <c r="U250" s="326"/>
      <c r="V250" s="327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72</v>
      </c>
      <c r="Q251" s="326"/>
      <c r="R251" s="326"/>
      <c r="S251" s="326"/>
      <c r="T251" s="326"/>
      <c r="U251" s="326"/>
      <c r="V251" s="327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46" t="s">
        <v>76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502" t="s">
        <v>383</v>
      </c>
      <c r="Q253" s="317"/>
      <c r="R253" s="317"/>
      <c r="S253" s="317"/>
      <c r="T253" s="318"/>
      <c r="U253" s="34"/>
      <c r="V253" s="34"/>
      <c r="W253" s="35" t="s">
        <v>69</v>
      </c>
      <c r="X253" s="312">
        <v>48</v>
      </c>
      <c r="Y253" s="313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6" t="s">
        <v>387</v>
      </c>
      <c r="Q254" s="317"/>
      <c r="R254" s="317"/>
      <c r="S254" s="317"/>
      <c r="T254" s="318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72</v>
      </c>
      <c r="Q255" s="326"/>
      <c r="R255" s="326"/>
      <c r="S255" s="326"/>
      <c r="T255" s="326"/>
      <c r="U255" s="326"/>
      <c r="V255" s="327"/>
      <c r="W255" s="37" t="s">
        <v>69</v>
      </c>
      <c r="X255" s="314">
        <f>IFERROR(SUM(X253:X254),"0")</f>
        <v>48</v>
      </c>
      <c r="Y255" s="314">
        <f>IFERROR(SUM(Y253:Y254),"0")</f>
        <v>48</v>
      </c>
      <c r="Z255" s="314">
        <f>IFERROR(IF(Z253="",0,Z253),"0")+IFERROR(IF(Z254="",0,Z254),"0")</f>
        <v>0.74399999999999999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72</v>
      </c>
      <c r="Q256" s="326"/>
      <c r="R256" s="326"/>
      <c r="S256" s="326"/>
      <c r="T256" s="326"/>
      <c r="U256" s="326"/>
      <c r="V256" s="327"/>
      <c r="W256" s="37" t="s">
        <v>73</v>
      </c>
      <c r="X256" s="314">
        <f>IFERROR(SUMPRODUCT(X253:X254*H253:H254),"0")</f>
        <v>288</v>
      </c>
      <c r="Y256" s="314">
        <f>IFERROR(SUMPRODUCT(Y253:Y254*H253:H254),"0")</f>
        <v>288</v>
      </c>
      <c r="Z256" s="37"/>
      <c r="AA256" s="315"/>
      <c r="AB256" s="315"/>
      <c r="AC256" s="315"/>
    </row>
    <row r="257" spans="1:68" ht="14.25" customHeight="1" x14ac:dyDescent="0.25">
      <c r="A257" s="346" t="s">
        <v>173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394" t="s">
        <v>390</v>
      </c>
      <c r="Q258" s="317"/>
      <c r="R258" s="317"/>
      <c r="S258" s="317"/>
      <c r="T258" s="318"/>
      <c r="U258" s="34"/>
      <c r="V258" s="34"/>
      <c r="W258" s="35" t="s">
        <v>69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69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72</v>
      </c>
      <c r="Q261" s="326"/>
      <c r="R261" s="326"/>
      <c r="S261" s="326"/>
      <c r="T261" s="326"/>
      <c r="U261" s="326"/>
      <c r="V261" s="327"/>
      <c r="W261" s="37" t="s">
        <v>69</v>
      </c>
      <c r="X261" s="314">
        <f>IFERROR(SUM(X258:X260),"0")</f>
        <v>14</v>
      </c>
      <c r="Y261" s="314">
        <f>IFERROR(SUM(Y258:Y260),"0")</f>
        <v>14</v>
      </c>
      <c r="Z261" s="314">
        <f>IFERROR(IF(Z258="",0,Z258),"0")+IFERROR(IF(Z259="",0,Z259),"0")+IFERROR(IF(Z260="",0,Z260),"0")</f>
        <v>0.13103999999999999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72</v>
      </c>
      <c r="Q262" s="326"/>
      <c r="R262" s="326"/>
      <c r="S262" s="326"/>
      <c r="T262" s="326"/>
      <c r="U262" s="326"/>
      <c r="V262" s="327"/>
      <c r="W262" s="37" t="s">
        <v>73</v>
      </c>
      <c r="X262" s="314">
        <f>IFERROR(SUMPRODUCT(X258:X260*H258:H260),"0")</f>
        <v>37.800000000000004</v>
      </c>
      <c r="Y262" s="314">
        <f>IFERROR(SUMPRODUCT(Y258:Y260*H258:H260),"0")</f>
        <v>37.800000000000004</v>
      </c>
      <c r="Z262" s="37"/>
      <c r="AA262" s="315"/>
      <c r="AB262" s="315"/>
      <c r="AC262" s="315"/>
    </row>
    <row r="263" spans="1:68" ht="14.25" customHeight="1" x14ac:dyDescent="0.25">
      <c r="A263" s="346" t="s">
        <v>141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27" customHeight="1" x14ac:dyDescent="0.25">
      <c r="A264" s="54" t="s">
        <v>397</v>
      </c>
      <c r="B264" s="54" t="s">
        <v>398</v>
      </c>
      <c r="C264" s="31">
        <v>4301135504</v>
      </c>
      <c r="D264" s="319">
        <v>4640242181554</v>
      </c>
      <c r="E264" s="320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18" t="s">
        <v>399</v>
      </c>
      <c r="Q264" s="317"/>
      <c r="R264" s="317"/>
      <c r="S264" s="317"/>
      <c r="T264" s="318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4301135394</v>
      </c>
      <c r="D265" s="319">
        <v>4640242181561</v>
      </c>
      <c r="E265" s="320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59" t="s">
        <v>403</v>
      </c>
      <c r="Q265" s="317"/>
      <c r="R265" s="317"/>
      <c r="S265" s="317"/>
      <c r="T265" s="318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customHeight="1" x14ac:dyDescent="0.25">
      <c r="A266" s="54" t="s">
        <v>405</v>
      </c>
      <c r="B266" s="54" t="s">
        <v>406</v>
      </c>
      <c r="C266" s="31">
        <v>4301135552</v>
      </c>
      <c r="D266" s="319">
        <v>4640242181431</v>
      </c>
      <c r="E266" s="320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6" t="s">
        <v>407</v>
      </c>
      <c r="Q266" s="317"/>
      <c r="R266" s="317"/>
      <c r="S266" s="317"/>
      <c r="T266" s="318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2" t="s">
        <v>411</v>
      </c>
      <c r="Q267" s="317"/>
      <c r="R267" s="317"/>
      <c r="S267" s="317"/>
      <c r="T267" s="318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72" t="s">
        <v>418</v>
      </c>
      <c r="Q269" s="317"/>
      <c r="R269" s="317"/>
      <c r="S269" s="317"/>
      <c r="T269" s="318"/>
      <c r="U269" s="34"/>
      <c r="V269" s="34"/>
      <c r="W269" s="35" t="s">
        <v>69</v>
      </c>
      <c r="X269" s="312">
        <v>28</v>
      </c>
      <c r="Y269" s="313">
        <f t="shared" si="24"/>
        <v>28</v>
      </c>
      <c r="Z269" s="36">
        <f t="shared" si="29"/>
        <v>0.26207999999999998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89.376000000000005</v>
      </c>
      <c r="BN269" s="67">
        <f t="shared" si="26"/>
        <v>89.376000000000005</v>
      </c>
      <c r="BO269" s="67">
        <f t="shared" si="27"/>
        <v>0.22222222222222221</v>
      </c>
      <c r="BP269" s="67">
        <f t="shared" si="28"/>
        <v>0.22222222222222221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">
        <v>421</v>
      </c>
      <c r="Q270" s="317"/>
      <c r="R270" s="317"/>
      <c r="S270" s="317"/>
      <c r="T270" s="318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57" t="s">
        <v>424</v>
      </c>
      <c r="Q271" s="317"/>
      <c r="R271" s="317"/>
      <c r="S271" s="317"/>
      <c r="T271" s="318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1" t="s">
        <v>427</v>
      </c>
      <c r="Q272" s="317"/>
      <c r="R272" s="317"/>
      <c r="S272" s="317"/>
      <c r="T272" s="318"/>
      <c r="U272" s="34"/>
      <c r="V272" s="34"/>
      <c r="W272" s="35" t="s">
        <v>69</v>
      </c>
      <c r="X272" s="312">
        <v>42</v>
      </c>
      <c r="Y272" s="313">
        <f t="shared" si="24"/>
        <v>42</v>
      </c>
      <c r="Z272" s="36">
        <f t="shared" si="29"/>
        <v>0.39312000000000002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69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62" t="s">
        <v>433</v>
      </c>
      <c r="Q274" s="317"/>
      <c r="R274" s="317"/>
      <c r="S274" s="317"/>
      <c r="T274" s="318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42" t="s">
        <v>436</v>
      </c>
      <c r="Q275" s="317"/>
      <c r="R275" s="317"/>
      <c r="S275" s="317"/>
      <c r="T275" s="318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82" t="s">
        <v>439</v>
      </c>
      <c r="Q276" s="317"/>
      <c r="R276" s="317"/>
      <c r="S276" s="317"/>
      <c r="T276" s="318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23" t="s">
        <v>442</v>
      </c>
      <c r="Q277" s="317"/>
      <c r="R277" s="317"/>
      <c r="S277" s="317"/>
      <c r="T277" s="318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487" t="s">
        <v>445</v>
      </c>
      <c r="Q278" s="317"/>
      <c r="R278" s="317"/>
      <c r="S278" s="317"/>
      <c r="T278" s="318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5" t="s">
        <v>448</v>
      </c>
      <c r="Q279" s="317"/>
      <c r="R279" s="317"/>
      <c r="S279" s="317"/>
      <c r="T279" s="318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10" t="s">
        <v>451</v>
      </c>
      <c r="Q280" s="317"/>
      <c r="R280" s="317"/>
      <c r="S280" s="317"/>
      <c r="T280" s="318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7" t="s">
        <v>455</v>
      </c>
      <c r="Q281" s="317"/>
      <c r="R281" s="317"/>
      <c r="S281" s="317"/>
      <c r="T281" s="318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4" t="s">
        <v>459</v>
      </c>
      <c r="Q282" s="317"/>
      <c r="R282" s="317"/>
      <c r="S282" s="317"/>
      <c r="T282" s="318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2" t="s">
        <v>463</v>
      </c>
      <c r="Q283" s="317"/>
      <c r="R283" s="317"/>
      <c r="S283" s="317"/>
      <c r="T283" s="318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72</v>
      </c>
      <c r="Q284" s="326"/>
      <c r="R284" s="326"/>
      <c r="S284" s="326"/>
      <c r="T284" s="326"/>
      <c r="U284" s="326"/>
      <c r="V284" s="327"/>
      <c r="W284" s="37" t="s">
        <v>69</v>
      </c>
      <c r="X284" s="314">
        <f>IFERROR(SUM(X264:X283),"0")</f>
        <v>70</v>
      </c>
      <c r="Y284" s="314">
        <f>IFERROR(SUM(Y264:Y283),"0")</f>
        <v>70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0.6552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72</v>
      </c>
      <c r="Q285" s="326"/>
      <c r="R285" s="326"/>
      <c r="S285" s="326"/>
      <c r="T285" s="326"/>
      <c r="U285" s="326"/>
      <c r="V285" s="327"/>
      <c r="W285" s="37" t="s">
        <v>73</v>
      </c>
      <c r="X285" s="314">
        <f>IFERROR(SUMPRODUCT(X264:X283*H264:H283),"0")</f>
        <v>239.4</v>
      </c>
      <c r="Y285" s="314">
        <f>IFERROR(SUMPRODUCT(Y264:Y283*H264:H283),"0")</f>
        <v>239.4</v>
      </c>
      <c r="Z285" s="37"/>
      <c r="AA285" s="315"/>
      <c r="AB285" s="315"/>
      <c r="AC285" s="315"/>
    </row>
    <row r="286" spans="1:68" ht="15" customHeight="1" x14ac:dyDescent="0.2">
      <c r="A286" s="338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39"/>
      <c r="P286" s="425" t="s">
        <v>465</v>
      </c>
      <c r="Q286" s="404"/>
      <c r="R286" s="404"/>
      <c r="S286" s="404"/>
      <c r="T286" s="404"/>
      <c r="U286" s="404"/>
      <c r="V286" s="405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9040.32</v>
      </c>
      <c r="Y286" s="314">
        <f>IFERROR(Y24+Y33+Y39+Y44+Y60+Y66+Y71+Y77+Y87+Y94+Y107+Y113+Y119+Y126+Y131+Y137+Y142+Y148+Y156+Y161+Y169+Y173+Y178+Y184+Y191+Y201+Y209+Y214+Y220+Y226+Y233+Y239+Y247+Y251+Y256+Y262+Y285,"0")</f>
        <v>9040.32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39"/>
      <c r="P287" s="425" t="s">
        <v>466</v>
      </c>
      <c r="Q287" s="404"/>
      <c r="R287" s="404"/>
      <c r="S287" s="404"/>
      <c r="T287" s="404"/>
      <c r="U287" s="404"/>
      <c r="V287" s="405"/>
      <c r="W287" s="37" t="s">
        <v>73</v>
      </c>
      <c r="X287" s="314">
        <f>IFERROR(SUM(BM22:BM283),"0")</f>
        <v>9814.3340000000007</v>
      </c>
      <c r="Y287" s="314">
        <f>IFERROR(SUM(BN22:BN283),"0")</f>
        <v>9814.3340000000007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39"/>
      <c r="P288" s="425" t="s">
        <v>467</v>
      </c>
      <c r="Q288" s="404"/>
      <c r="R288" s="404"/>
      <c r="S288" s="404"/>
      <c r="T288" s="404"/>
      <c r="U288" s="404"/>
      <c r="V288" s="405"/>
      <c r="W288" s="37" t="s">
        <v>468</v>
      </c>
      <c r="X288" s="38">
        <f>ROUNDUP(SUM(BO22:BO283),0)</f>
        <v>23</v>
      </c>
      <c r="Y288" s="38">
        <f>ROUNDUP(SUM(BP22:BP283),0)</f>
        <v>23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39"/>
      <c r="P289" s="425" t="s">
        <v>469</v>
      </c>
      <c r="Q289" s="404"/>
      <c r="R289" s="404"/>
      <c r="S289" s="404"/>
      <c r="T289" s="404"/>
      <c r="U289" s="404"/>
      <c r="V289" s="405"/>
      <c r="W289" s="37" t="s">
        <v>73</v>
      </c>
      <c r="X289" s="314">
        <f>GrossWeightTotal+PalletQtyTotal*25</f>
        <v>10389.334000000001</v>
      </c>
      <c r="Y289" s="314">
        <f>GrossWeightTotalR+PalletQtyTotalR*25</f>
        <v>10389.334000000001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39"/>
      <c r="P290" s="425" t="s">
        <v>470</v>
      </c>
      <c r="Q290" s="404"/>
      <c r="R290" s="404"/>
      <c r="S290" s="404"/>
      <c r="T290" s="404"/>
      <c r="U290" s="404"/>
      <c r="V290" s="405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1938</v>
      </c>
      <c r="Y290" s="314">
        <f>IFERROR(Y23+Y32+Y38+Y43+Y59+Y65+Y70+Y76+Y86+Y93+Y106+Y112+Y118+Y125+Y130+Y136+Y141+Y147+Y155+Y160+Y168+Y172+Y177+Y183+Y190+Y200+Y208+Y213+Y219+Y225+Y232+Y238+Y246+Y250+Y255+Y261+Y284,"0")</f>
        <v>1938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39"/>
      <c r="P291" s="425" t="s">
        <v>471</v>
      </c>
      <c r="Q291" s="404"/>
      <c r="R291" s="404"/>
      <c r="S291" s="404"/>
      <c r="T291" s="404"/>
      <c r="U291" s="404"/>
      <c r="V291" s="405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29.159120000000001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62</v>
      </c>
      <c r="C293" s="331" t="s">
        <v>74</v>
      </c>
      <c r="D293" s="479"/>
      <c r="E293" s="479"/>
      <c r="F293" s="479"/>
      <c r="G293" s="479"/>
      <c r="H293" s="479"/>
      <c r="I293" s="479"/>
      <c r="J293" s="479"/>
      <c r="K293" s="479"/>
      <c r="L293" s="479"/>
      <c r="M293" s="479"/>
      <c r="N293" s="479"/>
      <c r="O293" s="479"/>
      <c r="P293" s="479"/>
      <c r="Q293" s="479"/>
      <c r="R293" s="479"/>
      <c r="S293" s="368"/>
      <c r="T293" s="331" t="s">
        <v>242</v>
      </c>
      <c r="U293" s="368"/>
      <c r="V293" s="331" t="s">
        <v>270</v>
      </c>
      <c r="W293" s="368"/>
      <c r="X293" s="331" t="s">
        <v>293</v>
      </c>
      <c r="Y293" s="479"/>
      <c r="Z293" s="479"/>
      <c r="AA293" s="479"/>
      <c r="AB293" s="479"/>
      <c r="AC293" s="368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6" t="s">
        <v>474</v>
      </c>
      <c r="B294" s="331" t="s">
        <v>62</v>
      </c>
      <c r="C294" s="331" t="s">
        <v>75</v>
      </c>
      <c r="D294" s="331" t="s">
        <v>90</v>
      </c>
      <c r="E294" s="331" t="s">
        <v>99</v>
      </c>
      <c r="F294" s="331" t="s">
        <v>105</v>
      </c>
      <c r="G294" s="331" t="s">
        <v>133</v>
      </c>
      <c r="H294" s="331" t="s">
        <v>140</v>
      </c>
      <c r="I294" s="331" t="s">
        <v>145</v>
      </c>
      <c r="J294" s="331" t="s">
        <v>153</v>
      </c>
      <c r="K294" s="331" t="s">
        <v>172</v>
      </c>
      <c r="L294" s="331" t="s">
        <v>182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168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514.55999999999995</v>
      </c>
      <c r="G296" s="46">
        <f>IFERROR(X63*H63,"0")+IFERROR(X64*H64,"0")</f>
        <v>600</v>
      </c>
      <c r="H296" s="46">
        <f>IFERROR(X69*H69,"0")</f>
        <v>0</v>
      </c>
      <c r="I296" s="46">
        <f>IFERROR(X74*H74,"0")+IFERROR(X75*H75,"0")</f>
        <v>151.19999999999999</v>
      </c>
      <c r="J296" s="46">
        <f>IFERROR(X80*H80,"0")+IFERROR(X81*H81,"0")+IFERROR(X82*H82,"0")+IFERROR(X83*H83,"0")+IFERROR(X84*H84,"0")+IFERROR(X85*H85,"0")</f>
        <v>814.8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3237.1200000000003</v>
      </c>
      <c r="M296" s="46">
        <f>IFERROR(X110*H110,"0")+IFERROR(X111*H111,"0")</f>
        <v>378</v>
      </c>
      <c r="N296" s="310"/>
      <c r="O296" s="46">
        <f>IFERROR(X116*H116,"0")+IFERROR(X117*H117,"0")</f>
        <v>252</v>
      </c>
      <c r="P296" s="46">
        <f>IFERROR(X122*H122,"0")+IFERROR(X123*H123,"0")+IFERROR(X124*H124,"0")</f>
        <v>210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420</v>
      </c>
      <c r="V296" s="46">
        <f>IFERROR(X165*H165,"0")+IFERROR(X166*H166,"0")+IFERROR(X167*H167,"0")+IFERROR(X171*H171,"0")</f>
        <v>588</v>
      </c>
      <c r="W296" s="46">
        <f>IFERROR(X176*H176,"0")</f>
        <v>0</v>
      </c>
      <c r="X296" s="46">
        <f>IFERROR(X182*H182,"0")</f>
        <v>33.6</v>
      </c>
      <c r="Y296" s="46">
        <f>IFERROR(X187*H187,"0")+IFERROR(X188*H188,"0")+IFERROR(X189*H189,"0")</f>
        <v>537.59999999999991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300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565.20000000000005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5849.28</v>
      </c>
      <c r="B299" s="60">
        <f>SUMPRODUCT(--(BB:BB="ПГП"),--(W:W="кор"),H:H,Y:Y)+SUMPRODUCT(--(BB:BB="ПГП"),--(W:W="кг"),Y:Y)</f>
        <v>3191.04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D97:E97"/>
    <mergeCell ref="P76:V76"/>
    <mergeCell ref="A128:Z128"/>
    <mergeCell ref="A10:C10"/>
    <mergeCell ref="P218:T218"/>
    <mergeCell ref="A192:Z192"/>
    <mergeCell ref="A21:Z21"/>
    <mergeCell ref="D42:E42"/>
    <mergeCell ref="A181:Z181"/>
    <mergeCell ref="D17:E18"/>
    <mergeCell ref="A213:O214"/>
    <mergeCell ref="D123:E123"/>
    <mergeCell ref="X17:X18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43:V43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D218:E218"/>
    <mergeCell ref="P137:V137"/>
    <mergeCell ref="A127:Z127"/>
    <mergeCell ref="P289:V289"/>
    <mergeCell ref="A114:Z114"/>
    <mergeCell ref="P239:V239"/>
    <mergeCell ref="A257:Z257"/>
    <mergeCell ref="D249:E249"/>
    <mergeCell ref="D276:E276"/>
    <mergeCell ref="D105:E105"/>
    <mergeCell ref="P199:T199"/>
    <mergeCell ref="P290:V290"/>
    <mergeCell ref="D278:E278"/>
    <mergeCell ref="D244:E244"/>
    <mergeCell ref="D171:E171"/>
    <mergeCell ref="P134:T134"/>
    <mergeCell ref="P243:T243"/>
    <mergeCell ref="A118:O119"/>
    <mergeCell ref="D102:E102"/>
    <mergeCell ref="P208:V208"/>
    <mergeCell ref="AD17:AF18"/>
    <mergeCell ref="P142:V142"/>
    <mergeCell ref="D101:E101"/>
    <mergeCell ref="A132:Z132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N17:N18"/>
    <mergeCell ref="D49:E49"/>
    <mergeCell ref="Q5:R5"/>
    <mergeCell ref="F17:F18"/>
    <mergeCell ref="Q6:R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D196:E196"/>
    <mergeCell ref="V12:W12"/>
    <mergeCell ref="P286:V286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H5:M5"/>
    <mergeCell ref="A27:Z27"/>
    <mergeCell ref="P98:T98"/>
    <mergeCell ref="D212:E212"/>
    <mergeCell ref="D146:E146"/>
    <mergeCell ref="D6:M6"/>
    <mergeCell ref="D83:E83"/>
    <mergeCell ref="A86:O87"/>
    <mergeCell ref="D207:E207"/>
    <mergeCell ref="D85:E85"/>
    <mergeCell ref="G17:G18"/>
    <mergeCell ref="P184:V184"/>
    <mergeCell ref="A143:Z143"/>
    <mergeCell ref="D159:E159"/>
    <mergeCell ref="D80:E80"/>
    <mergeCell ref="P188:T188"/>
    <mergeCell ref="P148:V148"/>
    <mergeCell ref="D154:E154"/>
    <mergeCell ref="P111:T111"/>
    <mergeCell ref="P48:T48"/>
    <mergeCell ref="A9:C9"/>
    <mergeCell ref="D58:E58"/>
    <mergeCell ref="A179:Z179"/>
    <mergeCell ref="P39:V39"/>
    <mergeCell ref="V6:W9"/>
    <mergeCell ref="A112:O113"/>
    <mergeCell ref="D199:E199"/>
    <mergeCell ref="A106:O107"/>
    <mergeCell ref="P274:T274"/>
    <mergeCell ref="A155:O156"/>
    <mergeCell ref="D217:E217"/>
    <mergeCell ref="A93:O94"/>
    <mergeCell ref="P84:T84"/>
    <mergeCell ref="P22:T22"/>
    <mergeCell ref="A61:Z61"/>
    <mergeCell ref="A88:Z88"/>
    <mergeCell ref="P80:T80"/>
    <mergeCell ref="D194:E194"/>
    <mergeCell ref="Z17:Z18"/>
    <mergeCell ref="P173:V173"/>
    <mergeCell ref="A172:O173"/>
    <mergeCell ref="P94:V94"/>
    <mergeCell ref="A41:Z41"/>
    <mergeCell ref="P44:V44"/>
    <mergeCell ref="P269:T269"/>
    <mergeCell ref="A227:Z227"/>
    <mergeCell ref="P262:V262"/>
    <mergeCell ref="D231:E231"/>
    <mergeCell ref="AA17:AA18"/>
    <mergeCell ref="H10:M10"/>
    <mergeCell ref="P107:V107"/>
    <mergeCell ref="AC17:AC18"/>
    <mergeCell ref="P279:T279"/>
    <mergeCell ref="P209:V209"/>
    <mergeCell ref="A72:Z72"/>
    <mergeCell ref="P254:T254"/>
    <mergeCell ref="P147:V147"/>
    <mergeCell ref="D153:E153"/>
    <mergeCell ref="AB17:AB18"/>
    <mergeCell ref="P70:V70"/>
    <mergeCell ref="A219:O220"/>
    <mergeCell ref="P32:V32"/>
    <mergeCell ref="Q13:R13"/>
    <mergeCell ref="A125:O126"/>
    <mergeCell ref="P176:T176"/>
    <mergeCell ref="D84:E84"/>
    <mergeCell ref="A157:Z157"/>
    <mergeCell ref="D22:E22"/>
    <mergeCell ref="A222:Z222"/>
    <mergeCell ref="P255:V255"/>
    <mergeCell ref="P276:T276"/>
    <mergeCell ref="P105:T105"/>
    <mergeCell ref="A284:O285"/>
    <mergeCell ref="P154:T154"/>
    <mergeCell ref="D75:E75"/>
    <mergeCell ref="P247:V247"/>
    <mergeCell ref="D206:E206"/>
    <mergeCell ref="P91:T91"/>
    <mergeCell ref="D273:E273"/>
    <mergeCell ref="AG294:AG295"/>
    <mergeCell ref="P212:T212"/>
    <mergeCell ref="K294:K295"/>
    <mergeCell ref="M294:M295"/>
    <mergeCell ref="P282:T282"/>
    <mergeCell ref="A294:A295"/>
    <mergeCell ref="AF294:AF295"/>
    <mergeCell ref="T294:T295"/>
    <mergeCell ref="C293:S293"/>
    <mergeCell ref="V294:V295"/>
    <mergeCell ref="P270:T270"/>
    <mergeCell ref="D151:E151"/>
    <mergeCell ref="P284:V284"/>
    <mergeCell ref="P278:T278"/>
    <mergeCell ref="P101:T101"/>
    <mergeCell ref="A255:O256"/>
    <mergeCell ref="P250:V250"/>
    <mergeCell ref="J9:M9"/>
    <mergeCell ref="D283:E283"/>
    <mergeCell ref="A65:O66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211:Z211"/>
    <mergeCell ref="A40:Z40"/>
    <mergeCell ref="A67:Z67"/>
    <mergeCell ref="A186:Z186"/>
    <mergeCell ref="P159:T159"/>
    <mergeCell ref="D140:E140"/>
    <mergeCell ref="D267:E267"/>
    <mergeCell ref="H17:H18"/>
    <mergeCell ref="P90:T90"/>
    <mergeCell ref="D294:D295"/>
    <mergeCell ref="F294:F295"/>
    <mergeCell ref="D74:E74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D254:E254"/>
    <mergeCell ref="A232:O233"/>
    <mergeCell ref="A133:Z133"/>
    <mergeCell ref="A193:Z193"/>
    <mergeCell ref="P204:T204"/>
    <mergeCell ref="L294:L295"/>
    <mergeCell ref="D204:E204"/>
    <mergeCell ref="P217:T217"/>
    <mergeCell ref="D198:E198"/>
    <mergeCell ref="D269:E269"/>
    <mergeCell ref="A252:Z252"/>
    <mergeCell ref="V5:W5"/>
    <mergeCell ref="D282:E282"/>
    <mergeCell ref="D111:E111"/>
    <mergeCell ref="Q8:R8"/>
    <mergeCell ref="P69:T69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51:T51"/>
    <mergeCell ref="D36:E36"/>
    <mergeCell ref="P71:V71"/>
    <mergeCell ref="A13:M13"/>
    <mergeCell ref="A59:O60"/>
    <mergeCell ref="A15:M15"/>
    <mergeCell ref="C294:C295"/>
    <mergeCell ref="A121:Z121"/>
    <mergeCell ref="E294:E295"/>
    <mergeCell ref="D63:E63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P122:T122"/>
    <mergeCell ref="P291:V291"/>
    <mergeCell ref="P288:V288"/>
    <mergeCell ref="P65:V65"/>
    <mergeCell ref="P136:V136"/>
    <mergeCell ref="A109:Z109"/>
    <mergeCell ref="A180:Z18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12:M12"/>
    <mergeCell ref="P74:T74"/>
    <mergeCell ref="A68:Z68"/>
    <mergeCell ref="A19:Z19"/>
    <mergeCell ref="D182:E182"/>
    <mergeCell ref="A14:M14"/>
    <mergeCell ref="A160:O161"/>
    <mergeCell ref="T5:U5"/>
    <mergeCell ref="Q9:R9"/>
    <mergeCell ref="AA294:AA295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A263:Z263"/>
    <mergeCell ref="P238:V238"/>
    <mergeCell ref="P264:T264"/>
    <mergeCell ref="P187:T187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A95:Z95"/>
    <mergeCell ref="A240:Z240"/>
    <mergeCell ref="P200:V200"/>
    <mergeCell ref="D280:E280"/>
    <mergeCell ref="D48:E48"/>
    <mergeCell ref="P49:T49"/>
    <mergeCell ref="P36:T36"/>
    <mergeCell ref="P97:T97"/>
    <mergeCell ref="P190:V190"/>
    <mergeCell ref="P59:V59"/>
    <mergeCell ref="A242:Z242"/>
    <mergeCell ref="D1:F1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63:T63"/>
    <mergeCell ref="P194:T194"/>
    <mergeCell ref="P50:T50"/>
    <mergeCell ref="D31:E31"/>
    <mergeCell ref="D158:E158"/>
    <mergeCell ref="H1:Q1"/>
    <mergeCell ref="P246:V246"/>
    <mergeCell ref="D259:E259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226:V226"/>
    <mergeCell ref="P93:V93"/>
    <mergeCell ref="A216:Z216"/>
    <mergeCell ref="A45:Z45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A228:Z228"/>
    <mergeCell ref="P266:T266"/>
    <mergeCell ref="P38:V38"/>
    <mergeCell ref="Q294:Q295"/>
    <mergeCell ref="P273:T273"/>
    <mergeCell ref="D272:E272"/>
    <mergeCell ref="A250:O251"/>
    <mergeCell ref="A225:O226"/>
    <mergeCell ref="A46:Z46"/>
    <mergeCell ref="P166:T16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A286:O291"/>
    <mergeCell ref="P152:T152"/>
    <mergeCell ref="P77:V77"/>
    <mergeCell ref="A76:O77"/>
    <mergeCell ref="P30:T30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129:E129"/>
    <mergeCell ref="D7:M7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A78:Z78"/>
    <mergeCell ref="A70:O71"/>
    <mergeCell ref="P92:T92"/>
    <mergeCell ref="P156:V15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P230:T230"/>
    <mergeCell ref="P130:V13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22 X129 X134:X135 X140 X151:X152 X154 X158:X159 X171 X176 X182 X188 X194 X196:X198 X204:X206 X212 X217 X224 X237 X264 X266 X268 X270:X271 X280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0:X111 X117 X124 X165:X166 X187 X230 X253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3 X146 X153 X167 X189 X195 X199 X207 X218 X231 X243:X245 X249 X254 X258:X260 X265 X267 X269 X272:X279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