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F2236B-F874-4181-BC3F-D4B0591116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1" l="1"/>
  <c r="X646" i="1"/>
  <c r="BO645" i="1"/>
  <c r="BM645" i="1"/>
  <c r="Y645" i="1"/>
  <c r="Y647" i="1" s="1"/>
  <c r="X643" i="1"/>
  <c r="X642" i="1"/>
  <c r="BO641" i="1"/>
  <c r="BM641" i="1"/>
  <c r="Y641" i="1"/>
  <c r="X639" i="1"/>
  <c r="X638" i="1"/>
  <c r="BO637" i="1"/>
  <c r="BM637" i="1"/>
  <c r="Y637" i="1"/>
  <c r="Y639" i="1" s="1"/>
  <c r="X635" i="1"/>
  <c r="X634" i="1"/>
  <c r="BO633" i="1"/>
  <c r="BM633" i="1"/>
  <c r="Y633" i="1"/>
  <c r="BO632" i="1"/>
  <c r="BM632" i="1"/>
  <c r="Y632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P609" i="1" s="1"/>
  <c r="BO608" i="1"/>
  <c r="BM608" i="1"/>
  <c r="Y608" i="1"/>
  <c r="BP608" i="1" s="1"/>
  <c r="BO607" i="1"/>
  <c r="BM607" i="1"/>
  <c r="Y607" i="1"/>
  <c r="BP607" i="1" s="1"/>
  <c r="BO606" i="1"/>
  <c r="BM606" i="1"/>
  <c r="Y606" i="1"/>
  <c r="BP606" i="1" s="1"/>
  <c r="BO605" i="1"/>
  <c r="BM605" i="1"/>
  <c r="Y605" i="1"/>
  <c r="BP605" i="1" s="1"/>
  <c r="BO604" i="1"/>
  <c r="BM604" i="1"/>
  <c r="Y604" i="1"/>
  <c r="BP604" i="1" s="1"/>
  <c r="BO603" i="1"/>
  <c r="BM603" i="1"/>
  <c r="Y603" i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X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2" i="1"/>
  <c r="X581" i="1"/>
  <c r="BO580" i="1"/>
  <c r="BM580" i="1"/>
  <c r="Y580" i="1"/>
  <c r="BO579" i="1"/>
  <c r="BM579" i="1"/>
  <c r="Y579" i="1"/>
  <c r="P579" i="1"/>
  <c r="X577" i="1"/>
  <c r="X576" i="1"/>
  <c r="BO575" i="1"/>
  <c r="BM575" i="1"/>
  <c r="Y575" i="1"/>
  <c r="P575" i="1"/>
  <c r="BO574" i="1"/>
  <c r="BM574" i="1"/>
  <c r="Y574" i="1"/>
  <c r="BP574" i="1" s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P567" i="1" s="1"/>
  <c r="BO566" i="1"/>
  <c r="BM566" i="1"/>
  <c r="Y566" i="1"/>
  <c r="BP566" i="1" s="1"/>
  <c r="P566" i="1"/>
  <c r="BO565" i="1"/>
  <c r="BM565" i="1"/>
  <c r="Y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P561" i="1"/>
  <c r="X559" i="1"/>
  <c r="X558" i="1"/>
  <c r="BO557" i="1"/>
  <c r="BM557" i="1"/>
  <c r="Y557" i="1"/>
  <c r="BP557" i="1" s="1"/>
  <c r="P557" i="1"/>
  <c r="BO556" i="1"/>
  <c r="BM556" i="1"/>
  <c r="Y556" i="1"/>
  <c r="BO555" i="1"/>
  <c r="BM555" i="1"/>
  <c r="Y555" i="1"/>
  <c r="P555" i="1"/>
  <c r="X553" i="1"/>
  <c r="X552" i="1"/>
  <c r="BO551" i="1"/>
  <c r="BM551" i="1"/>
  <c r="Y551" i="1"/>
  <c r="P551" i="1"/>
  <c r="BO550" i="1"/>
  <c r="BM550" i="1"/>
  <c r="Y550" i="1"/>
  <c r="BO549" i="1"/>
  <c r="BM549" i="1"/>
  <c r="Y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4" i="1"/>
  <c r="X523" i="1"/>
  <c r="BO522" i="1"/>
  <c r="BM522" i="1"/>
  <c r="Y522" i="1"/>
  <c r="P522" i="1"/>
  <c r="X520" i="1"/>
  <c r="X519" i="1"/>
  <c r="BO518" i="1"/>
  <c r="BM518" i="1"/>
  <c r="Y518" i="1"/>
  <c r="P518" i="1"/>
  <c r="X516" i="1"/>
  <c r="X515" i="1"/>
  <c r="BO514" i="1"/>
  <c r="BM514" i="1"/>
  <c r="Y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BP495" i="1" s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BP480" i="1" s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X466" i="1"/>
  <c r="X465" i="1"/>
  <c r="BO464" i="1"/>
  <c r="BM464" i="1"/>
  <c r="Y464" i="1"/>
  <c r="P464" i="1"/>
  <c r="X462" i="1"/>
  <c r="X461" i="1"/>
  <c r="BO460" i="1"/>
  <c r="BM460" i="1"/>
  <c r="Y460" i="1"/>
  <c r="BP460" i="1" s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BP456" i="1" s="1"/>
  <c r="P456" i="1"/>
  <c r="X454" i="1"/>
  <c r="X453" i="1"/>
  <c r="BO452" i="1"/>
  <c r="BM452" i="1"/>
  <c r="Y452" i="1"/>
  <c r="BP452" i="1" s="1"/>
  <c r="P452" i="1"/>
  <c r="BO451" i="1"/>
  <c r="BM451" i="1"/>
  <c r="Y451" i="1"/>
  <c r="Y453" i="1" s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X437" i="1"/>
  <c r="BO436" i="1"/>
  <c r="BM436" i="1"/>
  <c r="Y436" i="1"/>
  <c r="BP436" i="1" s="1"/>
  <c r="P436" i="1"/>
  <c r="BO435" i="1"/>
  <c r="BM435" i="1"/>
  <c r="Y435" i="1"/>
  <c r="Y437" i="1" s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7" i="1"/>
  <c r="X426" i="1"/>
  <c r="BO425" i="1"/>
  <c r="BM425" i="1"/>
  <c r="Y425" i="1"/>
  <c r="P425" i="1"/>
  <c r="BO424" i="1"/>
  <c r="BM424" i="1"/>
  <c r="Y424" i="1"/>
  <c r="BP424" i="1" s="1"/>
  <c r="P424" i="1"/>
  <c r="X422" i="1"/>
  <c r="X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BP402" i="1" s="1"/>
  <c r="P402" i="1"/>
  <c r="X400" i="1"/>
  <c r="X399" i="1"/>
  <c r="BO398" i="1"/>
  <c r="BM398" i="1"/>
  <c r="Y398" i="1"/>
  <c r="Y399" i="1" s="1"/>
  <c r="P398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Y395" i="1" s="1"/>
  <c r="P391" i="1"/>
  <c r="X389" i="1"/>
  <c r="X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BP385" i="1" s="1"/>
  <c r="BO384" i="1"/>
  <c r="BM384" i="1"/>
  <c r="Y384" i="1"/>
  <c r="BP384" i="1" s="1"/>
  <c r="X382" i="1"/>
  <c r="X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Y375" i="1" s="1"/>
  <c r="P369" i="1"/>
  <c r="X367" i="1"/>
  <c r="X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BO350" i="1"/>
  <c r="BM350" i="1"/>
  <c r="Y350" i="1"/>
  <c r="P350" i="1"/>
  <c r="X347" i="1"/>
  <c r="X346" i="1"/>
  <c r="BO345" i="1"/>
  <c r="BM345" i="1"/>
  <c r="Y345" i="1"/>
  <c r="P345" i="1"/>
  <c r="BO344" i="1"/>
  <c r="BM344" i="1"/>
  <c r="Y344" i="1"/>
  <c r="BP344" i="1" s="1"/>
  <c r="P344" i="1"/>
  <c r="X342" i="1"/>
  <c r="X341" i="1"/>
  <c r="BO340" i="1"/>
  <c r="BM340" i="1"/>
  <c r="Y340" i="1"/>
  <c r="Y341" i="1" s="1"/>
  <c r="P340" i="1"/>
  <c r="X337" i="1"/>
  <c r="X336" i="1"/>
  <c r="BO335" i="1"/>
  <c r="BM335" i="1"/>
  <c r="Y335" i="1"/>
  <c r="BP335" i="1" s="1"/>
  <c r="P335" i="1"/>
  <c r="BO334" i="1"/>
  <c r="BM334" i="1"/>
  <c r="Y334" i="1"/>
  <c r="Y336" i="1" s="1"/>
  <c r="P334" i="1"/>
  <c r="X332" i="1"/>
  <c r="X331" i="1"/>
  <c r="BO330" i="1"/>
  <c r="BM330" i="1"/>
  <c r="Y330" i="1"/>
  <c r="P330" i="1"/>
  <c r="X328" i="1"/>
  <c r="X327" i="1"/>
  <c r="BO326" i="1"/>
  <c r="BM326" i="1"/>
  <c r="Y326" i="1"/>
  <c r="P326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Y247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BO139" i="1"/>
  <c r="BM139" i="1"/>
  <c r="Y139" i="1"/>
  <c r="BP139" i="1" s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X650" i="1" s="1"/>
  <c r="BM22" i="1"/>
  <c r="Y22" i="1"/>
  <c r="B658" i="1" s="1"/>
  <c r="P22" i="1"/>
  <c r="H10" i="1"/>
  <c r="A9" i="1"/>
  <c r="F10" i="1" s="1"/>
  <c r="D7" i="1"/>
  <c r="Q6" i="1"/>
  <c r="P2" i="1"/>
  <c r="BP243" i="1" l="1"/>
  <c r="BN243" i="1"/>
  <c r="BP254" i="1"/>
  <c r="BN254" i="1"/>
  <c r="Z254" i="1"/>
  <c r="BP354" i="1"/>
  <c r="BN354" i="1"/>
  <c r="Z354" i="1"/>
  <c r="BP358" i="1"/>
  <c r="Z358" i="1"/>
  <c r="Y466" i="1"/>
  <c r="Y465" i="1"/>
  <c r="BP464" i="1"/>
  <c r="BN464" i="1"/>
  <c r="Z464" i="1"/>
  <c r="Z465" i="1" s="1"/>
  <c r="Y471" i="1"/>
  <c r="BP470" i="1"/>
  <c r="BN470" i="1"/>
  <c r="Z470" i="1"/>
  <c r="Z471" i="1" s="1"/>
  <c r="BP474" i="1"/>
  <c r="BN474" i="1"/>
  <c r="Z474" i="1"/>
  <c r="BP487" i="1"/>
  <c r="BN487" i="1"/>
  <c r="Z487" i="1"/>
  <c r="BP529" i="1"/>
  <c r="BN529" i="1"/>
  <c r="Z529" i="1"/>
  <c r="BP561" i="1"/>
  <c r="BN561" i="1"/>
  <c r="Z561" i="1"/>
  <c r="BP587" i="1"/>
  <c r="BN587" i="1"/>
  <c r="Z587" i="1"/>
  <c r="BP589" i="1"/>
  <c r="BN589" i="1"/>
  <c r="Z589" i="1"/>
  <c r="BP591" i="1"/>
  <c r="BN591" i="1"/>
  <c r="Z591" i="1"/>
  <c r="BP625" i="1"/>
  <c r="BN625" i="1"/>
  <c r="Z625" i="1"/>
  <c r="BP627" i="1"/>
  <c r="BN627" i="1"/>
  <c r="Z627" i="1"/>
  <c r="X649" i="1"/>
  <c r="X651" i="1" s="1"/>
  <c r="X652" i="1"/>
  <c r="D658" i="1"/>
  <c r="Z71" i="1"/>
  <c r="BN71" i="1"/>
  <c r="Y80" i="1"/>
  <c r="Z82" i="1"/>
  <c r="BN82" i="1"/>
  <c r="Y98" i="1"/>
  <c r="Z100" i="1"/>
  <c r="BN100" i="1"/>
  <c r="Z113" i="1"/>
  <c r="BN113" i="1"/>
  <c r="Z124" i="1"/>
  <c r="BN124" i="1"/>
  <c r="Z148" i="1"/>
  <c r="BN148" i="1"/>
  <c r="G658" i="1"/>
  <c r="Z170" i="1"/>
  <c r="Z171" i="1" s="1"/>
  <c r="BN170" i="1"/>
  <c r="BP170" i="1"/>
  <c r="Z174" i="1"/>
  <c r="BN174" i="1"/>
  <c r="Z184" i="1"/>
  <c r="BN184" i="1"/>
  <c r="Z195" i="1"/>
  <c r="BN195" i="1"/>
  <c r="Z206" i="1"/>
  <c r="BN206" i="1"/>
  <c r="Z220" i="1"/>
  <c r="BN220" i="1"/>
  <c r="Z233" i="1"/>
  <c r="BN233" i="1"/>
  <c r="Z243" i="1"/>
  <c r="BP267" i="1"/>
  <c r="BN267" i="1"/>
  <c r="Z267" i="1"/>
  <c r="BP446" i="1"/>
  <c r="BN446" i="1"/>
  <c r="Z446" i="1"/>
  <c r="BP482" i="1"/>
  <c r="BN482" i="1"/>
  <c r="Z482" i="1"/>
  <c r="BP501" i="1"/>
  <c r="BN501" i="1"/>
  <c r="Z501" i="1"/>
  <c r="Y508" i="1"/>
  <c r="Y507" i="1"/>
  <c r="BP506" i="1"/>
  <c r="BN506" i="1"/>
  <c r="Z506" i="1"/>
  <c r="Z507" i="1" s="1"/>
  <c r="BP510" i="1"/>
  <c r="BN510" i="1"/>
  <c r="Z510" i="1"/>
  <c r="BP530" i="1"/>
  <c r="BN530" i="1"/>
  <c r="Z530" i="1"/>
  <c r="Y594" i="1"/>
  <c r="Y593" i="1"/>
  <c r="BP586" i="1"/>
  <c r="BN586" i="1"/>
  <c r="Z586" i="1"/>
  <c r="BP588" i="1"/>
  <c r="BN588" i="1"/>
  <c r="Z588" i="1"/>
  <c r="BP590" i="1"/>
  <c r="BN590" i="1"/>
  <c r="Z590" i="1"/>
  <c r="BP592" i="1"/>
  <c r="BN592" i="1"/>
  <c r="Z592" i="1"/>
  <c r="Y629" i="1"/>
  <c r="Y628" i="1"/>
  <c r="BP624" i="1"/>
  <c r="BN624" i="1"/>
  <c r="Z624" i="1"/>
  <c r="Z628" i="1" s="1"/>
  <c r="BP626" i="1"/>
  <c r="BN626" i="1"/>
  <c r="Z626" i="1"/>
  <c r="Y611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9" i="1"/>
  <c r="BN69" i="1"/>
  <c r="Z75" i="1"/>
  <c r="BN75" i="1"/>
  <c r="BP75" i="1"/>
  <c r="Z78" i="1"/>
  <c r="BN78" i="1"/>
  <c r="Y88" i="1"/>
  <c r="Z84" i="1"/>
  <c r="BN84" i="1"/>
  <c r="Z96" i="1"/>
  <c r="BN96" i="1"/>
  <c r="Y104" i="1"/>
  <c r="Z102" i="1"/>
  <c r="BN102" i="1"/>
  <c r="Z109" i="1"/>
  <c r="BN109" i="1"/>
  <c r="Y119" i="1"/>
  <c r="Z115" i="1"/>
  <c r="BN115" i="1"/>
  <c r="Z122" i="1"/>
  <c r="BN122" i="1"/>
  <c r="Z126" i="1"/>
  <c r="BN126" i="1"/>
  <c r="Y135" i="1"/>
  <c r="Z139" i="1"/>
  <c r="BN139" i="1"/>
  <c r="Z140" i="1"/>
  <c r="BN140" i="1"/>
  <c r="Z144" i="1"/>
  <c r="BN144" i="1"/>
  <c r="Y150" i="1"/>
  <c r="Z155" i="1"/>
  <c r="BN155" i="1"/>
  <c r="Y161" i="1"/>
  <c r="Z165" i="1"/>
  <c r="BN165" i="1"/>
  <c r="Y180" i="1"/>
  <c r="Z176" i="1"/>
  <c r="BN176" i="1"/>
  <c r="Z182" i="1"/>
  <c r="BN182" i="1"/>
  <c r="BP182" i="1"/>
  <c r="Y203" i="1"/>
  <c r="Z197" i="1"/>
  <c r="BN197" i="1"/>
  <c r="Z201" i="1"/>
  <c r="BN201" i="1"/>
  <c r="Z212" i="1"/>
  <c r="BN212" i="1"/>
  <c r="Y224" i="1"/>
  <c r="Z218" i="1"/>
  <c r="BN218" i="1"/>
  <c r="Z222" i="1"/>
  <c r="BN222" i="1"/>
  <c r="Y239" i="1"/>
  <c r="Z231" i="1"/>
  <c r="BN231" i="1"/>
  <c r="Z235" i="1"/>
  <c r="BN235" i="1"/>
  <c r="Z241" i="1"/>
  <c r="BN241" i="1"/>
  <c r="BP241" i="1"/>
  <c r="Z245" i="1"/>
  <c r="BN245" i="1"/>
  <c r="Z252" i="1"/>
  <c r="BN252" i="1"/>
  <c r="Z256" i="1"/>
  <c r="BN256" i="1"/>
  <c r="Z265" i="1"/>
  <c r="BN265" i="1"/>
  <c r="Z269" i="1"/>
  <c r="BN269" i="1"/>
  <c r="Z279" i="1"/>
  <c r="BN279" i="1"/>
  <c r="Z280" i="1"/>
  <c r="BN280" i="1"/>
  <c r="Y36" i="1"/>
  <c r="Z28" i="1"/>
  <c r="BN28" i="1"/>
  <c r="Z34" i="1"/>
  <c r="BN34" i="1"/>
  <c r="Z50" i="1"/>
  <c r="BN50" i="1"/>
  <c r="Z58" i="1"/>
  <c r="BN58" i="1"/>
  <c r="Z284" i="1"/>
  <c r="BN284" i="1"/>
  <c r="Z298" i="1"/>
  <c r="BN298" i="1"/>
  <c r="Z307" i="1"/>
  <c r="BN307" i="1"/>
  <c r="BN358" i="1"/>
  <c r="Z363" i="1"/>
  <c r="BN363" i="1"/>
  <c r="Z369" i="1"/>
  <c r="BN369" i="1"/>
  <c r="BP369" i="1"/>
  <c r="Z373" i="1"/>
  <c r="BN373" i="1"/>
  <c r="Z387" i="1"/>
  <c r="BN387" i="1"/>
  <c r="Z393" i="1"/>
  <c r="BN393" i="1"/>
  <c r="Y394" i="1"/>
  <c r="Z398" i="1"/>
  <c r="Z399" i="1" s="1"/>
  <c r="BN398" i="1"/>
  <c r="BP398" i="1"/>
  <c r="Z402" i="1"/>
  <c r="BN402" i="1"/>
  <c r="Z410" i="1"/>
  <c r="BN410" i="1"/>
  <c r="Z414" i="1"/>
  <c r="BN414" i="1"/>
  <c r="Z418" i="1"/>
  <c r="BN418" i="1"/>
  <c r="Z424" i="1"/>
  <c r="BN424" i="1"/>
  <c r="Z436" i="1"/>
  <c r="BN436" i="1"/>
  <c r="Z444" i="1"/>
  <c r="BN444" i="1"/>
  <c r="Z452" i="1"/>
  <c r="BN452" i="1"/>
  <c r="Z456" i="1"/>
  <c r="BN456" i="1"/>
  <c r="Z460" i="1"/>
  <c r="BN460" i="1"/>
  <c r="Z476" i="1"/>
  <c r="BN476" i="1"/>
  <c r="Z480" i="1"/>
  <c r="BN480" i="1"/>
  <c r="Z484" i="1"/>
  <c r="BN484" i="1"/>
  <c r="Z485" i="1"/>
  <c r="BN485" i="1"/>
  <c r="Z489" i="1"/>
  <c r="BN489" i="1"/>
  <c r="Z495" i="1"/>
  <c r="BN495" i="1"/>
  <c r="Y515" i="1"/>
  <c r="BP514" i="1"/>
  <c r="BN514" i="1"/>
  <c r="Z514" i="1"/>
  <c r="Y520" i="1"/>
  <c r="Y519" i="1"/>
  <c r="BP518" i="1"/>
  <c r="BN518" i="1"/>
  <c r="Z518" i="1"/>
  <c r="Z519" i="1" s="1"/>
  <c r="Y524" i="1"/>
  <c r="Y523" i="1"/>
  <c r="BP522" i="1"/>
  <c r="BN522" i="1"/>
  <c r="Z522" i="1"/>
  <c r="Z523" i="1" s="1"/>
  <c r="BP527" i="1"/>
  <c r="BN527" i="1"/>
  <c r="Z527" i="1"/>
  <c r="BP545" i="1"/>
  <c r="BN545" i="1"/>
  <c r="Z545" i="1"/>
  <c r="BP549" i="1"/>
  <c r="BN549" i="1"/>
  <c r="Z549" i="1"/>
  <c r="Z282" i="1"/>
  <c r="BN282" i="1"/>
  <c r="Z286" i="1"/>
  <c r="BN286" i="1"/>
  <c r="Z305" i="1"/>
  <c r="BN305" i="1"/>
  <c r="Z335" i="1"/>
  <c r="BN335" i="1"/>
  <c r="Z340" i="1"/>
  <c r="Z341" i="1" s="1"/>
  <c r="BN340" i="1"/>
  <c r="BP340" i="1"/>
  <c r="Z344" i="1"/>
  <c r="BN344" i="1"/>
  <c r="Z352" i="1"/>
  <c r="BN352" i="1"/>
  <c r="Z356" i="1"/>
  <c r="BN356" i="1"/>
  <c r="Z365" i="1"/>
  <c r="BN365" i="1"/>
  <c r="Z371" i="1"/>
  <c r="BN371" i="1"/>
  <c r="Z379" i="1"/>
  <c r="BN379" i="1"/>
  <c r="Z384" i="1"/>
  <c r="BN384" i="1"/>
  <c r="Z385" i="1"/>
  <c r="BN385" i="1"/>
  <c r="Z391" i="1"/>
  <c r="BN391" i="1"/>
  <c r="BP391" i="1"/>
  <c r="Z404" i="1"/>
  <c r="BN404" i="1"/>
  <c r="Z412" i="1"/>
  <c r="BN412" i="1"/>
  <c r="Z416" i="1"/>
  <c r="BN416" i="1"/>
  <c r="Z420" i="1"/>
  <c r="BN420" i="1"/>
  <c r="BP513" i="1"/>
  <c r="BN513" i="1"/>
  <c r="Z513" i="1"/>
  <c r="AC658" i="1"/>
  <c r="Y536" i="1"/>
  <c r="BP535" i="1"/>
  <c r="BN535" i="1"/>
  <c r="Z535" i="1"/>
  <c r="Z536" i="1" s="1"/>
  <c r="BP541" i="1"/>
  <c r="BN541" i="1"/>
  <c r="Z541" i="1"/>
  <c r="BP548" i="1"/>
  <c r="BN548" i="1"/>
  <c r="Z548" i="1"/>
  <c r="BP550" i="1"/>
  <c r="BN550" i="1"/>
  <c r="Z550" i="1"/>
  <c r="Z557" i="1"/>
  <c r="BN557" i="1"/>
  <c r="Y570" i="1"/>
  <c r="Z563" i="1"/>
  <c r="BN563" i="1"/>
  <c r="Z566" i="1"/>
  <c r="BN566" i="1"/>
  <c r="Z567" i="1"/>
  <c r="BN567" i="1"/>
  <c r="Z574" i="1"/>
  <c r="BN574" i="1"/>
  <c r="Z603" i="1"/>
  <c r="BN603" i="1"/>
  <c r="BP603" i="1"/>
  <c r="Z604" i="1"/>
  <c r="BN604" i="1"/>
  <c r="Z605" i="1"/>
  <c r="BN605" i="1"/>
  <c r="Z606" i="1"/>
  <c r="BN606" i="1"/>
  <c r="Z607" i="1"/>
  <c r="BN607" i="1"/>
  <c r="Z608" i="1"/>
  <c r="BN608" i="1"/>
  <c r="Z609" i="1"/>
  <c r="BN609" i="1"/>
  <c r="Y610" i="1"/>
  <c r="Z637" i="1"/>
  <c r="Z638" i="1" s="1"/>
  <c r="BN637" i="1"/>
  <c r="BP637" i="1"/>
  <c r="Y638" i="1"/>
  <c r="Z645" i="1"/>
  <c r="Z646" i="1" s="1"/>
  <c r="BN645" i="1"/>
  <c r="BP645" i="1"/>
  <c r="Y646" i="1"/>
  <c r="AA658" i="1"/>
  <c r="Y35" i="1"/>
  <c r="Y55" i="1"/>
  <c r="Y59" i="1"/>
  <c r="Y72" i="1"/>
  <c r="Y79" i="1"/>
  <c r="Y89" i="1"/>
  <c r="Y97" i="1"/>
  <c r="Y110" i="1"/>
  <c r="Y118" i="1"/>
  <c r="Y127" i="1"/>
  <c r="Y136" i="1"/>
  <c r="Y145" i="1"/>
  <c r="Y151" i="1"/>
  <c r="Y156" i="1"/>
  <c r="Y162" i="1"/>
  <c r="Y166" i="1"/>
  <c r="Y179" i="1"/>
  <c r="Y185" i="1"/>
  <c r="Y192" i="1"/>
  <c r="Y202" i="1"/>
  <c r="Y209" i="1"/>
  <c r="Y213" i="1"/>
  <c r="Y225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Y259" i="1"/>
  <c r="M658" i="1"/>
  <c r="Y271" i="1"/>
  <c r="BP262" i="1"/>
  <c r="BN262" i="1"/>
  <c r="Z262" i="1"/>
  <c r="BP266" i="1"/>
  <c r="BN266" i="1"/>
  <c r="Z266" i="1"/>
  <c r="Y270" i="1"/>
  <c r="Y274" i="1"/>
  <c r="BP273" i="1"/>
  <c r="BN273" i="1"/>
  <c r="Z273" i="1"/>
  <c r="Z274" i="1" s="1"/>
  <c r="Y275" i="1"/>
  <c r="O658" i="1"/>
  <c r="Y288" i="1"/>
  <c r="BP278" i="1"/>
  <c r="BN278" i="1"/>
  <c r="Z278" i="1"/>
  <c r="BP283" i="1"/>
  <c r="BN283" i="1"/>
  <c r="Z283" i="1"/>
  <c r="BP287" i="1"/>
  <c r="BN287" i="1"/>
  <c r="Z287" i="1"/>
  <c r="Y289" i="1"/>
  <c r="P658" i="1"/>
  <c r="Y293" i="1"/>
  <c r="BP292" i="1"/>
  <c r="BN292" i="1"/>
  <c r="Z292" i="1"/>
  <c r="Z293" i="1" s="1"/>
  <c r="Y294" i="1"/>
  <c r="Q658" i="1"/>
  <c r="Y300" i="1"/>
  <c r="BP297" i="1"/>
  <c r="BN297" i="1"/>
  <c r="Z297" i="1"/>
  <c r="BP306" i="1"/>
  <c r="BN306" i="1"/>
  <c r="Z306" i="1"/>
  <c r="BP345" i="1"/>
  <c r="BN345" i="1"/>
  <c r="Z345" i="1"/>
  <c r="Z346" i="1" s="1"/>
  <c r="Y347" i="1"/>
  <c r="V658" i="1"/>
  <c r="Y359" i="1"/>
  <c r="Y360" i="1"/>
  <c r="BP350" i="1"/>
  <c r="BN350" i="1"/>
  <c r="Z350" i="1"/>
  <c r="BP353" i="1"/>
  <c r="BN353" i="1"/>
  <c r="Z353" i="1"/>
  <c r="BP357" i="1"/>
  <c r="BN357" i="1"/>
  <c r="Z357" i="1"/>
  <c r="BP372" i="1"/>
  <c r="BN372" i="1"/>
  <c r="Z372" i="1"/>
  <c r="BP380" i="1"/>
  <c r="BN380" i="1"/>
  <c r="Z380" i="1"/>
  <c r="Y382" i="1"/>
  <c r="BP386" i="1"/>
  <c r="BN386" i="1"/>
  <c r="Z386" i="1"/>
  <c r="Z388" i="1" s="1"/>
  <c r="Y388" i="1"/>
  <c r="BP413" i="1"/>
  <c r="BN413" i="1"/>
  <c r="Z413" i="1"/>
  <c r="BP417" i="1"/>
  <c r="BN417" i="1"/>
  <c r="Z417" i="1"/>
  <c r="Y421" i="1"/>
  <c r="BP425" i="1"/>
  <c r="BN425" i="1"/>
  <c r="Z425" i="1"/>
  <c r="Z426" i="1" s="1"/>
  <c r="Y427" i="1"/>
  <c r="Y432" i="1"/>
  <c r="BP429" i="1"/>
  <c r="BN429" i="1"/>
  <c r="Z429" i="1"/>
  <c r="Y433" i="1"/>
  <c r="Y658" i="1"/>
  <c r="Y448" i="1"/>
  <c r="BP441" i="1"/>
  <c r="BN441" i="1"/>
  <c r="Z441" i="1"/>
  <c r="Y449" i="1"/>
  <c r="BP445" i="1"/>
  <c r="BN445" i="1"/>
  <c r="Z445" i="1"/>
  <c r="BP457" i="1"/>
  <c r="BN457" i="1"/>
  <c r="Z457" i="1"/>
  <c r="Y461" i="1"/>
  <c r="BP475" i="1"/>
  <c r="BN475" i="1"/>
  <c r="Z475" i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Z497" i="1" s="1"/>
  <c r="Y498" i="1"/>
  <c r="Y503" i="1"/>
  <c r="BP500" i="1"/>
  <c r="BN500" i="1"/>
  <c r="Z500" i="1"/>
  <c r="Z502" i="1" s="1"/>
  <c r="Y502" i="1"/>
  <c r="I658" i="1"/>
  <c r="H9" i="1"/>
  <c r="A10" i="1"/>
  <c r="Y24" i="1"/>
  <c r="Y103" i="1"/>
  <c r="F9" i="1"/>
  <c r="J9" i="1"/>
  <c r="Z22" i="1"/>
  <c r="Z23" i="1" s="1"/>
  <c r="BN22" i="1"/>
  <c r="BP22" i="1"/>
  <c r="Y23" i="1"/>
  <c r="X648" i="1"/>
  <c r="Z26" i="1"/>
  <c r="BN26" i="1"/>
  <c r="BP26" i="1"/>
  <c r="Z27" i="1"/>
  <c r="BN27" i="1"/>
  <c r="Z29" i="1"/>
  <c r="BN29" i="1"/>
  <c r="Z33" i="1"/>
  <c r="BN33" i="1"/>
  <c r="C658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Z103" i="1" s="1"/>
  <c r="BN101" i="1"/>
  <c r="E658" i="1"/>
  <c r="Z108" i="1"/>
  <c r="BN108" i="1"/>
  <c r="Y111" i="1"/>
  <c r="Z114" i="1"/>
  <c r="BN114" i="1"/>
  <c r="Z116" i="1"/>
  <c r="BN116" i="1"/>
  <c r="F658" i="1"/>
  <c r="Z123" i="1"/>
  <c r="BN123" i="1"/>
  <c r="Z125" i="1"/>
  <c r="BN125" i="1"/>
  <c r="Y128" i="1"/>
  <c r="Z132" i="1"/>
  <c r="BN132" i="1"/>
  <c r="Z133" i="1"/>
  <c r="BN133" i="1"/>
  <c r="Z134" i="1"/>
  <c r="BN134" i="1"/>
  <c r="Z138" i="1"/>
  <c r="BN138" i="1"/>
  <c r="BP138" i="1"/>
  <c r="Z141" i="1"/>
  <c r="BN141" i="1"/>
  <c r="Z143" i="1"/>
  <c r="BN143" i="1"/>
  <c r="Z149" i="1"/>
  <c r="BN149" i="1"/>
  <c r="Z154" i="1"/>
  <c r="Z156" i="1" s="1"/>
  <c r="BN154" i="1"/>
  <c r="BP154" i="1"/>
  <c r="Y157" i="1"/>
  <c r="Z160" i="1"/>
  <c r="Z161" i="1" s="1"/>
  <c r="BN160" i="1"/>
  <c r="Z164" i="1"/>
  <c r="BN164" i="1"/>
  <c r="BP164" i="1"/>
  <c r="H658" i="1"/>
  <c r="Y172" i="1"/>
  <c r="Z175" i="1"/>
  <c r="BN175" i="1"/>
  <c r="Z177" i="1"/>
  <c r="BN177" i="1"/>
  <c r="Z183" i="1"/>
  <c r="Z185" i="1" s="1"/>
  <c r="BN183" i="1"/>
  <c r="Z190" i="1"/>
  <c r="Z191" i="1" s="1"/>
  <c r="BN190" i="1"/>
  <c r="BP190" i="1"/>
  <c r="Z194" i="1"/>
  <c r="BN194" i="1"/>
  <c r="BP194" i="1"/>
  <c r="Z196" i="1"/>
  <c r="BN196" i="1"/>
  <c r="Z198" i="1"/>
  <c r="BN198" i="1"/>
  <c r="Z200" i="1"/>
  <c r="BN200" i="1"/>
  <c r="J658" i="1"/>
  <c r="Z207" i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BP230" i="1"/>
  <c r="BN230" i="1"/>
  <c r="Z230" i="1"/>
  <c r="BP234" i="1"/>
  <c r="BN234" i="1"/>
  <c r="Z234" i="1"/>
  <c r="Y238" i="1"/>
  <c r="BP242" i="1"/>
  <c r="BN242" i="1"/>
  <c r="Z242" i="1"/>
  <c r="Z246" i="1" s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R658" i="1"/>
  <c r="Y309" i="1"/>
  <c r="BP304" i="1"/>
  <c r="BN304" i="1"/>
  <c r="Z304" i="1"/>
  <c r="BP308" i="1"/>
  <c r="BN308" i="1"/>
  <c r="Z308" i="1"/>
  <c r="Y310" i="1"/>
  <c r="S658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T658" i="1"/>
  <c r="Y327" i="1"/>
  <c r="BP326" i="1"/>
  <c r="BN326" i="1"/>
  <c r="Z326" i="1"/>
  <c r="Z327" i="1" s="1"/>
  <c r="Y328" i="1"/>
  <c r="Y331" i="1"/>
  <c r="BP330" i="1"/>
  <c r="BN330" i="1"/>
  <c r="Z330" i="1"/>
  <c r="Z331" i="1" s="1"/>
  <c r="Y332" i="1"/>
  <c r="Y337" i="1"/>
  <c r="BP334" i="1"/>
  <c r="BN334" i="1"/>
  <c r="Z334" i="1"/>
  <c r="Y346" i="1"/>
  <c r="BP351" i="1"/>
  <c r="BN351" i="1"/>
  <c r="Z351" i="1"/>
  <c r="BP355" i="1"/>
  <c r="BN355" i="1"/>
  <c r="Z355" i="1"/>
  <c r="BP364" i="1"/>
  <c r="BN364" i="1"/>
  <c r="Z364" i="1"/>
  <c r="BP403" i="1"/>
  <c r="BN403" i="1"/>
  <c r="Z403" i="1"/>
  <c r="Z405" i="1" s="1"/>
  <c r="Y405" i="1"/>
  <c r="BP528" i="1"/>
  <c r="BN528" i="1"/>
  <c r="Z528" i="1"/>
  <c r="Z531" i="1" s="1"/>
  <c r="Y531" i="1"/>
  <c r="BP564" i="1"/>
  <c r="BN564" i="1"/>
  <c r="Z564" i="1"/>
  <c r="BP568" i="1"/>
  <c r="BN568" i="1"/>
  <c r="Z568" i="1"/>
  <c r="BP575" i="1"/>
  <c r="BN575" i="1"/>
  <c r="Z575" i="1"/>
  <c r="Y577" i="1"/>
  <c r="Y581" i="1"/>
  <c r="BP579" i="1"/>
  <c r="BN579" i="1"/>
  <c r="Z579" i="1"/>
  <c r="Y582" i="1"/>
  <c r="K658" i="1"/>
  <c r="Y258" i="1"/>
  <c r="U658" i="1"/>
  <c r="Y342" i="1"/>
  <c r="Y367" i="1"/>
  <c r="BP362" i="1"/>
  <c r="BN362" i="1"/>
  <c r="Z362" i="1"/>
  <c r="Z366" i="1" s="1"/>
  <c r="Y366" i="1"/>
  <c r="BP370" i="1"/>
  <c r="BN370" i="1"/>
  <c r="Z370" i="1"/>
  <c r="Z375" i="1" s="1"/>
  <c r="BP374" i="1"/>
  <c r="BN374" i="1"/>
  <c r="Z374" i="1"/>
  <c r="Y376" i="1"/>
  <c r="Y381" i="1"/>
  <c r="BP378" i="1"/>
  <c r="BN378" i="1"/>
  <c r="Z378" i="1"/>
  <c r="Z381" i="1" s="1"/>
  <c r="Y389" i="1"/>
  <c r="BP392" i="1"/>
  <c r="BN392" i="1"/>
  <c r="Z392" i="1"/>
  <c r="Z394" i="1" s="1"/>
  <c r="W658" i="1"/>
  <c r="Y406" i="1"/>
  <c r="BP411" i="1"/>
  <c r="BN411" i="1"/>
  <c r="Z411" i="1"/>
  <c r="BP415" i="1"/>
  <c r="BN415" i="1"/>
  <c r="Z415" i="1"/>
  <c r="BP419" i="1"/>
  <c r="BN419" i="1"/>
  <c r="Z419" i="1"/>
  <c r="Y426" i="1"/>
  <c r="BP431" i="1"/>
  <c r="BN431" i="1"/>
  <c r="Z431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Z453" i="1" s="1"/>
  <c r="Y462" i="1"/>
  <c r="BP459" i="1"/>
  <c r="BN459" i="1"/>
  <c r="Z459" i="1"/>
  <c r="Y493" i="1"/>
  <c r="BP477" i="1"/>
  <c r="BN477" i="1"/>
  <c r="Z477" i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BP544" i="1"/>
  <c r="BN544" i="1"/>
  <c r="Z544" i="1"/>
  <c r="BP547" i="1"/>
  <c r="BN547" i="1"/>
  <c r="Z547" i="1"/>
  <c r="BP556" i="1"/>
  <c r="BN556" i="1"/>
  <c r="Z556" i="1"/>
  <c r="Y400" i="1"/>
  <c r="X658" i="1"/>
  <c r="Y422" i="1"/>
  <c r="Z658" i="1"/>
  <c r="Y472" i="1"/>
  <c r="Y516" i="1"/>
  <c r="BP512" i="1"/>
  <c r="BN512" i="1"/>
  <c r="Z512" i="1"/>
  <c r="BP542" i="1"/>
  <c r="BN542" i="1"/>
  <c r="Z542" i="1"/>
  <c r="BP546" i="1"/>
  <c r="BN546" i="1"/>
  <c r="Z546" i="1"/>
  <c r="BP551" i="1"/>
  <c r="BN551" i="1"/>
  <c r="Z551" i="1"/>
  <c r="Y553" i="1"/>
  <c r="Y559" i="1"/>
  <c r="BP555" i="1"/>
  <c r="BN555" i="1"/>
  <c r="Z555" i="1"/>
  <c r="Z558" i="1" s="1"/>
  <c r="Y558" i="1"/>
  <c r="BP562" i="1"/>
  <c r="BN562" i="1"/>
  <c r="Z562" i="1"/>
  <c r="BP565" i="1"/>
  <c r="BN565" i="1"/>
  <c r="Z565" i="1"/>
  <c r="BP569" i="1"/>
  <c r="BN569" i="1"/>
  <c r="Z569" i="1"/>
  <c r="Y571" i="1"/>
  <c r="Y576" i="1"/>
  <c r="BP573" i="1"/>
  <c r="BN573" i="1"/>
  <c r="Z573" i="1"/>
  <c r="BP580" i="1"/>
  <c r="BN580" i="1"/>
  <c r="Z580" i="1"/>
  <c r="Y600" i="1"/>
  <c r="BP596" i="1"/>
  <c r="BN596" i="1"/>
  <c r="Z596" i="1"/>
  <c r="Y601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22" i="1"/>
  <c r="AF658" i="1"/>
  <c r="Y634" i="1"/>
  <c r="BP632" i="1"/>
  <c r="BN632" i="1"/>
  <c r="Z632" i="1"/>
  <c r="Y635" i="1"/>
  <c r="AE658" i="1"/>
  <c r="AB658" i="1"/>
  <c r="Y532" i="1"/>
  <c r="Y537" i="1"/>
  <c r="AD658" i="1"/>
  <c r="Y552" i="1"/>
  <c r="BP597" i="1"/>
  <c r="BN597" i="1"/>
  <c r="Z597" i="1"/>
  <c r="BP599" i="1"/>
  <c r="BN599" i="1"/>
  <c r="Z599" i="1"/>
  <c r="Y621" i="1"/>
  <c r="BP613" i="1"/>
  <c r="BN613" i="1"/>
  <c r="Z613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42" i="1"/>
  <c r="BP641" i="1"/>
  <c r="BN641" i="1"/>
  <c r="Z641" i="1"/>
  <c r="Z642" i="1" s="1"/>
  <c r="Y643" i="1"/>
  <c r="Z593" i="1" l="1"/>
  <c r="Z576" i="1"/>
  <c r="Z336" i="1"/>
  <c r="Z208" i="1"/>
  <c r="Z202" i="1"/>
  <c r="Z166" i="1"/>
  <c r="Z150" i="1"/>
  <c r="Z110" i="1"/>
  <c r="Z570" i="1"/>
  <c r="Z552" i="1"/>
  <c r="Z492" i="1"/>
  <c r="Z421" i="1"/>
  <c r="Z179" i="1"/>
  <c r="Z135" i="1"/>
  <c r="Z118" i="1"/>
  <c r="Z88" i="1"/>
  <c r="Z79" i="1"/>
  <c r="Z54" i="1"/>
  <c r="Z461" i="1"/>
  <c r="Z610" i="1"/>
  <c r="Z515" i="1"/>
  <c r="Z224" i="1"/>
  <c r="Z127" i="1"/>
  <c r="Z581" i="1"/>
  <c r="Z238" i="1"/>
  <c r="Y650" i="1"/>
  <c r="Y648" i="1"/>
  <c r="Z448" i="1"/>
  <c r="Z432" i="1"/>
  <c r="Z300" i="1"/>
  <c r="Z288" i="1"/>
  <c r="Z270" i="1"/>
  <c r="Z621" i="1"/>
  <c r="Z634" i="1"/>
  <c r="Z600" i="1"/>
  <c r="Z309" i="1"/>
  <c r="Z258" i="1"/>
  <c r="Z145" i="1"/>
  <c r="Z72" i="1"/>
  <c r="Z35" i="1"/>
  <c r="Y652" i="1"/>
  <c r="Y649" i="1"/>
  <c r="Y651" i="1" s="1"/>
  <c r="Z359" i="1"/>
  <c r="Z653" i="1" l="1"/>
</calcChain>
</file>

<file path=xl/sharedStrings.xml><?xml version="1.0" encoding="utf-8"?>
<sst xmlns="http://schemas.openxmlformats.org/spreadsheetml/2006/main" count="3030" uniqueCount="1065">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</sst>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6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8" fillId="0" borderId="43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992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8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1122" t="s">
        <v>0</v>
      </c>
      <c r="E1" s="777"/>
      <c r="F1" s="777"/>
      <c r="G1" s="12" t="s">
        <v>1</v>
      </c>
      <c r="H1" s="1122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1157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6"/>
      <c r="R2" s="766"/>
      <c r="S2" s="766"/>
      <c r="T2" s="766"/>
      <c r="U2" s="766"/>
      <c r="V2" s="766"/>
      <c r="W2" s="766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6"/>
      <c r="Q3" s="766"/>
      <c r="R3" s="766"/>
      <c r="S3" s="766"/>
      <c r="T3" s="766"/>
      <c r="U3" s="766"/>
      <c r="V3" s="766"/>
      <c r="W3" s="766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1052" t="s">
        <v>8</v>
      </c>
      <c r="B5" s="806"/>
      <c r="C5" s="807"/>
      <c r="D5" s="799"/>
      <c r="E5" s="801"/>
      <c r="F5" s="850" t="s">
        <v>9</v>
      </c>
      <c r="G5" s="807"/>
      <c r="H5" s="799" t="s">
        <v>1064</v>
      </c>
      <c r="I5" s="800"/>
      <c r="J5" s="800"/>
      <c r="K5" s="800"/>
      <c r="L5" s="800"/>
      <c r="M5" s="801"/>
      <c r="N5" s="58"/>
      <c r="P5" s="24" t="s">
        <v>10</v>
      </c>
      <c r="Q5" s="792">
        <v>45603</v>
      </c>
      <c r="R5" s="793"/>
      <c r="T5" s="1019" t="s">
        <v>11</v>
      </c>
      <c r="U5" s="1020"/>
      <c r="V5" s="1022" t="s">
        <v>12</v>
      </c>
      <c r="W5" s="793"/>
      <c r="AB5" s="51"/>
      <c r="AC5" s="51"/>
      <c r="AD5" s="51"/>
      <c r="AE5" s="51"/>
    </row>
    <row r="6" spans="1:32" s="750" customFormat="1" ht="24" customHeight="1" x14ac:dyDescent="0.2">
      <c r="A6" s="1052" t="s">
        <v>13</v>
      </c>
      <c r="B6" s="806"/>
      <c r="C6" s="807"/>
      <c r="D6" s="827" t="s">
        <v>14</v>
      </c>
      <c r="E6" s="828"/>
      <c r="F6" s="828"/>
      <c r="G6" s="828"/>
      <c r="H6" s="828"/>
      <c r="I6" s="828"/>
      <c r="J6" s="828"/>
      <c r="K6" s="828"/>
      <c r="L6" s="828"/>
      <c r="M6" s="793"/>
      <c r="N6" s="59"/>
      <c r="P6" s="24" t="s">
        <v>15</v>
      </c>
      <c r="Q6" s="817" t="str">
        <f>IF(Q5=0," ",CHOOSE(WEEKDAY(Q5,2),"Понедельник","Вторник","Среда","Четверг","Пятница","Суббота","Воскресенье"))</f>
        <v>Четверг</v>
      </c>
      <c r="R6" s="760"/>
      <c r="T6" s="1031" t="s">
        <v>16</v>
      </c>
      <c r="U6" s="1020"/>
      <c r="V6" s="829" t="s">
        <v>17</v>
      </c>
      <c r="W6" s="830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1137" t="str">
        <f>IFERROR(VLOOKUP(DeliveryAddress,Table,3,0),1)</f>
        <v>1</v>
      </c>
      <c r="E7" s="1138"/>
      <c r="F7" s="1138"/>
      <c r="G7" s="1138"/>
      <c r="H7" s="1138"/>
      <c r="I7" s="1138"/>
      <c r="J7" s="1138"/>
      <c r="K7" s="1138"/>
      <c r="L7" s="1138"/>
      <c r="M7" s="1026"/>
      <c r="N7" s="60"/>
      <c r="P7" s="24"/>
      <c r="Q7" s="42"/>
      <c r="R7" s="42"/>
      <c r="T7" s="766"/>
      <c r="U7" s="1020"/>
      <c r="V7" s="831"/>
      <c r="W7" s="832"/>
      <c r="AB7" s="51"/>
      <c r="AC7" s="51"/>
      <c r="AD7" s="51"/>
      <c r="AE7" s="51"/>
    </row>
    <row r="8" spans="1:32" s="750" customFormat="1" ht="25.5" customHeight="1" x14ac:dyDescent="0.2">
      <c r="A8" s="838" t="s">
        <v>18</v>
      </c>
      <c r="B8" s="774"/>
      <c r="C8" s="775"/>
      <c r="D8" s="1107" t="s">
        <v>19</v>
      </c>
      <c r="E8" s="1108"/>
      <c r="F8" s="1108"/>
      <c r="G8" s="1108"/>
      <c r="H8" s="1108"/>
      <c r="I8" s="1108"/>
      <c r="J8" s="1108"/>
      <c r="K8" s="1108"/>
      <c r="L8" s="1108"/>
      <c r="M8" s="1109"/>
      <c r="N8" s="61"/>
      <c r="P8" s="24" t="s">
        <v>20</v>
      </c>
      <c r="Q8" s="1025">
        <v>0.54166666666666663</v>
      </c>
      <c r="R8" s="1026"/>
      <c r="T8" s="766"/>
      <c r="U8" s="1020"/>
      <c r="V8" s="831"/>
      <c r="W8" s="832"/>
      <c r="AB8" s="51"/>
      <c r="AC8" s="51"/>
      <c r="AD8" s="51"/>
      <c r="AE8" s="51"/>
    </row>
    <row r="9" spans="1:32" s="750" customFormat="1" ht="39.950000000000003" customHeight="1" x14ac:dyDescent="0.2">
      <c r="A9" s="7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6"/>
      <c r="C9" s="766"/>
      <c r="D9" s="871"/>
      <c r="E9" s="804"/>
      <c r="F9" s="7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6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51"/>
      <c r="P9" s="26" t="s">
        <v>21</v>
      </c>
      <c r="Q9" s="1073"/>
      <c r="R9" s="854"/>
      <c r="T9" s="766"/>
      <c r="U9" s="1020"/>
      <c r="V9" s="833"/>
      <c r="W9" s="834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7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6"/>
      <c r="C10" s="766"/>
      <c r="D10" s="871"/>
      <c r="E10" s="804"/>
      <c r="F10" s="7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6"/>
      <c r="H10" s="958" t="str">
        <f>IFERROR(VLOOKUP($D$10,Proxy,2,FALSE),"")</f>
        <v/>
      </c>
      <c r="I10" s="766"/>
      <c r="J10" s="766"/>
      <c r="K10" s="766"/>
      <c r="L10" s="766"/>
      <c r="M10" s="766"/>
      <c r="N10" s="749"/>
      <c r="P10" s="26" t="s">
        <v>22</v>
      </c>
      <c r="Q10" s="1032"/>
      <c r="R10" s="1033"/>
      <c r="U10" s="24" t="s">
        <v>23</v>
      </c>
      <c r="V10" s="1151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75"/>
      <c r="R11" s="793"/>
      <c r="U11" s="24" t="s">
        <v>27</v>
      </c>
      <c r="V11" s="853" t="s">
        <v>28</v>
      </c>
      <c r="W11" s="854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805" t="s">
        <v>29</v>
      </c>
      <c r="B12" s="806"/>
      <c r="C12" s="806"/>
      <c r="D12" s="806"/>
      <c r="E12" s="806"/>
      <c r="F12" s="806"/>
      <c r="G12" s="806"/>
      <c r="H12" s="806"/>
      <c r="I12" s="806"/>
      <c r="J12" s="806"/>
      <c r="K12" s="806"/>
      <c r="L12" s="806"/>
      <c r="M12" s="807"/>
      <c r="N12" s="62"/>
      <c r="P12" s="24" t="s">
        <v>30</v>
      </c>
      <c r="Q12" s="1025"/>
      <c r="R12" s="1026"/>
      <c r="S12" s="23"/>
      <c r="U12" s="24"/>
      <c r="V12" s="777"/>
      <c r="W12" s="766"/>
      <c r="AB12" s="51"/>
      <c r="AC12" s="51"/>
      <c r="AD12" s="51"/>
      <c r="AE12" s="51"/>
    </row>
    <row r="13" spans="1:32" s="750" customFormat="1" ht="23.25" customHeight="1" x14ac:dyDescent="0.2">
      <c r="A13" s="805" t="s">
        <v>31</v>
      </c>
      <c r="B13" s="806"/>
      <c r="C13" s="806"/>
      <c r="D13" s="806"/>
      <c r="E13" s="806"/>
      <c r="F13" s="806"/>
      <c r="G13" s="806"/>
      <c r="H13" s="806"/>
      <c r="I13" s="806"/>
      <c r="J13" s="806"/>
      <c r="K13" s="806"/>
      <c r="L13" s="806"/>
      <c r="M13" s="807"/>
      <c r="N13" s="62"/>
      <c r="O13" s="26"/>
      <c r="P13" s="26" t="s">
        <v>32</v>
      </c>
      <c r="Q13" s="853"/>
      <c r="R13" s="8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805" t="s">
        <v>33</v>
      </c>
      <c r="B14" s="806"/>
      <c r="C14" s="806"/>
      <c r="D14" s="806"/>
      <c r="E14" s="806"/>
      <c r="F14" s="806"/>
      <c r="G14" s="806"/>
      <c r="H14" s="806"/>
      <c r="I14" s="806"/>
      <c r="J14" s="806"/>
      <c r="K14" s="806"/>
      <c r="L14" s="806"/>
      <c r="M14" s="8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808" t="s">
        <v>34</v>
      </c>
      <c r="B15" s="806"/>
      <c r="C15" s="806"/>
      <c r="D15" s="806"/>
      <c r="E15" s="806"/>
      <c r="F15" s="806"/>
      <c r="G15" s="806"/>
      <c r="H15" s="806"/>
      <c r="I15" s="806"/>
      <c r="J15" s="806"/>
      <c r="K15" s="806"/>
      <c r="L15" s="806"/>
      <c r="M15" s="807"/>
      <c r="N15" s="63"/>
      <c r="P15" s="1046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47"/>
      <c r="Q16" s="1047"/>
      <c r="R16" s="1047"/>
      <c r="S16" s="1047"/>
      <c r="T16" s="10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1055" t="s">
        <v>38</v>
      </c>
      <c r="D17" s="757" t="s">
        <v>39</v>
      </c>
      <c r="E17" s="786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1130"/>
      <c r="R17" s="1130"/>
      <c r="S17" s="1130"/>
      <c r="T17" s="786"/>
      <c r="U17" s="814" t="s">
        <v>51</v>
      </c>
      <c r="V17" s="807"/>
      <c r="W17" s="757" t="s">
        <v>52</v>
      </c>
      <c r="X17" s="757" t="s">
        <v>53</v>
      </c>
      <c r="Y17" s="815" t="s">
        <v>54</v>
      </c>
      <c r="Z17" s="935" t="s">
        <v>55</v>
      </c>
      <c r="AA17" s="844" t="s">
        <v>56</v>
      </c>
      <c r="AB17" s="844" t="s">
        <v>57</v>
      </c>
      <c r="AC17" s="844" t="s">
        <v>58</v>
      </c>
      <c r="AD17" s="844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787"/>
      <c r="E18" s="788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787"/>
      <c r="Q18" s="1131"/>
      <c r="R18" s="1131"/>
      <c r="S18" s="1131"/>
      <c r="T18" s="788"/>
      <c r="U18" s="67" t="s">
        <v>61</v>
      </c>
      <c r="V18" s="67" t="s">
        <v>62</v>
      </c>
      <c r="W18" s="758"/>
      <c r="X18" s="758"/>
      <c r="Y18" s="816"/>
      <c r="Z18" s="936"/>
      <c r="AA18" s="941"/>
      <c r="AB18" s="941"/>
      <c r="AC18" s="941"/>
      <c r="AD18" s="847"/>
      <c r="AE18" s="848"/>
      <c r="AF18" s="849"/>
      <c r="AG18" s="66"/>
      <c r="BD18" s="65"/>
    </row>
    <row r="19" spans="1:68" ht="27.75" hidden="1" customHeight="1" x14ac:dyDescent="0.2">
      <c r="A19" s="912" t="s">
        <v>63</v>
      </c>
      <c r="B19" s="913"/>
      <c r="C19" s="913"/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  <c r="Q19" s="913"/>
      <c r="R19" s="913"/>
      <c r="S19" s="913"/>
      <c r="T19" s="913"/>
      <c r="U19" s="913"/>
      <c r="V19" s="913"/>
      <c r="W19" s="913"/>
      <c r="X19" s="913"/>
      <c r="Y19" s="913"/>
      <c r="Z19" s="913"/>
      <c r="AA19" s="48"/>
      <c r="AB19" s="48"/>
      <c r="AC19" s="48"/>
    </row>
    <row r="20" spans="1:68" ht="16.5" hidden="1" customHeight="1" x14ac:dyDescent="0.25">
      <c r="A20" s="772" t="s">
        <v>63</v>
      </c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  <c r="U20" s="766"/>
      <c r="V20" s="766"/>
      <c r="W20" s="766"/>
      <c r="X20" s="766"/>
      <c r="Y20" s="766"/>
      <c r="Z20" s="766"/>
      <c r="AA20" s="748"/>
      <c r="AB20" s="748"/>
      <c r="AC20" s="748"/>
    </row>
    <row r="21" spans="1:68" ht="14.25" hidden="1" customHeight="1" x14ac:dyDescent="0.25">
      <c r="A21" s="765" t="s">
        <v>64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746"/>
      <c r="AB21" s="746"/>
      <c r="AC21" s="74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59">
        <v>4680115885004</v>
      </c>
      <c r="E22" s="760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2"/>
      <c r="R22" s="762"/>
      <c r="S22" s="762"/>
      <c r="T22" s="763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3"/>
      <c r="B23" s="766"/>
      <c r="C23" s="766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84"/>
      <c r="P23" s="773" t="s">
        <v>71</v>
      </c>
      <c r="Q23" s="774"/>
      <c r="R23" s="774"/>
      <c r="S23" s="774"/>
      <c r="T23" s="774"/>
      <c r="U23" s="774"/>
      <c r="V23" s="775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hidden="1" x14ac:dyDescent="0.2">
      <c r="A24" s="766"/>
      <c r="B24" s="766"/>
      <c r="C24" s="766"/>
      <c r="D24" s="766"/>
      <c r="E24" s="766"/>
      <c r="F24" s="766"/>
      <c r="G24" s="766"/>
      <c r="H24" s="766"/>
      <c r="I24" s="766"/>
      <c r="J24" s="766"/>
      <c r="K24" s="766"/>
      <c r="L24" s="766"/>
      <c r="M24" s="766"/>
      <c r="N24" s="766"/>
      <c r="O24" s="784"/>
      <c r="P24" s="773" t="s">
        <v>71</v>
      </c>
      <c r="Q24" s="774"/>
      <c r="R24" s="774"/>
      <c r="S24" s="774"/>
      <c r="T24" s="774"/>
      <c r="U24" s="774"/>
      <c r="V24" s="775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hidden="1" customHeight="1" x14ac:dyDescent="0.25">
      <c r="A25" s="765" t="s">
        <v>73</v>
      </c>
      <c r="B25" s="766"/>
      <c r="C25" s="766"/>
      <c r="D25" s="766"/>
      <c r="E25" s="766"/>
      <c r="F25" s="766"/>
      <c r="G25" s="766"/>
      <c r="H25" s="766"/>
      <c r="I25" s="766"/>
      <c r="J25" s="766"/>
      <c r="K25" s="766"/>
      <c r="L25" s="766"/>
      <c r="M25" s="766"/>
      <c r="N25" s="766"/>
      <c r="O25" s="766"/>
      <c r="P25" s="766"/>
      <c r="Q25" s="766"/>
      <c r="R25" s="766"/>
      <c r="S25" s="766"/>
      <c r="T25" s="766"/>
      <c r="U25" s="766"/>
      <c r="V25" s="766"/>
      <c r="W25" s="766"/>
      <c r="X25" s="766"/>
      <c r="Y25" s="766"/>
      <c r="Z25" s="766"/>
      <c r="AA25" s="746"/>
      <c r="AB25" s="746"/>
      <c r="AC25" s="746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59">
        <v>4607091383881</v>
      </c>
      <c r="E26" s="760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2"/>
      <c r="R26" s="762"/>
      <c r="S26" s="762"/>
      <c r="T26" s="763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59">
        <v>4680115885912</v>
      </c>
      <c r="E27" s="760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1" t="s">
        <v>80</v>
      </c>
      <c r="Q27" s="762"/>
      <c r="R27" s="762"/>
      <c r="S27" s="762"/>
      <c r="T27" s="763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59">
        <v>4607091388237</v>
      </c>
      <c r="E28" s="760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2"/>
      <c r="R28" s="762"/>
      <c r="S28" s="762"/>
      <c r="T28" s="763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59">
        <v>4607091383935</v>
      </c>
      <c r="E29" s="760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4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2"/>
      <c r="R29" s="762"/>
      <c r="S29" s="762"/>
      <c r="T29" s="763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59">
        <v>4680115881990</v>
      </c>
      <c r="E30" s="760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6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2"/>
      <c r="R30" s="762"/>
      <c r="S30" s="762"/>
      <c r="T30" s="763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59">
        <v>4680115881853</v>
      </c>
      <c r="E31" s="760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14" t="s">
        <v>92</v>
      </c>
      <c r="Q31" s="762"/>
      <c r="R31" s="762"/>
      <c r="S31" s="762"/>
      <c r="T31" s="763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59">
        <v>4680115885905</v>
      </c>
      <c r="E32" s="760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18" t="s">
        <v>96</v>
      </c>
      <c r="Q32" s="762"/>
      <c r="R32" s="762"/>
      <c r="S32" s="762"/>
      <c r="T32" s="763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59">
        <v>4607091383911</v>
      </c>
      <c r="E33" s="760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2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2"/>
      <c r="R33" s="762"/>
      <c r="S33" s="762"/>
      <c r="T33" s="763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59">
        <v>4607091388244</v>
      </c>
      <c r="E34" s="760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2"/>
      <c r="R34" s="762"/>
      <c r="S34" s="762"/>
      <c r="T34" s="763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3"/>
      <c r="B35" s="766"/>
      <c r="C35" s="766"/>
      <c r="D35" s="766"/>
      <c r="E35" s="766"/>
      <c r="F35" s="766"/>
      <c r="G35" s="766"/>
      <c r="H35" s="766"/>
      <c r="I35" s="766"/>
      <c r="J35" s="766"/>
      <c r="K35" s="766"/>
      <c r="L35" s="766"/>
      <c r="M35" s="766"/>
      <c r="N35" s="766"/>
      <c r="O35" s="784"/>
      <c r="P35" s="773" t="s">
        <v>71</v>
      </c>
      <c r="Q35" s="774"/>
      <c r="R35" s="774"/>
      <c r="S35" s="774"/>
      <c r="T35" s="774"/>
      <c r="U35" s="774"/>
      <c r="V35" s="775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hidden="1" x14ac:dyDescent="0.2">
      <c r="A36" s="766"/>
      <c r="B36" s="766"/>
      <c r="C36" s="766"/>
      <c r="D36" s="766"/>
      <c r="E36" s="766"/>
      <c r="F36" s="766"/>
      <c r="G36" s="766"/>
      <c r="H36" s="766"/>
      <c r="I36" s="766"/>
      <c r="J36" s="766"/>
      <c r="K36" s="766"/>
      <c r="L36" s="766"/>
      <c r="M36" s="766"/>
      <c r="N36" s="766"/>
      <c r="O36" s="784"/>
      <c r="P36" s="773" t="s">
        <v>71</v>
      </c>
      <c r="Q36" s="774"/>
      <c r="R36" s="774"/>
      <c r="S36" s="774"/>
      <c r="T36" s="774"/>
      <c r="U36" s="774"/>
      <c r="V36" s="775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hidden="1" customHeight="1" x14ac:dyDescent="0.25">
      <c r="A37" s="765" t="s">
        <v>103</v>
      </c>
      <c r="B37" s="766"/>
      <c r="C37" s="766"/>
      <c r="D37" s="766"/>
      <c r="E37" s="766"/>
      <c r="F37" s="766"/>
      <c r="G37" s="766"/>
      <c r="H37" s="766"/>
      <c r="I37" s="766"/>
      <c r="J37" s="766"/>
      <c r="K37" s="766"/>
      <c r="L37" s="766"/>
      <c r="M37" s="766"/>
      <c r="N37" s="766"/>
      <c r="O37" s="766"/>
      <c r="P37" s="766"/>
      <c r="Q37" s="766"/>
      <c r="R37" s="766"/>
      <c r="S37" s="766"/>
      <c r="T37" s="766"/>
      <c r="U37" s="766"/>
      <c r="V37" s="766"/>
      <c r="W37" s="766"/>
      <c r="X37" s="766"/>
      <c r="Y37" s="766"/>
      <c r="Z37" s="766"/>
      <c r="AA37" s="746"/>
      <c r="AB37" s="746"/>
      <c r="AC37" s="746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59">
        <v>4607091388503</v>
      </c>
      <c r="E38" s="760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2"/>
      <c r="R38" s="762"/>
      <c r="S38" s="762"/>
      <c r="T38" s="763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3"/>
      <c r="B39" s="766"/>
      <c r="C39" s="766"/>
      <c r="D39" s="766"/>
      <c r="E39" s="766"/>
      <c r="F39" s="766"/>
      <c r="G39" s="766"/>
      <c r="H39" s="766"/>
      <c r="I39" s="766"/>
      <c r="J39" s="766"/>
      <c r="K39" s="766"/>
      <c r="L39" s="766"/>
      <c r="M39" s="766"/>
      <c r="N39" s="766"/>
      <c r="O39" s="784"/>
      <c r="P39" s="773" t="s">
        <v>71</v>
      </c>
      <c r="Q39" s="774"/>
      <c r="R39" s="774"/>
      <c r="S39" s="774"/>
      <c r="T39" s="774"/>
      <c r="U39" s="774"/>
      <c r="V39" s="775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hidden="1" x14ac:dyDescent="0.2">
      <c r="A40" s="766"/>
      <c r="B40" s="766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84"/>
      <c r="P40" s="773" t="s">
        <v>71</v>
      </c>
      <c r="Q40" s="774"/>
      <c r="R40" s="774"/>
      <c r="S40" s="774"/>
      <c r="T40" s="774"/>
      <c r="U40" s="774"/>
      <c r="V40" s="775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hidden="1" customHeight="1" x14ac:dyDescent="0.25">
      <c r="A41" s="765" t="s">
        <v>109</v>
      </c>
      <c r="B41" s="766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66"/>
      <c r="P41" s="766"/>
      <c r="Q41" s="766"/>
      <c r="R41" s="766"/>
      <c r="S41" s="766"/>
      <c r="T41" s="766"/>
      <c r="U41" s="766"/>
      <c r="V41" s="766"/>
      <c r="W41" s="766"/>
      <c r="X41" s="766"/>
      <c r="Y41" s="766"/>
      <c r="Z41" s="766"/>
      <c r="AA41" s="746"/>
      <c r="AB41" s="746"/>
      <c r="AC41" s="746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59">
        <v>4607091389111</v>
      </c>
      <c r="E42" s="760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1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2"/>
      <c r="R42" s="762"/>
      <c r="S42" s="762"/>
      <c r="T42" s="763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3"/>
      <c r="B43" s="766"/>
      <c r="C43" s="766"/>
      <c r="D43" s="766"/>
      <c r="E43" s="766"/>
      <c r="F43" s="766"/>
      <c r="G43" s="766"/>
      <c r="H43" s="766"/>
      <c r="I43" s="766"/>
      <c r="J43" s="766"/>
      <c r="K43" s="766"/>
      <c r="L43" s="766"/>
      <c r="M43" s="766"/>
      <c r="N43" s="766"/>
      <c r="O43" s="784"/>
      <c r="P43" s="773" t="s">
        <v>71</v>
      </c>
      <c r="Q43" s="774"/>
      <c r="R43" s="774"/>
      <c r="S43" s="774"/>
      <c r="T43" s="774"/>
      <c r="U43" s="774"/>
      <c r="V43" s="775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hidden="1" x14ac:dyDescent="0.2">
      <c r="A44" s="766"/>
      <c r="B44" s="766"/>
      <c r="C44" s="766"/>
      <c r="D44" s="766"/>
      <c r="E44" s="766"/>
      <c r="F44" s="766"/>
      <c r="G44" s="766"/>
      <c r="H44" s="766"/>
      <c r="I44" s="766"/>
      <c r="J44" s="766"/>
      <c r="K44" s="766"/>
      <c r="L44" s="766"/>
      <c r="M44" s="766"/>
      <c r="N44" s="766"/>
      <c r="O44" s="784"/>
      <c r="P44" s="773" t="s">
        <v>71</v>
      </c>
      <c r="Q44" s="774"/>
      <c r="R44" s="774"/>
      <c r="S44" s="774"/>
      <c r="T44" s="774"/>
      <c r="U44" s="774"/>
      <c r="V44" s="775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hidden="1" customHeight="1" x14ac:dyDescent="0.2">
      <c r="A45" s="912" t="s">
        <v>112</v>
      </c>
      <c r="B45" s="913"/>
      <c r="C45" s="913"/>
      <c r="D45" s="913"/>
      <c r="E45" s="913"/>
      <c r="F45" s="913"/>
      <c r="G45" s="913"/>
      <c r="H45" s="913"/>
      <c r="I45" s="913"/>
      <c r="J45" s="913"/>
      <c r="K45" s="913"/>
      <c r="L45" s="913"/>
      <c r="M45" s="913"/>
      <c r="N45" s="913"/>
      <c r="O45" s="913"/>
      <c r="P45" s="913"/>
      <c r="Q45" s="913"/>
      <c r="R45" s="913"/>
      <c r="S45" s="913"/>
      <c r="T45" s="913"/>
      <c r="U45" s="913"/>
      <c r="V45" s="913"/>
      <c r="W45" s="913"/>
      <c r="X45" s="913"/>
      <c r="Y45" s="913"/>
      <c r="Z45" s="913"/>
      <c r="AA45" s="48"/>
      <c r="AB45" s="48"/>
      <c r="AC45" s="48"/>
    </row>
    <row r="46" spans="1:68" ht="16.5" hidden="1" customHeight="1" x14ac:dyDescent="0.25">
      <c r="A46" s="772" t="s">
        <v>113</v>
      </c>
      <c r="B46" s="766"/>
      <c r="C46" s="766"/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6"/>
      <c r="S46" s="766"/>
      <c r="T46" s="766"/>
      <c r="U46" s="766"/>
      <c r="V46" s="766"/>
      <c r="W46" s="766"/>
      <c r="X46" s="766"/>
      <c r="Y46" s="766"/>
      <c r="Z46" s="766"/>
      <c r="AA46" s="748"/>
      <c r="AB46" s="748"/>
      <c r="AC46" s="748"/>
    </row>
    <row r="47" spans="1:68" ht="14.25" hidden="1" customHeight="1" x14ac:dyDescent="0.25">
      <c r="A47" s="765" t="s">
        <v>114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746"/>
      <c r="AB47" s="746"/>
      <c r="AC47" s="746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59">
        <v>4607091385670</v>
      </c>
      <c r="E48" s="760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2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2"/>
      <c r="R48" s="762"/>
      <c r="S48" s="762"/>
      <c r="T48" s="763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59">
        <v>4607091385670</v>
      </c>
      <c r="E49" s="760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9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2"/>
      <c r="R49" s="762"/>
      <c r="S49" s="762"/>
      <c r="T49" s="763"/>
      <c r="U49" s="34"/>
      <c r="V49" s="34"/>
      <c r="W49" s="35" t="s">
        <v>69</v>
      </c>
      <c r="X49" s="753">
        <v>20</v>
      </c>
      <c r="Y49" s="754">
        <f t="shared" si="6"/>
        <v>21.6</v>
      </c>
      <c r="Z49" s="36">
        <f>IFERROR(IF(Y49=0,"",ROUNDUP(Y49/H49,0)*0.02175),"")</f>
        <v>4.3499999999999997E-2</v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20.888888888888886</v>
      </c>
      <c r="BN49" s="64">
        <f t="shared" si="8"/>
        <v>22.56</v>
      </c>
      <c r="BO49" s="64">
        <f t="shared" si="9"/>
        <v>3.306878306878306E-2</v>
      </c>
      <c r="BP49" s="64">
        <f t="shared" si="10"/>
        <v>3.5714285714285712E-2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59">
        <v>4680115883956</v>
      </c>
      <c r="E50" s="760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11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2"/>
      <c r="R50" s="762"/>
      <c r="S50" s="762"/>
      <c r="T50" s="763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59">
        <v>4680115882539</v>
      </c>
      <c r="E51" s="760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2"/>
      <c r="R51" s="762"/>
      <c r="S51" s="762"/>
      <c r="T51" s="763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59">
        <v>4607091385687</v>
      </c>
      <c r="E52" s="760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11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2"/>
      <c r="R52" s="762"/>
      <c r="S52" s="762"/>
      <c r="T52" s="763"/>
      <c r="U52" s="34"/>
      <c r="V52" s="34"/>
      <c r="W52" s="35" t="s">
        <v>69</v>
      </c>
      <c r="X52" s="753">
        <v>8</v>
      </c>
      <c r="Y52" s="754">
        <f t="shared" si="6"/>
        <v>8</v>
      </c>
      <c r="Z52" s="36">
        <f>IFERROR(IF(Y52=0,"",ROUNDUP(Y52/H52,0)*0.00902),"")</f>
        <v>1.804E-2</v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8.42</v>
      </c>
      <c r="BN52" s="64">
        <f t="shared" si="8"/>
        <v>8.42</v>
      </c>
      <c r="BO52" s="64">
        <f t="shared" si="9"/>
        <v>1.5151515151515152E-2</v>
      </c>
      <c r="BP52" s="64">
        <f t="shared" si="10"/>
        <v>1.5151515151515152E-2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59">
        <v>4680115883949</v>
      </c>
      <c r="E53" s="760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10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2"/>
      <c r="R53" s="762"/>
      <c r="S53" s="762"/>
      <c r="T53" s="763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3"/>
      <c r="B54" s="766"/>
      <c r="C54" s="766"/>
      <c r="D54" s="766"/>
      <c r="E54" s="766"/>
      <c r="F54" s="766"/>
      <c r="G54" s="766"/>
      <c r="H54" s="766"/>
      <c r="I54" s="766"/>
      <c r="J54" s="766"/>
      <c r="K54" s="766"/>
      <c r="L54" s="766"/>
      <c r="M54" s="766"/>
      <c r="N54" s="766"/>
      <c r="O54" s="784"/>
      <c r="P54" s="773" t="s">
        <v>71</v>
      </c>
      <c r="Q54" s="774"/>
      <c r="R54" s="774"/>
      <c r="S54" s="774"/>
      <c r="T54" s="774"/>
      <c r="U54" s="774"/>
      <c r="V54" s="775"/>
      <c r="W54" s="37" t="s">
        <v>72</v>
      </c>
      <c r="X54" s="755">
        <f>IFERROR(X48/H48,"0")+IFERROR(X49/H49,"0")+IFERROR(X50/H50,"0")+IFERROR(X51/H51,"0")+IFERROR(X52/H52,"0")+IFERROR(X53/H53,"0")</f>
        <v>3.8518518518518516</v>
      </c>
      <c r="Y54" s="755">
        <f>IFERROR(Y48/H48,"0")+IFERROR(Y49/H49,"0")+IFERROR(Y50/H50,"0")+IFERROR(Y51/H51,"0")+IFERROR(Y52/H52,"0")+IFERROR(Y53/H53,"0")</f>
        <v>4</v>
      </c>
      <c r="Z54" s="755">
        <f>IFERROR(IF(Z48="",0,Z48),"0")+IFERROR(IF(Z49="",0,Z49),"0")+IFERROR(IF(Z50="",0,Z50),"0")+IFERROR(IF(Z51="",0,Z51),"0")+IFERROR(IF(Z52="",0,Z52),"0")+IFERROR(IF(Z53="",0,Z53),"0")</f>
        <v>6.1539999999999997E-2</v>
      </c>
      <c r="AA54" s="756"/>
      <c r="AB54" s="756"/>
      <c r="AC54" s="756"/>
    </row>
    <row r="55" spans="1:68" x14ac:dyDescent="0.2">
      <c r="A55" s="766"/>
      <c r="B55" s="766"/>
      <c r="C55" s="766"/>
      <c r="D55" s="766"/>
      <c r="E55" s="766"/>
      <c r="F55" s="766"/>
      <c r="G55" s="766"/>
      <c r="H55" s="766"/>
      <c r="I55" s="766"/>
      <c r="J55" s="766"/>
      <c r="K55" s="766"/>
      <c r="L55" s="766"/>
      <c r="M55" s="766"/>
      <c r="N55" s="766"/>
      <c r="O55" s="784"/>
      <c r="P55" s="773" t="s">
        <v>71</v>
      </c>
      <c r="Q55" s="774"/>
      <c r="R55" s="774"/>
      <c r="S55" s="774"/>
      <c r="T55" s="774"/>
      <c r="U55" s="774"/>
      <c r="V55" s="775"/>
      <c r="W55" s="37" t="s">
        <v>69</v>
      </c>
      <c r="X55" s="755">
        <f>IFERROR(SUM(X48:X53),"0")</f>
        <v>28</v>
      </c>
      <c r="Y55" s="755">
        <f>IFERROR(SUM(Y48:Y53),"0")</f>
        <v>29.6</v>
      </c>
      <c r="Z55" s="37"/>
      <c r="AA55" s="756"/>
      <c r="AB55" s="756"/>
      <c r="AC55" s="756"/>
    </row>
    <row r="56" spans="1:68" ht="14.25" hidden="1" customHeight="1" x14ac:dyDescent="0.25">
      <c r="A56" s="765" t="s">
        <v>73</v>
      </c>
      <c r="B56" s="766"/>
      <c r="C56" s="766"/>
      <c r="D56" s="766"/>
      <c r="E56" s="766"/>
      <c r="F56" s="766"/>
      <c r="G56" s="766"/>
      <c r="H56" s="766"/>
      <c r="I56" s="766"/>
      <c r="J56" s="766"/>
      <c r="K56" s="766"/>
      <c r="L56" s="766"/>
      <c r="M56" s="766"/>
      <c r="N56" s="766"/>
      <c r="O56" s="766"/>
      <c r="P56" s="766"/>
      <c r="Q56" s="766"/>
      <c r="R56" s="766"/>
      <c r="S56" s="766"/>
      <c r="T56" s="766"/>
      <c r="U56" s="766"/>
      <c r="V56" s="766"/>
      <c r="W56" s="766"/>
      <c r="X56" s="766"/>
      <c r="Y56" s="766"/>
      <c r="Z56" s="766"/>
      <c r="AA56" s="746"/>
      <c r="AB56" s="746"/>
      <c r="AC56" s="746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59">
        <v>4680115885233</v>
      </c>
      <c r="E57" s="760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8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2"/>
      <c r="R57" s="762"/>
      <c r="S57" s="762"/>
      <c r="T57" s="763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59">
        <v>4680115884915</v>
      </c>
      <c r="E58" s="760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7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2"/>
      <c r="R58" s="762"/>
      <c r="S58" s="762"/>
      <c r="T58" s="763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3"/>
      <c r="B59" s="766"/>
      <c r="C59" s="766"/>
      <c r="D59" s="766"/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84"/>
      <c r="P59" s="773" t="s">
        <v>71</v>
      </c>
      <c r="Q59" s="774"/>
      <c r="R59" s="774"/>
      <c r="S59" s="774"/>
      <c r="T59" s="774"/>
      <c r="U59" s="774"/>
      <c r="V59" s="775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hidden="1" x14ac:dyDescent="0.2">
      <c r="A60" s="766"/>
      <c r="B60" s="766"/>
      <c r="C60" s="766"/>
      <c r="D60" s="766"/>
      <c r="E60" s="766"/>
      <c r="F60" s="766"/>
      <c r="G60" s="766"/>
      <c r="H60" s="766"/>
      <c r="I60" s="766"/>
      <c r="J60" s="766"/>
      <c r="K60" s="766"/>
      <c r="L60" s="766"/>
      <c r="M60" s="766"/>
      <c r="N60" s="766"/>
      <c r="O60" s="784"/>
      <c r="P60" s="773" t="s">
        <v>71</v>
      </c>
      <c r="Q60" s="774"/>
      <c r="R60" s="774"/>
      <c r="S60" s="774"/>
      <c r="T60" s="774"/>
      <c r="U60" s="774"/>
      <c r="V60" s="775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hidden="1" customHeight="1" x14ac:dyDescent="0.25">
      <c r="A61" s="772" t="s">
        <v>138</v>
      </c>
      <c r="B61" s="766"/>
      <c r="C61" s="766"/>
      <c r="D61" s="766"/>
      <c r="E61" s="766"/>
      <c r="F61" s="766"/>
      <c r="G61" s="766"/>
      <c r="H61" s="766"/>
      <c r="I61" s="766"/>
      <c r="J61" s="766"/>
      <c r="K61" s="766"/>
      <c r="L61" s="766"/>
      <c r="M61" s="766"/>
      <c r="N61" s="766"/>
      <c r="O61" s="766"/>
      <c r="P61" s="766"/>
      <c r="Q61" s="766"/>
      <c r="R61" s="766"/>
      <c r="S61" s="766"/>
      <c r="T61" s="766"/>
      <c r="U61" s="766"/>
      <c r="V61" s="766"/>
      <c r="W61" s="766"/>
      <c r="X61" s="766"/>
      <c r="Y61" s="766"/>
      <c r="Z61" s="766"/>
      <c r="AA61" s="748"/>
      <c r="AB61" s="748"/>
      <c r="AC61" s="748"/>
    </row>
    <row r="62" spans="1:68" ht="14.25" hidden="1" customHeight="1" x14ac:dyDescent="0.25">
      <c r="A62" s="765" t="s">
        <v>114</v>
      </c>
      <c r="B62" s="766"/>
      <c r="C62" s="766"/>
      <c r="D62" s="766"/>
      <c r="E62" s="766"/>
      <c r="F62" s="766"/>
      <c r="G62" s="766"/>
      <c r="H62" s="766"/>
      <c r="I62" s="766"/>
      <c r="J62" s="766"/>
      <c r="K62" s="766"/>
      <c r="L62" s="766"/>
      <c r="M62" s="766"/>
      <c r="N62" s="766"/>
      <c r="O62" s="766"/>
      <c r="P62" s="766"/>
      <c r="Q62" s="766"/>
      <c r="R62" s="766"/>
      <c r="S62" s="766"/>
      <c r="T62" s="766"/>
      <c r="U62" s="766"/>
      <c r="V62" s="766"/>
      <c r="W62" s="766"/>
      <c r="X62" s="766"/>
      <c r="Y62" s="766"/>
      <c r="Z62" s="766"/>
      <c r="AA62" s="746"/>
      <c r="AB62" s="746"/>
      <c r="AC62" s="746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59">
        <v>4680115885882</v>
      </c>
      <c r="E63" s="760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1133" t="s">
        <v>141</v>
      </c>
      <c r="Q63" s="762"/>
      <c r="R63" s="762"/>
      <c r="S63" s="762"/>
      <c r="T63" s="763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4301011948</v>
      </c>
      <c r="D64" s="759">
        <v>4680115881426</v>
      </c>
      <c r="E64" s="760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8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2"/>
      <c r="R64" s="762"/>
      <c r="S64" s="762"/>
      <c r="T64" s="763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148</v>
      </c>
      <c r="C65" s="31">
        <v>4301011817</v>
      </c>
      <c r="D65" s="759">
        <v>4680115881426</v>
      </c>
      <c r="E65" s="760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9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2"/>
      <c r="R65" s="762"/>
      <c r="S65" s="762"/>
      <c r="T65" s="763"/>
      <c r="U65" s="34"/>
      <c r="V65" s="34"/>
      <c r="W65" s="35" t="s">
        <v>69</v>
      </c>
      <c r="X65" s="753">
        <v>0</v>
      </c>
      <c r="Y65" s="75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150</v>
      </c>
      <c r="B66" s="54" t="s">
        <v>151</v>
      </c>
      <c r="C66" s="31">
        <v>4301011589</v>
      </c>
      <c r="D66" s="759">
        <v>4680115885899</v>
      </c>
      <c r="E66" s="760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1061" t="s">
        <v>153</v>
      </c>
      <c r="Q66" s="762"/>
      <c r="R66" s="762"/>
      <c r="S66" s="762"/>
      <c r="T66" s="763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4301011192</v>
      </c>
      <c r="D67" s="759">
        <v>4607091382952</v>
      </c>
      <c r="E67" s="760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8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2"/>
      <c r="R67" s="762"/>
      <c r="S67" s="762"/>
      <c r="T67" s="763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4301011386</v>
      </c>
      <c r="D68" s="759">
        <v>4680115880283</v>
      </c>
      <c r="E68" s="760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108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2"/>
      <c r="R68" s="762"/>
      <c r="S68" s="762"/>
      <c r="T68" s="763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4301011432</v>
      </c>
      <c r="D69" s="759">
        <v>4680115882720</v>
      </c>
      <c r="E69" s="760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10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2"/>
      <c r="R69" s="762"/>
      <c r="S69" s="762"/>
      <c r="T69" s="763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164</v>
      </c>
      <c r="B70" s="54" t="s">
        <v>165</v>
      </c>
      <c r="C70" s="31">
        <v>4301012008</v>
      </c>
      <c r="D70" s="759">
        <v>4680115881525</v>
      </c>
      <c r="E70" s="760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90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2"/>
      <c r="R70" s="762"/>
      <c r="S70" s="762"/>
      <c r="T70" s="763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167</v>
      </c>
      <c r="B71" s="54" t="s">
        <v>168</v>
      </c>
      <c r="C71" s="31">
        <v>4301011802</v>
      </c>
      <c r="D71" s="759">
        <v>4680115881419</v>
      </c>
      <c r="E71" s="760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7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2"/>
      <c r="R71" s="762"/>
      <c r="S71" s="762"/>
      <c r="T71" s="763"/>
      <c r="U71" s="34"/>
      <c r="V71" s="34"/>
      <c r="W71" s="35" t="s">
        <v>69</v>
      </c>
      <c r="X71" s="753">
        <v>0</v>
      </c>
      <c r="Y71" s="75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3"/>
      <c r="B72" s="766"/>
      <c r="C72" s="766"/>
      <c r="D72" s="766"/>
      <c r="E72" s="766"/>
      <c r="F72" s="766"/>
      <c r="G72" s="766"/>
      <c r="H72" s="766"/>
      <c r="I72" s="766"/>
      <c r="J72" s="766"/>
      <c r="K72" s="766"/>
      <c r="L72" s="766"/>
      <c r="M72" s="766"/>
      <c r="N72" s="766"/>
      <c r="O72" s="784"/>
      <c r="P72" s="773" t="s">
        <v>71</v>
      </c>
      <c r="Q72" s="774"/>
      <c r="R72" s="774"/>
      <c r="S72" s="774"/>
      <c r="T72" s="774"/>
      <c r="U72" s="774"/>
      <c r="V72" s="775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0</v>
      </c>
      <c r="Y72" s="755">
        <f>IFERROR(Y63/H63,"0")+IFERROR(Y64/H64,"0")+IFERROR(Y65/H65,"0")+IFERROR(Y66/H66,"0")+IFERROR(Y67/H67,"0")+IFERROR(Y68/H68,"0")+IFERROR(Y69/H69,"0")+IFERROR(Y70/H70,"0")+IFERROR(Y71/H71,"0")</f>
        <v>0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56"/>
      <c r="AB72" s="756"/>
      <c r="AC72" s="756"/>
    </row>
    <row r="73" spans="1:68" hidden="1" x14ac:dyDescent="0.2">
      <c r="A73" s="766"/>
      <c r="B73" s="766"/>
      <c r="C73" s="766"/>
      <c r="D73" s="766"/>
      <c r="E73" s="766"/>
      <c r="F73" s="766"/>
      <c r="G73" s="766"/>
      <c r="H73" s="766"/>
      <c r="I73" s="766"/>
      <c r="J73" s="766"/>
      <c r="K73" s="766"/>
      <c r="L73" s="766"/>
      <c r="M73" s="766"/>
      <c r="N73" s="766"/>
      <c r="O73" s="784"/>
      <c r="P73" s="773" t="s">
        <v>71</v>
      </c>
      <c r="Q73" s="774"/>
      <c r="R73" s="774"/>
      <c r="S73" s="774"/>
      <c r="T73" s="774"/>
      <c r="U73" s="774"/>
      <c r="V73" s="775"/>
      <c r="W73" s="37" t="s">
        <v>69</v>
      </c>
      <c r="X73" s="755">
        <f>IFERROR(SUM(X63:X71),"0")</f>
        <v>0</v>
      </c>
      <c r="Y73" s="755">
        <f>IFERROR(SUM(Y63:Y71),"0")</f>
        <v>0</v>
      </c>
      <c r="Z73" s="37"/>
      <c r="AA73" s="756"/>
      <c r="AB73" s="756"/>
      <c r="AC73" s="756"/>
    </row>
    <row r="74" spans="1:68" ht="14.25" hidden="1" customHeight="1" x14ac:dyDescent="0.25">
      <c r="A74" s="765" t="s">
        <v>169</v>
      </c>
      <c r="B74" s="766"/>
      <c r="C74" s="766"/>
      <c r="D74" s="766"/>
      <c r="E74" s="766"/>
      <c r="F74" s="766"/>
      <c r="G74" s="766"/>
      <c r="H74" s="766"/>
      <c r="I74" s="766"/>
      <c r="J74" s="766"/>
      <c r="K74" s="766"/>
      <c r="L74" s="766"/>
      <c r="M74" s="766"/>
      <c r="N74" s="766"/>
      <c r="O74" s="766"/>
      <c r="P74" s="766"/>
      <c r="Q74" s="766"/>
      <c r="R74" s="766"/>
      <c r="S74" s="766"/>
      <c r="T74" s="766"/>
      <c r="U74" s="766"/>
      <c r="V74" s="766"/>
      <c r="W74" s="766"/>
      <c r="X74" s="766"/>
      <c r="Y74" s="766"/>
      <c r="Z74" s="766"/>
      <c r="AA74" s="746"/>
      <c r="AB74" s="746"/>
      <c r="AC74" s="746"/>
    </row>
    <row r="75" spans="1:68" ht="27" customHeight="1" x14ac:dyDescent="0.25">
      <c r="A75" s="54" t="s">
        <v>170</v>
      </c>
      <c r="B75" s="54" t="s">
        <v>171</v>
      </c>
      <c r="C75" s="31">
        <v>4301020298</v>
      </c>
      <c r="D75" s="759">
        <v>4680115881440</v>
      </c>
      <c r="E75" s="760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8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2"/>
      <c r="R75" s="762"/>
      <c r="S75" s="762"/>
      <c r="T75" s="763"/>
      <c r="U75" s="34"/>
      <c r="V75" s="34"/>
      <c r="W75" s="35" t="s">
        <v>69</v>
      </c>
      <c r="X75" s="753">
        <v>100</v>
      </c>
      <c r="Y75" s="754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hidden="1" customHeight="1" x14ac:dyDescent="0.25">
      <c r="A76" s="54" t="s">
        <v>173</v>
      </c>
      <c r="B76" s="54" t="s">
        <v>174</v>
      </c>
      <c r="C76" s="31">
        <v>4301020228</v>
      </c>
      <c r="D76" s="759">
        <v>4680115882751</v>
      </c>
      <c r="E76" s="760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102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2"/>
      <c r="R76" s="762"/>
      <c r="S76" s="762"/>
      <c r="T76" s="763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176</v>
      </c>
      <c r="B77" s="54" t="s">
        <v>177</v>
      </c>
      <c r="C77" s="31">
        <v>4301020358</v>
      </c>
      <c r="D77" s="759">
        <v>4680115885950</v>
      </c>
      <c r="E77" s="760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809" t="s">
        <v>178</v>
      </c>
      <c r="Q77" s="762"/>
      <c r="R77" s="762"/>
      <c r="S77" s="762"/>
      <c r="T77" s="763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4301020296</v>
      </c>
      <c r="D78" s="759">
        <v>4680115881433</v>
      </c>
      <c r="E78" s="760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10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2"/>
      <c r="R78" s="762"/>
      <c r="S78" s="762"/>
      <c r="T78" s="763"/>
      <c r="U78" s="34"/>
      <c r="V78" s="34"/>
      <c r="W78" s="35" t="s">
        <v>69</v>
      </c>
      <c r="X78" s="753">
        <v>0</v>
      </c>
      <c r="Y78" s="75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3"/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84"/>
      <c r="P79" s="773" t="s">
        <v>71</v>
      </c>
      <c r="Q79" s="774"/>
      <c r="R79" s="774"/>
      <c r="S79" s="774"/>
      <c r="T79" s="774"/>
      <c r="U79" s="774"/>
      <c r="V79" s="775"/>
      <c r="W79" s="37" t="s">
        <v>72</v>
      </c>
      <c r="X79" s="755">
        <f>IFERROR(X75/H75,"0")+IFERROR(X76/H76,"0")+IFERROR(X77/H77,"0")+IFERROR(X78/H78,"0")</f>
        <v>9.2592592592592595</v>
      </c>
      <c r="Y79" s="755">
        <f>IFERROR(Y75/H75,"0")+IFERROR(Y76/H76,"0")+IFERROR(Y77/H77,"0")+IFERROR(Y78/H78,"0")</f>
        <v>10</v>
      </c>
      <c r="Z79" s="755">
        <f>IFERROR(IF(Z75="",0,Z75),"0")+IFERROR(IF(Z76="",0,Z76),"0")+IFERROR(IF(Z77="",0,Z77),"0")+IFERROR(IF(Z78="",0,Z78),"0")</f>
        <v>0.21749999999999997</v>
      </c>
      <c r="AA79" s="756"/>
      <c r="AB79" s="756"/>
      <c r="AC79" s="756"/>
    </row>
    <row r="80" spans="1:68" x14ac:dyDescent="0.2">
      <c r="A80" s="766"/>
      <c r="B80" s="766"/>
      <c r="C80" s="766"/>
      <c r="D80" s="766"/>
      <c r="E80" s="766"/>
      <c r="F80" s="766"/>
      <c r="G80" s="766"/>
      <c r="H80" s="766"/>
      <c r="I80" s="766"/>
      <c r="J80" s="766"/>
      <c r="K80" s="766"/>
      <c r="L80" s="766"/>
      <c r="M80" s="766"/>
      <c r="N80" s="766"/>
      <c r="O80" s="784"/>
      <c r="P80" s="773" t="s">
        <v>71</v>
      </c>
      <c r="Q80" s="774"/>
      <c r="R80" s="774"/>
      <c r="S80" s="774"/>
      <c r="T80" s="774"/>
      <c r="U80" s="774"/>
      <c r="V80" s="775"/>
      <c r="W80" s="37" t="s">
        <v>69</v>
      </c>
      <c r="X80" s="755">
        <f>IFERROR(SUM(X75:X78),"0")</f>
        <v>100</v>
      </c>
      <c r="Y80" s="755">
        <f>IFERROR(SUM(Y75:Y78),"0")</f>
        <v>108</v>
      </c>
      <c r="Z80" s="37"/>
      <c r="AA80" s="756"/>
      <c r="AB80" s="756"/>
      <c r="AC80" s="756"/>
    </row>
    <row r="81" spans="1:68" ht="14.25" hidden="1" customHeight="1" x14ac:dyDescent="0.25">
      <c r="A81" s="765" t="s">
        <v>64</v>
      </c>
      <c r="B81" s="766"/>
      <c r="C81" s="766"/>
      <c r="D81" s="766"/>
      <c r="E81" s="766"/>
      <c r="F81" s="766"/>
      <c r="G81" s="766"/>
      <c r="H81" s="766"/>
      <c r="I81" s="766"/>
      <c r="J81" s="766"/>
      <c r="K81" s="766"/>
      <c r="L81" s="766"/>
      <c r="M81" s="766"/>
      <c r="N81" s="766"/>
      <c r="O81" s="766"/>
      <c r="P81" s="766"/>
      <c r="Q81" s="766"/>
      <c r="R81" s="766"/>
      <c r="S81" s="766"/>
      <c r="T81" s="766"/>
      <c r="U81" s="766"/>
      <c r="V81" s="766"/>
      <c r="W81" s="766"/>
      <c r="X81" s="766"/>
      <c r="Y81" s="766"/>
      <c r="Z81" s="766"/>
      <c r="AA81" s="746"/>
      <c r="AB81" s="746"/>
      <c r="AC81" s="746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59">
        <v>4680115885066</v>
      </c>
      <c r="E82" s="760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5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2"/>
      <c r="R82" s="762"/>
      <c r="S82" s="762"/>
      <c r="T82" s="763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59">
        <v>4680115885042</v>
      </c>
      <c r="E83" s="760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7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2"/>
      <c r="R83" s="762"/>
      <c r="S83" s="762"/>
      <c r="T83" s="763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59">
        <v>4680115885080</v>
      </c>
      <c r="E84" s="760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8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2"/>
      <c r="R84" s="762"/>
      <c r="S84" s="762"/>
      <c r="T84" s="763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59">
        <v>4680115885073</v>
      </c>
      <c r="E85" s="760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2"/>
      <c r="R85" s="762"/>
      <c r="S85" s="762"/>
      <c r="T85" s="763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59">
        <v>4680115885059</v>
      </c>
      <c r="E86" s="760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1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2"/>
      <c r="R86" s="762"/>
      <c r="S86" s="762"/>
      <c r="T86" s="763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759">
        <v>4680115885097</v>
      </c>
      <c r="E87" s="760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2"/>
      <c r="R87" s="762"/>
      <c r="S87" s="762"/>
      <c r="T87" s="763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3"/>
      <c r="B88" s="766"/>
      <c r="C88" s="766"/>
      <c r="D88" s="766"/>
      <c r="E88" s="766"/>
      <c r="F88" s="766"/>
      <c r="G88" s="766"/>
      <c r="H88" s="766"/>
      <c r="I88" s="766"/>
      <c r="J88" s="766"/>
      <c r="K88" s="766"/>
      <c r="L88" s="766"/>
      <c r="M88" s="766"/>
      <c r="N88" s="766"/>
      <c r="O88" s="784"/>
      <c r="P88" s="773" t="s">
        <v>71</v>
      </c>
      <c r="Q88" s="774"/>
      <c r="R88" s="774"/>
      <c r="S88" s="774"/>
      <c r="T88" s="774"/>
      <c r="U88" s="774"/>
      <c r="V88" s="775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hidden="1" x14ac:dyDescent="0.2">
      <c r="A89" s="766"/>
      <c r="B89" s="766"/>
      <c r="C89" s="766"/>
      <c r="D89" s="766"/>
      <c r="E89" s="766"/>
      <c r="F89" s="766"/>
      <c r="G89" s="766"/>
      <c r="H89" s="766"/>
      <c r="I89" s="766"/>
      <c r="J89" s="766"/>
      <c r="K89" s="766"/>
      <c r="L89" s="766"/>
      <c r="M89" s="766"/>
      <c r="N89" s="766"/>
      <c r="O89" s="784"/>
      <c r="P89" s="773" t="s">
        <v>71</v>
      </c>
      <c r="Q89" s="774"/>
      <c r="R89" s="774"/>
      <c r="S89" s="774"/>
      <c r="T89" s="774"/>
      <c r="U89" s="774"/>
      <c r="V89" s="775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hidden="1" customHeight="1" x14ac:dyDescent="0.25">
      <c r="A90" s="765" t="s">
        <v>73</v>
      </c>
      <c r="B90" s="766"/>
      <c r="C90" s="766"/>
      <c r="D90" s="766"/>
      <c r="E90" s="766"/>
      <c r="F90" s="766"/>
      <c r="G90" s="766"/>
      <c r="H90" s="766"/>
      <c r="I90" s="766"/>
      <c r="J90" s="766"/>
      <c r="K90" s="766"/>
      <c r="L90" s="766"/>
      <c r="M90" s="766"/>
      <c r="N90" s="766"/>
      <c r="O90" s="766"/>
      <c r="P90" s="766"/>
      <c r="Q90" s="766"/>
      <c r="R90" s="766"/>
      <c r="S90" s="766"/>
      <c r="T90" s="766"/>
      <c r="U90" s="766"/>
      <c r="V90" s="766"/>
      <c r="W90" s="766"/>
      <c r="X90" s="766"/>
      <c r="Y90" s="766"/>
      <c r="Z90" s="766"/>
      <c r="AA90" s="746"/>
      <c r="AB90" s="746"/>
      <c r="AC90" s="746"/>
    </row>
    <row r="91" spans="1:68" ht="37.5" hidden="1" customHeight="1" x14ac:dyDescent="0.25">
      <c r="A91" s="54" t="s">
        <v>196</v>
      </c>
      <c r="B91" s="54" t="s">
        <v>197</v>
      </c>
      <c r="C91" s="31">
        <v>4301051844</v>
      </c>
      <c r="D91" s="759">
        <v>4680115885929</v>
      </c>
      <c r="E91" s="760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956" t="s">
        <v>198</v>
      </c>
      <c r="Q91" s="762"/>
      <c r="R91" s="762"/>
      <c r="S91" s="762"/>
      <c r="T91" s="763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59">
        <v>4680115881891</v>
      </c>
      <c r="E92" s="760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1140" t="s">
        <v>202</v>
      </c>
      <c r="Q92" s="762"/>
      <c r="R92" s="762"/>
      <c r="S92" s="762"/>
      <c r="T92" s="763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4301051846</v>
      </c>
      <c r="D93" s="759">
        <v>4680115885769</v>
      </c>
      <c r="E93" s="760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930" t="s">
        <v>206</v>
      </c>
      <c r="Q93" s="762"/>
      <c r="R93" s="762"/>
      <c r="S93" s="762"/>
      <c r="T93" s="763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4301051822</v>
      </c>
      <c r="D94" s="759">
        <v>4680115884410</v>
      </c>
      <c r="E94" s="760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1127" t="s">
        <v>209</v>
      </c>
      <c r="Q94" s="762"/>
      <c r="R94" s="762"/>
      <c r="S94" s="762"/>
      <c r="T94" s="763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4301051827</v>
      </c>
      <c r="D95" s="759">
        <v>4680115884403</v>
      </c>
      <c r="E95" s="760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10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2"/>
      <c r="R95" s="762"/>
      <c r="S95" s="762"/>
      <c r="T95" s="763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213</v>
      </c>
      <c r="B96" s="54" t="s">
        <v>214</v>
      </c>
      <c r="C96" s="31">
        <v>4301051837</v>
      </c>
      <c r="D96" s="759">
        <v>4680115884311</v>
      </c>
      <c r="E96" s="760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1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2"/>
      <c r="R96" s="762"/>
      <c r="S96" s="762"/>
      <c r="T96" s="763"/>
      <c r="U96" s="34"/>
      <c r="V96" s="34"/>
      <c r="W96" s="35" t="s">
        <v>69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3"/>
      <c r="B97" s="766"/>
      <c r="C97" s="766"/>
      <c r="D97" s="766"/>
      <c r="E97" s="766"/>
      <c r="F97" s="766"/>
      <c r="G97" s="766"/>
      <c r="H97" s="766"/>
      <c r="I97" s="766"/>
      <c r="J97" s="766"/>
      <c r="K97" s="766"/>
      <c r="L97" s="766"/>
      <c r="M97" s="766"/>
      <c r="N97" s="766"/>
      <c r="O97" s="784"/>
      <c r="P97" s="773" t="s">
        <v>71</v>
      </c>
      <c r="Q97" s="774"/>
      <c r="R97" s="774"/>
      <c r="S97" s="774"/>
      <c r="T97" s="774"/>
      <c r="U97" s="774"/>
      <c r="V97" s="775"/>
      <c r="W97" s="37" t="s">
        <v>72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hidden="1" x14ac:dyDescent="0.2">
      <c r="A98" s="766"/>
      <c r="B98" s="766"/>
      <c r="C98" s="766"/>
      <c r="D98" s="766"/>
      <c r="E98" s="766"/>
      <c r="F98" s="766"/>
      <c r="G98" s="766"/>
      <c r="H98" s="766"/>
      <c r="I98" s="766"/>
      <c r="J98" s="766"/>
      <c r="K98" s="766"/>
      <c r="L98" s="766"/>
      <c r="M98" s="766"/>
      <c r="N98" s="766"/>
      <c r="O98" s="784"/>
      <c r="P98" s="773" t="s">
        <v>71</v>
      </c>
      <c r="Q98" s="774"/>
      <c r="R98" s="774"/>
      <c r="S98" s="774"/>
      <c r="T98" s="774"/>
      <c r="U98" s="774"/>
      <c r="V98" s="775"/>
      <c r="W98" s="37" t="s">
        <v>69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hidden="1" customHeight="1" x14ac:dyDescent="0.25">
      <c r="A99" s="765" t="s">
        <v>215</v>
      </c>
      <c r="B99" s="766"/>
      <c r="C99" s="766"/>
      <c r="D99" s="766"/>
      <c r="E99" s="766"/>
      <c r="F99" s="766"/>
      <c r="G99" s="766"/>
      <c r="H99" s="766"/>
      <c r="I99" s="766"/>
      <c r="J99" s="766"/>
      <c r="K99" s="766"/>
      <c r="L99" s="766"/>
      <c r="M99" s="766"/>
      <c r="N99" s="766"/>
      <c r="O99" s="766"/>
      <c r="P99" s="766"/>
      <c r="Q99" s="766"/>
      <c r="R99" s="766"/>
      <c r="S99" s="766"/>
      <c r="T99" s="766"/>
      <c r="U99" s="766"/>
      <c r="V99" s="766"/>
      <c r="W99" s="766"/>
      <c r="X99" s="766"/>
      <c r="Y99" s="766"/>
      <c r="Z99" s="766"/>
      <c r="AA99" s="746"/>
      <c r="AB99" s="746"/>
      <c r="AC99" s="746"/>
    </row>
    <row r="100" spans="1:68" ht="37.5" hidden="1" customHeight="1" x14ac:dyDescent="0.25">
      <c r="A100" s="54" t="s">
        <v>216</v>
      </c>
      <c r="B100" s="54" t="s">
        <v>217</v>
      </c>
      <c r="C100" s="31">
        <v>4301060366</v>
      </c>
      <c r="D100" s="759">
        <v>4680115881532</v>
      </c>
      <c r="E100" s="760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2"/>
      <c r="R100" s="762"/>
      <c r="S100" s="762"/>
      <c r="T100" s="763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216</v>
      </c>
      <c r="B101" s="54" t="s">
        <v>219</v>
      </c>
      <c r="C101" s="31">
        <v>4301060371</v>
      </c>
      <c r="D101" s="759">
        <v>4680115881532</v>
      </c>
      <c r="E101" s="760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9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2"/>
      <c r="R101" s="762"/>
      <c r="S101" s="762"/>
      <c r="T101" s="763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220</v>
      </c>
      <c r="B102" s="54" t="s">
        <v>221</v>
      </c>
      <c r="C102" s="31">
        <v>4301060351</v>
      </c>
      <c r="D102" s="759">
        <v>4680115881464</v>
      </c>
      <c r="E102" s="760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87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2"/>
      <c r="R102" s="762"/>
      <c r="S102" s="762"/>
      <c r="T102" s="763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3"/>
      <c r="B103" s="766"/>
      <c r="C103" s="766"/>
      <c r="D103" s="766"/>
      <c r="E103" s="766"/>
      <c r="F103" s="766"/>
      <c r="G103" s="766"/>
      <c r="H103" s="766"/>
      <c r="I103" s="766"/>
      <c r="J103" s="766"/>
      <c r="K103" s="766"/>
      <c r="L103" s="766"/>
      <c r="M103" s="766"/>
      <c r="N103" s="766"/>
      <c r="O103" s="784"/>
      <c r="P103" s="773" t="s">
        <v>71</v>
      </c>
      <c r="Q103" s="774"/>
      <c r="R103" s="774"/>
      <c r="S103" s="774"/>
      <c r="T103" s="774"/>
      <c r="U103" s="774"/>
      <c r="V103" s="775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hidden="1" x14ac:dyDescent="0.2">
      <c r="A104" s="766"/>
      <c r="B104" s="766"/>
      <c r="C104" s="766"/>
      <c r="D104" s="766"/>
      <c r="E104" s="766"/>
      <c r="F104" s="766"/>
      <c r="G104" s="766"/>
      <c r="H104" s="766"/>
      <c r="I104" s="766"/>
      <c r="J104" s="766"/>
      <c r="K104" s="766"/>
      <c r="L104" s="766"/>
      <c r="M104" s="766"/>
      <c r="N104" s="766"/>
      <c r="O104" s="784"/>
      <c r="P104" s="773" t="s">
        <v>71</v>
      </c>
      <c r="Q104" s="774"/>
      <c r="R104" s="774"/>
      <c r="S104" s="774"/>
      <c r="T104" s="774"/>
      <c r="U104" s="774"/>
      <c r="V104" s="775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hidden="1" customHeight="1" x14ac:dyDescent="0.25">
      <c r="A105" s="772" t="s">
        <v>223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748"/>
      <c r="AB105" s="748"/>
      <c r="AC105" s="748"/>
    </row>
    <row r="106" spans="1:68" ht="14.25" hidden="1" customHeight="1" x14ac:dyDescent="0.25">
      <c r="A106" s="765" t="s">
        <v>114</v>
      </c>
      <c r="B106" s="766"/>
      <c r="C106" s="766"/>
      <c r="D106" s="766"/>
      <c r="E106" s="766"/>
      <c r="F106" s="766"/>
      <c r="G106" s="766"/>
      <c r="H106" s="766"/>
      <c r="I106" s="766"/>
      <c r="J106" s="766"/>
      <c r="K106" s="766"/>
      <c r="L106" s="766"/>
      <c r="M106" s="766"/>
      <c r="N106" s="766"/>
      <c r="O106" s="766"/>
      <c r="P106" s="766"/>
      <c r="Q106" s="766"/>
      <c r="R106" s="766"/>
      <c r="S106" s="766"/>
      <c r="T106" s="766"/>
      <c r="U106" s="766"/>
      <c r="V106" s="766"/>
      <c r="W106" s="766"/>
      <c r="X106" s="766"/>
      <c r="Y106" s="766"/>
      <c r="Z106" s="766"/>
      <c r="AA106" s="746"/>
      <c r="AB106" s="746"/>
      <c r="AC106" s="746"/>
    </row>
    <row r="107" spans="1:68" ht="27" hidden="1" customHeight="1" x14ac:dyDescent="0.25">
      <c r="A107" s="54" t="s">
        <v>224</v>
      </c>
      <c r="B107" s="54" t="s">
        <v>225</v>
      </c>
      <c r="C107" s="31">
        <v>4301011468</v>
      </c>
      <c r="D107" s="759">
        <v>4680115881327</v>
      </c>
      <c r="E107" s="760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8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2"/>
      <c r="R107" s="762"/>
      <c r="S107" s="762"/>
      <c r="T107" s="763"/>
      <c r="U107" s="34"/>
      <c r="V107" s="34"/>
      <c r="W107" s="35" t="s">
        <v>69</v>
      </c>
      <c r="X107" s="753">
        <v>0</v>
      </c>
      <c r="Y107" s="75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4301011476</v>
      </c>
      <c r="D108" s="759">
        <v>4680115881518</v>
      </c>
      <c r="E108" s="760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94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2"/>
      <c r="R108" s="762"/>
      <c r="S108" s="762"/>
      <c r="T108" s="763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230</v>
      </c>
      <c r="B109" s="54" t="s">
        <v>231</v>
      </c>
      <c r="C109" s="31">
        <v>4301011443</v>
      </c>
      <c r="D109" s="759">
        <v>4680115881303</v>
      </c>
      <c r="E109" s="760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93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2"/>
      <c r="R109" s="762"/>
      <c r="S109" s="762"/>
      <c r="T109" s="763"/>
      <c r="U109" s="34"/>
      <c r="V109" s="34"/>
      <c r="W109" s="35" t="s">
        <v>69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3"/>
      <c r="B110" s="766"/>
      <c r="C110" s="766"/>
      <c r="D110" s="766"/>
      <c r="E110" s="766"/>
      <c r="F110" s="766"/>
      <c r="G110" s="766"/>
      <c r="H110" s="766"/>
      <c r="I110" s="766"/>
      <c r="J110" s="766"/>
      <c r="K110" s="766"/>
      <c r="L110" s="766"/>
      <c r="M110" s="766"/>
      <c r="N110" s="766"/>
      <c r="O110" s="784"/>
      <c r="P110" s="773" t="s">
        <v>71</v>
      </c>
      <c r="Q110" s="774"/>
      <c r="R110" s="774"/>
      <c r="S110" s="774"/>
      <c r="T110" s="774"/>
      <c r="U110" s="774"/>
      <c r="V110" s="775"/>
      <c r="W110" s="37" t="s">
        <v>72</v>
      </c>
      <c r="X110" s="755">
        <f>IFERROR(X107/H107,"0")+IFERROR(X108/H108,"0")+IFERROR(X109/H109,"0")</f>
        <v>0</v>
      </c>
      <c r="Y110" s="755">
        <f>IFERROR(Y107/H107,"0")+IFERROR(Y108/H108,"0")+IFERROR(Y109/H109,"0")</f>
        <v>0</v>
      </c>
      <c r="Z110" s="755">
        <f>IFERROR(IF(Z107="",0,Z107),"0")+IFERROR(IF(Z108="",0,Z108),"0")+IFERROR(IF(Z109="",0,Z109),"0")</f>
        <v>0</v>
      </c>
      <c r="AA110" s="756"/>
      <c r="AB110" s="756"/>
      <c r="AC110" s="756"/>
    </row>
    <row r="111" spans="1:68" hidden="1" x14ac:dyDescent="0.2">
      <c r="A111" s="766"/>
      <c r="B111" s="766"/>
      <c r="C111" s="766"/>
      <c r="D111" s="766"/>
      <c r="E111" s="766"/>
      <c r="F111" s="766"/>
      <c r="G111" s="766"/>
      <c r="H111" s="766"/>
      <c r="I111" s="766"/>
      <c r="J111" s="766"/>
      <c r="K111" s="766"/>
      <c r="L111" s="766"/>
      <c r="M111" s="766"/>
      <c r="N111" s="766"/>
      <c r="O111" s="784"/>
      <c r="P111" s="773" t="s">
        <v>71</v>
      </c>
      <c r="Q111" s="774"/>
      <c r="R111" s="774"/>
      <c r="S111" s="774"/>
      <c r="T111" s="774"/>
      <c r="U111" s="774"/>
      <c r="V111" s="775"/>
      <c r="W111" s="37" t="s">
        <v>69</v>
      </c>
      <c r="X111" s="755">
        <f>IFERROR(SUM(X107:X109),"0")</f>
        <v>0</v>
      </c>
      <c r="Y111" s="755">
        <f>IFERROR(SUM(Y107:Y109),"0")</f>
        <v>0</v>
      </c>
      <c r="Z111" s="37"/>
      <c r="AA111" s="756"/>
      <c r="AB111" s="756"/>
      <c r="AC111" s="756"/>
    </row>
    <row r="112" spans="1:68" ht="14.25" hidden="1" customHeight="1" x14ac:dyDescent="0.25">
      <c r="A112" s="765" t="s">
        <v>73</v>
      </c>
      <c r="B112" s="766"/>
      <c r="C112" s="766"/>
      <c r="D112" s="766"/>
      <c r="E112" s="766"/>
      <c r="F112" s="766"/>
      <c r="G112" s="766"/>
      <c r="H112" s="766"/>
      <c r="I112" s="766"/>
      <c r="J112" s="766"/>
      <c r="K112" s="766"/>
      <c r="L112" s="766"/>
      <c r="M112" s="766"/>
      <c r="N112" s="766"/>
      <c r="O112" s="766"/>
      <c r="P112" s="766"/>
      <c r="Q112" s="766"/>
      <c r="R112" s="766"/>
      <c r="S112" s="766"/>
      <c r="T112" s="766"/>
      <c r="U112" s="766"/>
      <c r="V112" s="766"/>
      <c r="W112" s="766"/>
      <c r="X112" s="766"/>
      <c r="Y112" s="766"/>
      <c r="Z112" s="766"/>
      <c r="AA112" s="746"/>
      <c r="AB112" s="746"/>
      <c r="AC112" s="746"/>
    </row>
    <row r="113" spans="1:68" ht="27" hidden="1" customHeight="1" x14ac:dyDescent="0.25">
      <c r="A113" s="54" t="s">
        <v>232</v>
      </c>
      <c r="B113" s="54" t="s">
        <v>233</v>
      </c>
      <c r="C113" s="31">
        <v>4301051437</v>
      </c>
      <c r="D113" s="759">
        <v>4607091386967</v>
      </c>
      <c r="E113" s="760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112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2"/>
      <c r="R113" s="762"/>
      <c r="S113" s="762"/>
      <c r="T113" s="763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232</v>
      </c>
      <c r="B114" s="54" t="s">
        <v>235</v>
      </c>
      <c r="C114" s="31">
        <v>4301051546</v>
      </c>
      <c r="D114" s="759">
        <v>4607091386967</v>
      </c>
      <c r="E114" s="760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8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2"/>
      <c r="R114" s="762"/>
      <c r="S114" s="762"/>
      <c r="T114" s="763"/>
      <c r="U114" s="34"/>
      <c r="V114" s="34"/>
      <c r="W114" s="35" t="s">
        <v>69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4301051436</v>
      </c>
      <c r="D115" s="759">
        <v>4607091385731</v>
      </c>
      <c r="E115" s="760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97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2"/>
      <c r="R115" s="762"/>
      <c r="S115" s="762"/>
      <c r="T115" s="763"/>
      <c r="U115" s="34"/>
      <c r="V115" s="34"/>
      <c r="W115" s="35" t="s">
        <v>69</v>
      </c>
      <c r="X115" s="753">
        <v>0</v>
      </c>
      <c r="Y115" s="75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4301051438</v>
      </c>
      <c r="D116" s="759">
        <v>4680115880894</v>
      </c>
      <c r="E116" s="760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110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2"/>
      <c r="R116" s="762"/>
      <c r="S116" s="762"/>
      <c r="T116" s="763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242</v>
      </c>
      <c r="B117" s="54" t="s">
        <v>243</v>
      </c>
      <c r="C117" s="31">
        <v>4301051439</v>
      </c>
      <c r="D117" s="759">
        <v>4680115880214</v>
      </c>
      <c r="E117" s="760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10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2"/>
      <c r="R117" s="762"/>
      <c r="S117" s="762"/>
      <c r="T117" s="763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783"/>
      <c r="B118" s="766"/>
      <c r="C118" s="766"/>
      <c r="D118" s="766"/>
      <c r="E118" s="766"/>
      <c r="F118" s="766"/>
      <c r="G118" s="766"/>
      <c r="H118" s="766"/>
      <c r="I118" s="766"/>
      <c r="J118" s="766"/>
      <c r="K118" s="766"/>
      <c r="L118" s="766"/>
      <c r="M118" s="766"/>
      <c r="N118" s="766"/>
      <c r="O118" s="784"/>
      <c r="P118" s="773" t="s">
        <v>71</v>
      </c>
      <c r="Q118" s="774"/>
      <c r="R118" s="774"/>
      <c r="S118" s="774"/>
      <c r="T118" s="774"/>
      <c r="U118" s="774"/>
      <c r="V118" s="775"/>
      <c r="W118" s="37" t="s">
        <v>72</v>
      </c>
      <c r="X118" s="755">
        <f>IFERROR(X113/H113,"0")+IFERROR(X114/H114,"0")+IFERROR(X115/H115,"0")+IFERROR(X116/H116,"0")+IFERROR(X117/H117,"0")</f>
        <v>0</v>
      </c>
      <c r="Y118" s="755">
        <f>IFERROR(Y113/H113,"0")+IFERROR(Y114/H114,"0")+IFERROR(Y115/H115,"0")+IFERROR(Y116/H116,"0")+IFERROR(Y117/H117,"0")</f>
        <v>0</v>
      </c>
      <c r="Z118" s="755">
        <f>IFERROR(IF(Z113="",0,Z113),"0")+IFERROR(IF(Z114="",0,Z114),"0")+IFERROR(IF(Z115="",0,Z115),"0")+IFERROR(IF(Z116="",0,Z116),"0")+IFERROR(IF(Z117="",0,Z117),"0")</f>
        <v>0</v>
      </c>
      <c r="AA118" s="756"/>
      <c r="AB118" s="756"/>
      <c r="AC118" s="756"/>
    </row>
    <row r="119" spans="1:68" hidden="1" x14ac:dyDescent="0.2">
      <c r="A119" s="766"/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84"/>
      <c r="P119" s="773" t="s">
        <v>71</v>
      </c>
      <c r="Q119" s="774"/>
      <c r="R119" s="774"/>
      <c r="S119" s="774"/>
      <c r="T119" s="774"/>
      <c r="U119" s="774"/>
      <c r="V119" s="775"/>
      <c r="W119" s="37" t="s">
        <v>69</v>
      </c>
      <c r="X119" s="755">
        <f>IFERROR(SUM(X113:X117),"0")</f>
        <v>0</v>
      </c>
      <c r="Y119" s="755">
        <f>IFERROR(SUM(Y113:Y117),"0")</f>
        <v>0</v>
      </c>
      <c r="Z119" s="37"/>
      <c r="AA119" s="756"/>
      <c r="AB119" s="756"/>
      <c r="AC119" s="756"/>
    </row>
    <row r="120" spans="1:68" ht="16.5" hidden="1" customHeight="1" x14ac:dyDescent="0.25">
      <c r="A120" s="772" t="s">
        <v>245</v>
      </c>
      <c r="B120" s="766"/>
      <c r="C120" s="766"/>
      <c r="D120" s="766"/>
      <c r="E120" s="766"/>
      <c r="F120" s="766"/>
      <c r="G120" s="766"/>
      <c r="H120" s="766"/>
      <c r="I120" s="766"/>
      <c r="J120" s="766"/>
      <c r="K120" s="766"/>
      <c r="L120" s="766"/>
      <c r="M120" s="766"/>
      <c r="N120" s="766"/>
      <c r="O120" s="766"/>
      <c r="P120" s="766"/>
      <c r="Q120" s="766"/>
      <c r="R120" s="766"/>
      <c r="S120" s="766"/>
      <c r="T120" s="766"/>
      <c r="U120" s="766"/>
      <c r="V120" s="766"/>
      <c r="W120" s="766"/>
      <c r="X120" s="766"/>
      <c r="Y120" s="766"/>
      <c r="Z120" s="766"/>
      <c r="AA120" s="748"/>
      <c r="AB120" s="748"/>
      <c r="AC120" s="748"/>
    </row>
    <row r="121" spans="1:68" ht="14.25" hidden="1" customHeight="1" x14ac:dyDescent="0.25">
      <c r="A121" s="765" t="s">
        <v>114</v>
      </c>
      <c r="B121" s="766"/>
      <c r="C121" s="766"/>
      <c r="D121" s="766"/>
      <c r="E121" s="766"/>
      <c r="F121" s="766"/>
      <c r="G121" s="766"/>
      <c r="H121" s="766"/>
      <c r="I121" s="766"/>
      <c r="J121" s="766"/>
      <c r="K121" s="766"/>
      <c r="L121" s="766"/>
      <c r="M121" s="766"/>
      <c r="N121" s="766"/>
      <c r="O121" s="766"/>
      <c r="P121" s="766"/>
      <c r="Q121" s="766"/>
      <c r="R121" s="766"/>
      <c r="S121" s="766"/>
      <c r="T121" s="766"/>
      <c r="U121" s="766"/>
      <c r="V121" s="766"/>
      <c r="W121" s="766"/>
      <c r="X121" s="766"/>
      <c r="Y121" s="766"/>
      <c r="Z121" s="766"/>
      <c r="AA121" s="746"/>
      <c r="AB121" s="746"/>
      <c r="AC121" s="746"/>
    </row>
    <row r="122" spans="1:68" ht="27" hidden="1" customHeight="1" x14ac:dyDescent="0.25">
      <c r="A122" s="54" t="s">
        <v>246</v>
      </c>
      <c r="B122" s="54" t="s">
        <v>247</v>
      </c>
      <c r="C122" s="31">
        <v>4301011514</v>
      </c>
      <c r="D122" s="759">
        <v>4680115882133</v>
      </c>
      <c r="E122" s="760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10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2"/>
      <c r="R122" s="762"/>
      <c r="S122" s="762"/>
      <c r="T122" s="763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246</v>
      </c>
      <c r="B123" s="54" t="s">
        <v>249</v>
      </c>
      <c r="C123" s="31">
        <v>4301011703</v>
      </c>
      <c r="D123" s="759">
        <v>4680115882133</v>
      </c>
      <c r="E123" s="760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83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2"/>
      <c r="R123" s="762"/>
      <c r="S123" s="762"/>
      <c r="T123" s="763"/>
      <c r="U123" s="34"/>
      <c r="V123" s="34"/>
      <c r="W123" s="35" t="s">
        <v>69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4301011417</v>
      </c>
      <c r="D124" s="759">
        <v>4680115880269</v>
      </c>
      <c r="E124" s="760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9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2"/>
      <c r="R124" s="762"/>
      <c r="S124" s="762"/>
      <c r="T124" s="763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4301011415</v>
      </c>
      <c r="D125" s="759">
        <v>4680115880429</v>
      </c>
      <c r="E125" s="760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8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2"/>
      <c r="R125" s="762"/>
      <c r="S125" s="762"/>
      <c r="T125" s="763"/>
      <c r="U125" s="34"/>
      <c r="V125" s="34"/>
      <c r="W125" s="35" t="s">
        <v>69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4301011462</v>
      </c>
      <c r="D126" s="759">
        <v>4680115881457</v>
      </c>
      <c r="E126" s="760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7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2"/>
      <c r="R126" s="762"/>
      <c r="S126" s="762"/>
      <c r="T126" s="763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783"/>
      <c r="B127" s="766"/>
      <c r="C127" s="766"/>
      <c r="D127" s="766"/>
      <c r="E127" s="766"/>
      <c r="F127" s="766"/>
      <c r="G127" s="766"/>
      <c r="H127" s="766"/>
      <c r="I127" s="766"/>
      <c r="J127" s="766"/>
      <c r="K127" s="766"/>
      <c r="L127" s="766"/>
      <c r="M127" s="766"/>
      <c r="N127" s="766"/>
      <c r="O127" s="784"/>
      <c r="P127" s="773" t="s">
        <v>71</v>
      </c>
      <c r="Q127" s="774"/>
      <c r="R127" s="774"/>
      <c r="S127" s="774"/>
      <c r="T127" s="774"/>
      <c r="U127" s="774"/>
      <c r="V127" s="775"/>
      <c r="W127" s="37" t="s">
        <v>72</v>
      </c>
      <c r="X127" s="755">
        <f>IFERROR(X122/H122,"0")+IFERROR(X123/H123,"0")+IFERROR(X124/H124,"0")+IFERROR(X125/H125,"0")+IFERROR(X126/H126,"0")</f>
        <v>0</v>
      </c>
      <c r="Y127" s="755">
        <f>IFERROR(Y122/H122,"0")+IFERROR(Y123/H123,"0")+IFERROR(Y124/H124,"0")+IFERROR(Y125/H125,"0")+IFERROR(Y126/H126,"0")</f>
        <v>0</v>
      </c>
      <c r="Z127" s="755">
        <f>IFERROR(IF(Z122="",0,Z122),"0")+IFERROR(IF(Z123="",0,Z123),"0")+IFERROR(IF(Z124="",0,Z124),"0")+IFERROR(IF(Z125="",0,Z125),"0")+IFERROR(IF(Z126="",0,Z126),"0")</f>
        <v>0</v>
      </c>
      <c r="AA127" s="756"/>
      <c r="AB127" s="756"/>
      <c r="AC127" s="756"/>
    </row>
    <row r="128" spans="1:68" hidden="1" x14ac:dyDescent="0.2">
      <c r="A128" s="766"/>
      <c r="B128" s="766"/>
      <c r="C128" s="766"/>
      <c r="D128" s="766"/>
      <c r="E128" s="766"/>
      <c r="F128" s="766"/>
      <c r="G128" s="766"/>
      <c r="H128" s="766"/>
      <c r="I128" s="766"/>
      <c r="J128" s="766"/>
      <c r="K128" s="766"/>
      <c r="L128" s="766"/>
      <c r="M128" s="766"/>
      <c r="N128" s="766"/>
      <c r="O128" s="784"/>
      <c r="P128" s="773" t="s">
        <v>71</v>
      </c>
      <c r="Q128" s="774"/>
      <c r="R128" s="774"/>
      <c r="S128" s="774"/>
      <c r="T128" s="774"/>
      <c r="U128" s="774"/>
      <c r="V128" s="775"/>
      <c r="W128" s="37" t="s">
        <v>69</v>
      </c>
      <c r="X128" s="755">
        <f>IFERROR(SUM(X122:X126),"0")</f>
        <v>0</v>
      </c>
      <c r="Y128" s="755">
        <f>IFERROR(SUM(Y122:Y126),"0")</f>
        <v>0</v>
      </c>
      <c r="Z128" s="37"/>
      <c r="AA128" s="756"/>
      <c r="AB128" s="756"/>
      <c r="AC128" s="756"/>
    </row>
    <row r="129" spans="1:68" ht="14.25" hidden="1" customHeight="1" x14ac:dyDescent="0.25">
      <c r="A129" s="765" t="s">
        <v>169</v>
      </c>
      <c r="B129" s="766"/>
      <c r="C129" s="766"/>
      <c r="D129" s="766"/>
      <c r="E129" s="766"/>
      <c r="F129" s="766"/>
      <c r="G129" s="766"/>
      <c r="H129" s="766"/>
      <c r="I129" s="766"/>
      <c r="J129" s="766"/>
      <c r="K129" s="766"/>
      <c r="L129" s="766"/>
      <c r="M129" s="766"/>
      <c r="N129" s="766"/>
      <c r="O129" s="766"/>
      <c r="P129" s="766"/>
      <c r="Q129" s="766"/>
      <c r="R129" s="766"/>
      <c r="S129" s="766"/>
      <c r="T129" s="766"/>
      <c r="U129" s="766"/>
      <c r="V129" s="766"/>
      <c r="W129" s="766"/>
      <c r="X129" s="766"/>
      <c r="Y129" s="766"/>
      <c r="Z129" s="766"/>
      <c r="AA129" s="746"/>
      <c r="AB129" s="746"/>
      <c r="AC129" s="746"/>
    </row>
    <row r="130" spans="1:68" ht="16.5" hidden="1" customHeight="1" x14ac:dyDescent="0.25">
      <c r="A130" s="54" t="s">
        <v>257</v>
      </c>
      <c r="B130" s="54" t="s">
        <v>258</v>
      </c>
      <c r="C130" s="31">
        <v>4301020235</v>
      </c>
      <c r="D130" s="759">
        <v>4680115881488</v>
      </c>
      <c r="E130" s="760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9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2"/>
      <c r="R130" s="762"/>
      <c r="S130" s="762"/>
      <c r="T130" s="763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257</v>
      </c>
      <c r="B131" s="54" t="s">
        <v>260</v>
      </c>
      <c r="C131" s="31">
        <v>4301020345</v>
      </c>
      <c r="D131" s="759">
        <v>4680115881488</v>
      </c>
      <c r="E131" s="760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1176" t="s">
        <v>261</v>
      </c>
      <c r="Q131" s="762"/>
      <c r="R131" s="762"/>
      <c r="S131" s="762"/>
      <c r="T131" s="763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263</v>
      </c>
      <c r="B132" s="54" t="s">
        <v>264</v>
      </c>
      <c r="C132" s="31">
        <v>4301020258</v>
      </c>
      <c r="D132" s="759">
        <v>4680115882775</v>
      </c>
      <c r="E132" s="760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108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2"/>
      <c r="R132" s="762"/>
      <c r="S132" s="762"/>
      <c r="T132" s="763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263</v>
      </c>
      <c r="B133" s="54" t="s">
        <v>265</v>
      </c>
      <c r="C133" s="31">
        <v>4301020346</v>
      </c>
      <c r="D133" s="759">
        <v>4680115882775</v>
      </c>
      <c r="E133" s="760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865" t="s">
        <v>266</v>
      </c>
      <c r="Q133" s="762"/>
      <c r="R133" s="762"/>
      <c r="S133" s="762"/>
      <c r="T133" s="763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267</v>
      </c>
      <c r="B134" s="54" t="s">
        <v>268</v>
      </c>
      <c r="C134" s="31">
        <v>4301020344</v>
      </c>
      <c r="D134" s="759">
        <v>4680115880658</v>
      </c>
      <c r="E134" s="760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819" t="s">
        <v>269</v>
      </c>
      <c r="Q134" s="762"/>
      <c r="R134" s="762"/>
      <c r="S134" s="762"/>
      <c r="T134" s="763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3"/>
      <c r="B135" s="766"/>
      <c r="C135" s="766"/>
      <c r="D135" s="766"/>
      <c r="E135" s="766"/>
      <c r="F135" s="766"/>
      <c r="G135" s="766"/>
      <c r="H135" s="766"/>
      <c r="I135" s="766"/>
      <c r="J135" s="766"/>
      <c r="K135" s="766"/>
      <c r="L135" s="766"/>
      <c r="M135" s="766"/>
      <c r="N135" s="766"/>
      <c r="O135" s="784"/>
      <c r="P135" s="773" t="s">
        <v>71</v>
      </c>
      <c r="Q135" s="774"/>
      <c r="R135" s="774"/>
      <c r="S135" s="774"/>
      <c r="T135" s="774"/>
      <c r="U135" s="774"/>
      <c r="V135" s="775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hidden="1" x14ac:dyDescent="0.2">
      <c r="A136" s="766"/>
      <c r="B136" s="766"/>
      <c r="C136" s="766"/>
      <c r="D136" s="766"/>
      <c r="E136" s="766"/>
      <c r="F136" s="766"/>
      <c r="G136" s="766"/>
      <c r="H136" s="766"/>
      <c r="I136" s="766"/>
      <c r="J136" s="766"/>
      <c r="K136" s="766"/>
      <c r="L136" s="766"/>
      <c r="M136" s="766"/>
      <c r="N136" s="766"/>
      <c r="O136" s="784"/>
      <c r="P136" s="773" t="s">
        <v>71</v>
      </c>
      <c r="Q136" s="774"/>
      <c r="R136" s="774"/>
      <c r="S136" s="774"/>
      <c r="T136" s="774"/>
      <c r="U136" s="774"/>
      <c r="V136" s="775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hidden="1" customHeight="1" x14ac:dyDescent="0.25">
      <c r="A137" s="765" t="s">
        <v>73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746"/>
      <c r="AB137" s="746"/>
      <c r="AC137" s="746"/>
    </row>
    <row r="138" spans="1:68" ht="27" hidden="1" customHeight="1" x14ac:dyDescent="0.25">
      <c r="A138" s="54" t="s">
        <v>270</v>
      </c>
      <c r="B138" s="54" t="s">
        <v>271</v>
      </c>
      <c r="C138" s="31">
        <v>4301051360</v>
      </c>
      <c r="D138" s="759">
        <v>4607091385168</v>
      </c>
      <c r="E138" s="760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10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2"/>
      <c r="R138" s="762"/>
      <c r="S138" s="762"/>
      <c r="T138" s="763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customHeight="1" x14ac:dyDescent="0.25">
      <c r="A139" s="54" t="s">
        <v>270</v>
      </c>
      <c r="B139" s="54" t="s">
        <v>273</v>
      </c>
      <c r="C139" s="31">
        <v>4301051612</v>
      </c>
      <c r="D139" s="759">
        <v>4607091385168</v>
      </c>
      <c r="E139" s="760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89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2"/>
      <c r="R139" s="762"/>
      <c r="S139" s="762"/>
      <c r="T139" s="763"/>
      <c r="U139" s="34"/>
      <c r="V139" s="34"/>
      <c r="W139" s="35" t="s">
        <v>69</v>
      </c>
      <c r="X139" s="753">
        <v>30</v>
      </c>
      <c r="Y139" s="754">
        <f t="shared" si="26"/>
        <v>33.6</v>
      </c>
      <c r="Z139" s="36">
        <f>IFERROR(IF(Y139=0,"",ROUNDUP(Y139/H139,0)*0.02175),"")</f>
        <v>8.6999999999999994E-2</v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31.992857142857144</v>
      </c>
      <c r="BN139" s="64">
        <f t="shared" si="28"/>
        <v>35.832000000000001</v>
      </c>
      <c r="BO139" s="64">
        <f t="shared" si="29"/>
        <v>6.377551020408162E-2</v>
      </c>
      <c r="BP139" s="64">
        <f t="shared" si="30"/>
        <v>7.1428571428571425E-2</v>
      </c>
    </row>
    <row r="140" spans="1:68" ht="37.5" hidden="1" customHeight="1" x14ac:dyDescent="0.25">
      <c r="A140" s="54" t="s">
        <v>275</v>
      </c>
      <c r="B140" s="54" t="s">
        <v>276</v>
      </c>
      <c r="C140" s="31">
        <v>4301051742</v>
      </c>
      <c r="D140" s="759">
        <v>4680115884540</v>
      </c>
      <c r="E140" s="760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1028" t="s">
        <v>277</v>
      </c>
      <c r="Q140" s="762"/>
      <c r="R140" s="762"/>
      <c r="S140" s="762"/>
      <c r="T140" s="763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4301051362</v>
      </c>
      <c r="D141" s="759">
        <v>4607091383256</v>
      </c>
      <c r="E141" s="760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9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2"/>
      <c r="R141" s="762"/>
      <c r="S141" s="762"/>
      <c r="T141" s="763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282</v>
      </c>
      <c r="B142" s="54" t="s">
        <v>283</v>
      </c>
      <c r="C142" s="31">
        <v>4301051358</v>
      </c>
      <c r="D142" s="759">
        <v>4607091385748</v>
      </c>
      <c r="E142" s="760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10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2"/>
      <c r="R142" s="762"/>
      <c r="S142" s="762"/>
      <c r="T142" s="763"/>
      <c r="U142" s="34"/>
      <c r="V142" s="34"/>
      <c r="W142" s="35" t="s">
        <v>69</v>
      </c>
      <c r="X142" s="753">
        <v>0</v>
      </c>
      <c r="Y142" s="75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16.5" hidden="1" customHeight="1" x14ac:dyDescent="0.25">
      <c r="A143" s="54" t="s">
        <v>284</v>
      </c>
      <c r="B143" s="54" t="s">
        <v>285</v>
      </c>
      <c r="C143" s="31">
        <v>4301051740</v>
      </c>
      <c r="D143" s="759">
        <v>4680115884533</v>
      </c>
      <c r="E143" s="760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2"/>
      <c r="R143" s="762"/>
      <c r="S143" s="762"/>
      <c r="T143" s="763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hidden="1" customHeight="1" x14ac:dyDescent="0.25">
      <c r="A144" s="54" t="s">
        <v>287</v>
      </c>
      <c r="B144" s="54" t="s">
        <v>288</v>
      </c>
      <c r="C144" s="31">
        <v>4301051480</v>
      </c>
      <c r="D144" s="759">
        <v>4680115882645</v>
      </c>
      <c r="E144" s="760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11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2"/>
      <c r="R144" s="762"/>
      <c r="S144" s="762"/>
      <c r="T144" s="763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83"/>
      <c r="B145" s="766"/>
      <c r="C145" s="766"/>
      <c r="D145" s="766"/>
      <c r="E145" s="766"/>
      <c r="F145" s="766"/>
      <c r="G145" s="766"/>
      <c r="H145" s="766"/>
      <c r="I145" s="766"/>
      <c r="J145" s="766"/>
      <c r="K145" s="766"/>
      <c r="L145" s="766"/>
      <c r="M145" s="766"/>
      <c r="N145" s="766"/>
      <c r="O145" s="784"/>
      <c r="P145" s="773" t="s">
        <v>71</v>
      </c>
      <c r="Q145" s="774"/>
      <c r="R145" s="774"/>
      <c r="S145" s="774"/>
      <c r="T145" s="774"/>
      <c r="U145" s="774"/>
      <c r="V145" s="775"/>
      <c r="W145" s="37" t="s">
        <v>72</v>
      </c>
      <c r="X145" s="755">
        <f>IFERROR(X138/H138,"0")+IFERROR(X139/H139,"0")+IFERROR(X140/H140,"0")+IFERROR(X141/H141,"0")+IFERROR(X142/H142,"0")+IFERROR(X143/H143,"0")+IFERROR(X144/H144,"0")</f>
        <v>3.5714285714285712</v>
      </c>
      <c r="Y145" s="755">
        <f>IFERROR(Y138/H138,"0")+IFERROR(Y139/H139,"0")+IFERROR(Y140/H140,"0")+IFERROR(Y141/H141,"0")+IFERROR(Y142/H142,"0")+IFERROR(Y143/H143,"0")+IFERROR(Y144/H144,"0")</f>
        <v>4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8.6999999999999994E-2</v>
      </c>
      <c r="AA145" s="756"/>
      <c r="AB145" s="756"/>
      <c r="AC145" s="756"/>
    </row>
    <row r="146" spans="1:68" x14ac:dyDescent="0.2">
      <c r="A146" s="766"/>
      <c r="B146" s="766"/>
      <c r="C146" s="766"/>
      <c r="D146" s="766"/>
      <c r="E146" s="766"/>
      <c r="F146" s="766"/>
      <c r="G146" s="766"/>
      <c r="H146" s="766"/>
      <c r="I146" s="766"/>
      <c r="J146" s="766"/>
      <c r="K146" s="766"/>
      <c r="L146" s="766"/>
      <c r="M146" s="766"/>
      <c r="N146" s="766"/>
      <c r="O146" s="784"/>
      <c r="P146" s="773" t="s">
        <v>71</v>
      </c>
      <c r="Q146" s="774"/>
      <c r="R146" s="774"/>
      <c r="S146" s="774"/>
      <c r="T146" s="774"/>
      <c r="U146" s="774"/>
      <c r="V146" s="775"/>
      <c r="W146" s="37" t="s">
        <v>69</v>
      </c>
      <c r="X146" s="755">
        <f>IFERROR(SUM(X138:X144),"0")</f>
        <v>30</v>
      </c>
      <c r="Y146" s="755">
        <f>IFERROR(SUM(Y138:Y144),"0")</f>
        <v>33.6</v>
      </c>
      <c r="Z146" s="37"/>
      <c r="AA146" s="756"/>
      <c r="AB146" s="756"/>
      <c r="AC146" s="756"/>
    </row>
    <row r="147" spans="1:68" ht="14.25" hidden="1" customHeight="1" x14ac:dyDescent="0.25">
      <c r="A147" s="765" t="s">
        <v>215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746"/>
      <c r="AB147" s="746"/>
      <c r="AC147" s="746"/>
    </row>
    <row r="148" spans="1:68" ht="37.5" hidden="1" customHeight="1" x14ac:dyDescent="0.25">
      <c r="A148" s="54" t="s">
        <v>290</v>
      </c>
      <c r="B148" s="54" t="s">
        <v>291</v>
      </c>
      <c r="C148" s="31">
        <v>4301060356</v>
      </c>
      <c r="D148" s="759">
        <v>4680115882652</v>
      </c>
      <c r="E148" s="760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0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2"/>
      <c r="R148" s="762"/>
      <c r="S148" s="762"/>
      <c r="T148" s="763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293</v>
      </c>
      <c r="B149" s="54" t="s">
        <v>294</v>
      </c>
      <c r="C149" s="31">
        <v>4301060309</v>
      </c>
      <c r="D149" s="759">
        <v>4680115880238</v>
      </c>
      <c r="E149" s="760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81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2"/>
      <c r="R149" s="762"/>
      <c r="S149" s="762"/>
      <c r="T149" s="763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3"/>
      <c r="B150" s="766"/>
      <c r="C150" s="766"/>
      <c r="D150" s="766"/>
      <c r="E150" s="766"/>
      <c r="F150" s="766"/>
      <c r="G150" s="766"/>
      <c r="H150" s="766"/>
      <c r="I150" s="766"/>
      <c r="J150" s="766"/>
      <c r="K150" s="766"/>
      <c r="L150" s="766"/>
      <c r="M150" s="766"/>
      <c r="N150" s="766"/>
      <c r="O150" s="784"/>
      <c r="P150" s="773" t="s">
        <v>71</v>
      </c>
      <c r="Q150" s="774"/>
      <c r="R150" s="774"/>
      <c r="S150" s="774"/>
      <c r="T150" s="774"/>
      <c r="U150" s="774"/>
      <c r="V150" s="775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hidden="1" x14ac:dyDescent="0.2">
      <c r="A151" s="766"/>
      <c r="B151" s="766"/>
      <c r="C151" s="766"/>
      <c r="D151" s="766"/>
      <c r="E151" s="766"/>
      <c r="F151" s="766"/>
      <c r="G151" s="766"/>
      <c r="H151" s="766"/>
      <c r="I151" s="766"/>
      <c r="J151" s="766"/>
      <c r="K151" s="766"/>
      <c r="L151" s="766"/>
      <c r="M151" s="766"/>
      <c r="N151" s="766"/>
      <c r="O151" s="784"/>
      <c r="P151" s="773" t="s">
        <v>71</v>
      </c>
      <c r="Q151" s="774"/>
      <c r="R151" s="774"/>
      <c r="S151" s="774"/>
      <c r="T151" s="774"/>
      <c r="U151" s="774"/>
      <c r="V151" s="775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hidden="1" customHeight="1" x14ac:dyDescent="0.25">
      <c r="A152" s="772" t="s">
        <v>296</v>
      </c>
      <c r="B152" s="766"/>
      <c r="C152" s="766"/>
      <c r="D152" s="766"/>
      <c r="E152" s="766"/>
      <c r="F152" s="766"/>
      <c r="G152" s="766"/>
      <c r="H152" s="766"/>
      <c r="I152" s="766"/>
      <c r="J152" s="766"/>
      <c r="K152" s="766"/>
      <c r="L152" s="766"/>
      <c r="M152" s="766"/>
      <c r="N152" s="766"/>
      <c r="O152" s="766"/>
      <c r="P152" s="766"/>
      <c r="Q152" s="766"/>
      <c r="R152" s="766"/>
      <c r="S152" s="766"/>
      <c r="T152" s="766"/>
      <c r="U152" s="766"/>
      <c r="V152" s="766"/>
      <c r="W152" s="766"/>
      <c r="X152" s="766"/>
      <c r="Y152" s="766"/>
      <c r="Z152" s="766"/>
      <c r="AA152" s="748"/>
      <c r="AB152" s="748"/>
      <c r="AC152" s="748"/>
    </row>
    <row r="153" spans="1:68" ht="14.25" hidden="1" customHeight="1" x14ac:dyDescent="0.25">
      <c r="A153" s="765" t="s">
        <v>114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746"/>
      <c r="AB153" s="746"/>
      <c r="AC153" s="746"/>
    </row>
    <row r="154" spans="1:68" ht="27" hidden="1" customHeight="1" x14ac:dyDescent="0.25">
      <c r="A154" s="54" t="s">
        <v>297</v>
      </c>
      <c r="B154" s="54" t="s">
        <v>298</v>
      </c>
      <c r="C154" s="31">
        <v>4301011564</v>
      </c>
      <c r="D154" s="759">
        <v>4680115882577</v>
      </c>
      <c r="E154" s="760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6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2"/>
      <c r="R154" s="762"/>
      <c r="S154" s="762"/>
      <c r="T154" s="763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297</v>
      </c>
      <c r="B155" s="54" t="s">
        <v>300</v>
      </c>
      <c r="C155" s="31">
        <v>4301011562</v>
      </c>
      <c r="D155" s="759">
        <v>4680115882577</v>
      </c>
      <c r="E155" s="760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11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2"/>
      <c r="R155" s="762"/>
      <c r="S155" s="762"/>
      <c r="T155" s="763"/>
      <c r="U155" s="34"/>
      <c r="V155" s="34"/>
      <c r="W155" s="35" t="s">
        <v>69</v>
      </c>
      <c r="X155" s="753">
        <v>0</v>
      </c>
      <c r="Y155" s="75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3"/>
      <c r="B156" s="766"/>
      <c r="C156" s="766"/>
      <c r="D156" s="766"/>
      <c r="E156" s="766"/>
      <c r="F156" s="766"/>
      <c r="G156" s="766"/>
      <c r="H156" s="766"/>
      <c r="I156" s="766"/>
      <c r="J156" s="766"/>
      <c r="K156" s="766"/>
      <c r="L156" s="766"/>
      <c r="M156" s="766"/>
      <c r="N156" s="766"/>
      <c r="O156" s="784"/>
      <c r="P156" s="773" t="s">
        <v>71</v>
      </c>
      <c r="Q156" s="774"/>
      <c r="R156" s="774"/>
      <c r="S156" s="774"/>
      <c r="T156" s="774"/>
      <c r="U156" s="774"/>
      <c r="V156" s="775"/>
      <c r="W156" s="37" t="s">
        <v>72</v>
      </c>
      <c r="X156" s="755">
        <f>IFERROR(X154/H154,"0")+IFERROR(X155/H155,"0")</f>
        <v>0</v>
      </c>
      <c r="Y156" s="755">
        <f>IFERROR(Y154/H154,"0")+IFERROR(Y155/H155,"0")</f>
        <v>0</v>
      </c>
      <c r="Z156" s="755">
        <f>IFERROR(IF(Z154="",0,Z154),"0")+IFERROR(IF(Z155="",0,Z155),"0")</f>
        <v>0</v>
      </c>
      <c r="AA156" s="756"/>
      <c r="AB156" s="756"/>
      <c r="AC156" s="756"/>
    </row>
    <row r="157" spans="1:68" hidden="1" x14ac:dyDescent="0.2">
      <c r="A157" s="766"/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84"/>
      <c r="P157" s="773" t="s">
        <v>71</v>
      </c>
      <c r="Q157" s="774"/>
      <c r="R157" s="774"/>
      <c r="S157" s="774"/>
      <c r="T157" s="774"/>
      <c r="U157" s="774"/>
      <c r="V157" s="775"/>
      <c r="W157" s="37" t="s">
        <v>69</v>
      </c>
      <c r="X157" s="755">
        <f>IFERROR(SUM(X154:X155),"0")</f>
        <v>0</v>
      </c>
      <c r="Y157" s="755">
        <f>IFERROR(SUM(Y154:Y155),"0")</f>
        <v>0</v>
      </c>
      <c r="Z157" s="37"/>
      <c r="AA157" s="756"/>
      <c r="AB157" s="756"/>
      <c r="AC157" s="756"/>
    </row>
    <row r="158" spans="1:68" ht="14.25" hidden="1" customHeight="1" x14ac:dyDescent="0.25">
      <c r="A158" s="765" t="s">
        <v>64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6"/>
      <c r="N158" s="766"/>
      <c r="O158" s="766"/>
      <c r="P158" s="766"/>
      <c r="Q158" s="766"/>
      <c r="R158" s="766"/>
      <c r="S158" s="766"/>
      <c r="T158" s="766"/>
      <c r="U158" s="766"/>
      <c r="V158" s="766"/>
      <c r="W158" s="766"/>
      <c r="X158" s="766"/>
      <c r="Y158" s="766"/>
      <c r="Z158" s="766"/>
      <c r="AA158" s="746"/>
      <c r="AB158" s="746"/>
      <c r="AC158" s="746"/>
    </row>
    <row r="159" spans="1:68" ht="27" hidden="1" customHeight="1" x14ac:dyDescent="0.25">
      <c r="A159" s="54" t="s">
        <v>301</v>
      </c>
      <c r="B159" s="54" t="s">
        <v>302</v>
      </c>
      <c r="C159" s="31">
        <v>4301031234</v>
      </c>
      <c r="D159" s="759">
        <v>4680115883444</v>
      </c>
      <c r="E159" s="760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10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2"/>
      <c r="R159" s="762"/>
      <c r="S159" s="762"/>
      <c r="T159" s="763"/>
      <c r="U159" s="34"/>
      <c r="V159" s="34"/>
      <c r="W159" s="35" t="s">
        <v>69</v>
      </c>
      <c r="X159" s="753">
        <v>0</v>
      </c>
      <c r="Y159" s="75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301</v>
      </c>
      <c r="B160" s="54" t="s">
        <v>304</v>
      </c>
      <c r="C160" s="31">
        <v>4301031235</v>
      </c>
      <c r="D160" s="759">
        <v>4680115883444</v>
      </c>
      <c r="E160" s="760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11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2"/>
      <c r="R160" s="762"/>
      <c r="S160" s="762"/>
      <c r="T160" s="763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3"/>
      <c r="B161" s="766"/>
      <c r="C161" s="766"/>
      <c r="D161" s="766"/>
      <c r="E161" s="766"/>
      <c r="F161" s="766"/>
      <c r="G161" s="766"/>
      <c r="H161" s="766"/>
      <c r="I161" s="766"/>
      <c r="J161" s="766"/>
      <c r="K161" s="766"/>
      <c r="L161" s="766"/>
      <c r="M161" s="766"/>
      <c r="N161" s="766"/>
      <c r="O161" s="784"/>
      <c r="P161" s="773" t="s">
        <v>71</v>
      </c>
      <c r="Q161" s="774"/>
      <c r="R161" s="774"/>
      <c r="S161" s="774"/>
      <c r="T161" s="774"/>
      <c r="U161" s="774"/>
      <c r="V161" s="775"/>
      <c r="W161" s="37" t="s">
        <v>72</v>
      </c>
      <c r="X161" s="755">
        <f>IFERROR(X159/H159,"0")+IFERROR(X160/H160,"0")</f>
        <v>0</v>
      </c>
      <c r="Y161" s="755">
        <f>IFERROR(Y159/H159,"0")+IFERROR(Y160/H160,"0")</f>
        <v>0</v>
      </c>
      <c r="Z161" s="755">
        <f>IFERROR(IF(Z159="",0,Z159),"0")+IFERROR(IF(Z160="",0,Z160),"0")</f>
        <v>0</v>
      </c>
      <c r="AA161" s="756"/>
      <c r="AB161" s="756"/>
      <c r="AC161" s="756"/>
    </row>
    <row r="162" spans="1:68" hidden="1" x14ac:dyDescent="0.2">
      <c r="A162" s="766"/>
      <c r="B162" s="766"/>
      <c r="C162" s="766"/>
      <c r="D162" s="766"/>
      <c r="E162" s="766"/>
      <c r="F162" s="766"/>
      <c r="G162" s="766"/>
      <c r="H162" s="766"/>
      <c r="I162" s="766"/>
      <c r="J162" s="766"/>
      <c r="K162" s="766"/>
      <c r="L162" s="766"/>
      <c r="M162" s="766"/>
      <c r="N162" s="766"/>
      <c r="O162" s="784"/>
      <c r="P162" s="773" t="s">
        <v>71</v>
      </c>
      <c r="Q162" s="774"/>
      <c r="R162" s="774"/>
      <c r="S162" s="774"/>
      <c r="T162" s="774"/>
      <c r="U162" s="774"/>
      <c r="V162" s="775"/>
      <c r="W162" s="37" t="s">
        <v>69</v>
      </c>
      <c r="X162" s="755">
        <f>IFERROR(SUM(X159:X160),"0")</f>
        <v>0</v>
      </c>
      <c r="Y162" s="755">
        <f>IFERROR(SUM(Y159:Y160),"0")</f>
        <v>0</v>
      </c>
      <c r="Z162" s="37"/>
      <c r="AA162" s="756"/>
      <c r="AB162" s="756"/>
      <c r="AC162" s="756"/>
    </row>
    <row r="163" spans="1:68" ht="14.25" hidden="1" customHeight="1" x14ac:dyDescent="0.25">
      <c r="A163" s="765" t="s">
        <v>73</v>
      </c>
      <c r="B163" s="766"/>
      <c r="C163" s="766"/>
      <c r="D163" s="766"/>
      <c r="E163" s="766"/>
      <c r="F163" s="766"/>
      <c r="G163" s="766"/>
      <c r="H163" s="766"/>
      <c r="I163" s="766"/>
      <c r="J163" s="766"/>
      <c r="K163" s="766"/>
      <c r="L163" s="766"/>
      <c r="M163" s="766"/>
      <c r="N163" s="766"/>
      <c r="O163" s="766"/>
      <c r="P163" s="766"/>
      <c r="Q163" s="766"/>
      <c r="R163" s="766"/>
      <c r="S163" s="766"/>
      <c r="T163" s="766"/>
      <c r="U163" s="766"/>
      <c r="V163" s="766"/>
      <c r="W163" s="766"/>
      <c r="X163" s="766"/>
      <c r="Y163" s="766"/>
      <c r="Z163" s="766"/>
      <c r="AA163" s="746"/>
      <c r="AB163" s="746"/>
      <c r="AC163" s="746"/>
    </row>
    <row r="164" spans="1:68" ht="16.5" hidden="1" customHeight="1" x14ac:dyDescent="0.25">
      <c r="A164" s="54" t="s">
        <v>305</v>
      </c>
      <c r="B164" s="54" t="s">
        <v>306</v>
      </c>
      <c r="C164" s="31">
        <v>4301051477</v>
      </c>
      <c r="D164" s="759">
        <v>4680115882584</v>
      </c>
      <c r="E164" s="760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95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2"/>
      <c r="R164" s="762"/>
      <c r="S164" s="762"/>
      <c r="T164" s="763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305</v>
      </c>
      <c r="B165" s="54" t="s">
        <v>307</v>
      </c>
      <c r="C165" s="31">
        <v>4301051476</v>
      </c>
      <c r="D165" s="759">
        <v>4680115882584</v>
      </c>
      <c r="E165" s="760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11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2"/>
      <c r="R165" s="762"/>
      <c r="S165" s="762"/>
      <c r="T165" s="763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3"/>
      <c r="B166" s="766"/>
      <c r="C166" s="766"/>
      <c r="D166" s="766"/>
      <c r="E166" s="766"/>
      <c r="F166" s="766"/>
      <c r="G166" s="766"/>
      <c r="H166" s="766"/>
      <c r="I166" s="766"/>
      <c r="J166" s="766"/>
      <c r="K166" s="766"/>
      <c r="L166" s="766"/>
      <c r="M166" s="766"/>
      <c r="N166" s="766"/>
      <c r="O166" s="784"/>
      <c r="P166" s="773" t="s">
        <v>71</v>
      </c>
      <c r="Q166" s="774"/>
      <c r="R166" s="774"/>
      <c r="S166" s="774"/>
      <c r="T166" s="774"/>
      <c r="U166" s="774"/>
      <c r="V166" s="775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hidden="1" x14ac:dyDescent="0.2">
      <c r="A167" s="766"/>
      <c r="B167" s="766"/>
      <c r="C167" s="766"/>
      <c r="D167" s="766"/>
      <c r="E167" s="766"/>
      <c r="F167" s="766"/>
      <c r="G167" s="766"/>
      <c r="H167" s="766"/>
      <c r="I167" s="766"/>
      <c r="J167" s="766"/>
      <c r="K167" s="766"/>
      <c r="L167" s="766"/>
      <c r="M167" s="766"/>
      <c r="N167" s="766"/>
      <c r="O167" s="784"/>
      <c r="P167" s="773" t="s">
        <v>71</v>
      </c>
      <c r="Q167" s="774"/>
      <c r="R167" s="774"/>
      <c r="S167" s="774"/>
      <c r="T167" s="774"/>
      <c r="U167" s="774"/>
      <c r="V167" s="775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hidden="1" customHeight="1" x14ac:dyDescent="0.25">
      <c r="A168" s="772" t="s">
        <v>112</v>
      </c>
      <c r="B168" s="766"/>
      <c r="C168" s="766"/>
      <c r="D168" s="766"/>
      <c r="E168" s="766"/>
      <c r="F168" s="766"/>
      <c r="G168" s="766"/>
      <c r="H168" s="766"/>
      <c r="I168" s="766"/>
      <c r="J168" s="766"/>
      <c r="K168" s="766"/>
      <c r="L168" s="766"/>
      <c r="M168" s="766"/>
      <c r="N168" s="766"/>
      <c r="O168" s="766"/>
      <c r="P168" s="766"/>
      <c r="Q168" s="766"/>
      <c r="R168" s="766"/>
      <c r="S168" s="766"/>
      <c r="T168" s="766"/>
      <c r="U168" s="766"/>
      <c r="V168" s="766"/>
      <c r="W168" s="766"/>
      <c r="X168" s="766"/>
      <c r="Y168" s="766"/>
      <c r="Z168" s="766"/>
      <c r="AA168" s="748"/>
      <c r="AB168" s="748"/>
      <c r="AC168" s="748"/>
    </row>
    <row r="169" spans="1:68" ht="14.25" hidden="1" customHeight="1" x14ac:dyDescent="0.25">
      <c r="A169" s="765" t="s">
        <v>114</v>
      </c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6"/>
      <c r="N169" s="766"/>
      <c r="O169" s="766"/>
      <c r="P169" s="766"/>
      <c r="Q169" s="766"/>
      <c r="R169" s="766"/>
      <c r="S169" s="766"/>
      <c r="T169" s="766"/>
      <c r="U169" s="766"/>
      <c r="V169" s="766"/>
      <c r="W169" s="766"/>
      <c r="X169" s="766"/>
      <c r="Y169" s="766"/>
      <c r="Z169" s="766"/>
      <c r="AA169" s="746"/>
      <c r="AB169" s="746"/>
      <c r="AC169" s="746"/>
    </row>
    <row r="170" spans="1:68" ht="27" hidden="1" customHeight="1" x14ac:dyDescent="0.25">
      <c r="A170" s="54" t="s">
        <v>308</v>
      </c>
      <c r="B170" s="54" t="s">
        <v>309</v>
      </c>
      <c r="C170" s="31">
        <v>4301011705</v>
      </c>
      <c r="D170" s="759">
        <v>4607091384604</v>
      </c>
      <c r="E170" s="760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11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2"/>
      <c r="R170" s="762"/>
      <c r="S170" s="762"/>
      <c r="T170" s="763"/>
      <c r="U170" s="34"/>
      <c r="V170" s="34"/>
      <c r="W170" s="35" t="s">
        <v>69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3"/>
      <c r="B171" s="766"/>
      <c r="C171" s="766"/>
      <c r="D171" s="766"/>
      <c r="E171" s="766"/>
      <c r="F171" s="766"/>
      <c r="G171" s="766"/>
      <c r="H171" s="766"/>
      <c r="I171" s="766"/>
      <c r="J171" s="766"/>
      <c r="K171" s="766"/>
      <c r="L171" s="766"/>
      <c r="M171" s="766"/>
      <c r="N171" s="766"/>
      <c r="O171" s="784"/>
      <c r="P171" s="773" t="s">
        <v>71</v>
      </c>
      <c r="Q171" s="774"/>
      <c r="R171" s="774"/>
      <c r="S171" s="774"/>
      <c r="T171" s="774"/>
      <c r="U171" s="774"/>
      <c r="V171" s="775"/>
      <c r="W171" s="37" t="s">
        <v>72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hidden="1" x14ac:dyDescent="0.2">
      <c r="A172" s="766"/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84"/>
      <c r="P172" s="773" t="s">
        <v>71</v>
      </c>
      <c r="Q172" s="774"/>
      <c r="R172" s="774"/>
      <c r="S172" s="774"/>
      <c r="T172" s="774"/>
      <c r="U172" s="774"/>
      <c r="V172" s="775"/>
      <c r="W172" s="37" t="s">
        <v>69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hidden="1" customHeight="1" x14ac:dyDescent="0.25">
      <c r="A173" s="765" t="s">
        <v>64</v>
      </c>
      <c r="B173" s="766"/>
      <c r="C173" s="766"/>
      <c r="D173" s="766"/>
      <c r="E173" s="766"/>
      <c r="F173" s="766"/>
      <c r="G173" s="766"/>
      <c r="H173" s="766"/>
      <c r="I173" s="766"/>
      <c r="J173" s="766"/>
      <c r="K173" s="766"/>
      <c r="L173" s="766"/>
      <c r="M173" s="766"/>
      <c r="N173" s="766"/>
      <c r="O173" s="766"/>
      <c r="P173" s="766"/>
      <c r="Q173" s="766"/>
      <c r="R173" s="766"/>
      <c r="S173" s="766"/>
      <c r="T173" s="766"/>
      <c r="U173" s="766"/>
      <c r="V173" s="766"/>
      <c r="W173" s="766"/>
      <c r="X173" s="766"/>
      <c r="Y173" s="766"/>
      <c r="Z173" s="766"/>
      <c r="AA173" s="746"/>
      <c r="AB173" s="746"/>
      <c r="AC173" s="746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59">
        <v>4607091387667</v>
      </c>
      <c r="E174" s="760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8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2"/>
      <c r="R174" s="762"/>
      <c r="S174" s="762"/>
      <c r="T174" s="763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314</v>
      </c>
      <c r="B175" s="54" t="s">
        <v>315</v>
      </c>
      <c r="C175" s="31">
        <v>4301030961</v>
      </c>
      <c r="D175" s="759">
        <v>4607091387636</v>
      </c>
      <c r="E175" s="760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9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2"/>
      <c r="R175" s="762"/>
      <c r="S175" s="762"/>
      <c r="T175" s="763"/>
      <c r="U175" s="34"/>
      <c r="V175" s="34"/>
      <c r="W175" s="35" t="s">
        <v>69</v>
      </c>
      <c r="X175" s="753">
        <v>0</v>
      </c>
      <c r="Y175" s="75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317</v>
      </c>
      <c r="B176" s="54" t="s">
        <v>318</v>
      </c>
      <c r="C176" s="31">
        <v>4301030963</v>
      </c>
      <c r="D176" s="759">
        <v>4607091382426</v>
      </c>
      <c r="E176" s="760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8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2"/>
      <c r="R176" s="762"/>
      <c r="S176" s="762"/>
      <c r="T176" s="763"/>
      <c r="U176" s="34"/>
      <c r="V176" s="34"/>
      <c r="W176" s="35" t="s">
        <v>69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59">
        <v>4607091386547</v>
      </c>
      <c r="E177" s="760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2"/>
      <c r="R177" s="762"/>
      <c r="S177" s="762"/>
      <c r="T177" s="763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59">
        <v>4607091382464</v>
      </c>
      <c r="E178" s="760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2"/>
      <c r="R178" s="762"/>
      <c r="S178" s="762"/>
      <c r="T178" s="763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3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6"/>
      <c r="N179" s="766"/>
      <c r="O179" s="784"/>
      <c r="P179" s="773" t="s">
        <v>71</v>
      </c>
      <c r="Q179" s="774"/>
      <c r="R179" s="774"/>
      <c r="S179" s="774"/>
      <c r="T179" s="774"/>
      <c r="U179" s="774"/>
      <c r="V179" s="775"/>
      <c r="W179" s="37" t="s">
        <v>72</v>
      </c>
      <c r="X179" s="755">
        <f>IFERROR(X174/H174,"0")+IFERROR(X175/H175,"0")+IFERROR(X176/H176,"0")+IFERROR(X177/H177,"0")+IFERROR(X178/H178,"0")</f>
        <v>0</v>
      </c>
      <c r="Y179" s="755">
        <f>IFERROR(Y174/H174,"0")+IFERROR(Y175/H175,"0")+IFERROR(Y176/H176,"0")+IFERROR(Y177/H177,"0")+IFERROR(Y178/H178,"0")</f>
        <v>0</v>
      </c>
      <c r="Z179" s="755">
        <f>IFERROR(IF(Z174="",0,Z174),"0")+IFERROR(IF(Z175="",0,Z175),"0")+IFERROR(IF(Z176="",0,Z176),"0")+IFERROR(IF(Z177="",0,Z177),"0")+IFERROR(IF(Z178="",0,Z178),"0")</f>
        <v>0</v>
      </c>
      <c r="AA179" s="756"/>
      <c r="AB179" s="756"/>
      <c r="AC179" s="756"/>
    </row>
    <row r="180" spans="1:68" hidden="1" x14ac:dyDescent="0.2">
      <c r="A180" s="766"/>
      <c r="B180" s="766"/>
      <c r="C180" s="766"/>
      <c r="D180" s="766"/>
      <c r="E180" s="766"/>
      <c r="F180" s="766"/>
      <c r="G180" s="766"/>
      <c r="H180" s="766"/>
      <c r="I180" s="766"/>
      <c r="J180" s="766"/>
      <c r="K180" s="766"/>
      <c r="L180" s="766"/>
      <c r="M180" s="766"/>
      <c r="N180" s="766"/>
      <c r="O180" s="784"/>
      <c r="P180" s="773" t="s">
        <v>71</v>
      </c>
      <c r="Q180" s="774"/>
      <c r="R180" s="774"/>
      <c r="S180" s="774"/>
      <c r="T180" s="774"/>
      <c r="U180" s="774"/>
      <c r="V180" s="775"/>
      <c r="W180" s="37" t="s">
        <v>69</v>
      </c>
      <c r="X180" s="755">
        <f>IFERROR(SUM(X174:X178),"0")</f>
        <v>0</v>
      </c>
      <c r="Y180" s="755">
        <f>IFERROR(SUM(Y174:Y178),"0")</f>
        <v>0</v>
      </c>
      <c r="Z180" s="37"/>
      <c r="AA180" s="756"/>
      <c r="AB180" s="756"/>
      <c r="AC180" s="756"/>
    </row>
    <row r="181" spans="1:68" ht="14.25" hidden="1" customHeight="1" x14ac:dyDescent="0.25">
      <c r="A181" s="765" t="s">
        <v>73</v>
      </c>
      <c r="B181" s="766"/>
      <c r="C181" s="766"/>
      <c r="D181" s="766"/>
      <c r="E181" s="766"/>
      <c r="F181" s="766"/>
      <c r="G181" s="766"/>
      <c r="H181" s="766"/>
      <c r="I181" s="766"/>
      <c r="J181" s="766"/>
      <c r="K181" s="766"/>
      <c r="L181" s="766"/>
      <c r="M181" s="766"/>
      <c r="N181" s="766"/>
      <c r="O181" s="766"/>
      <c r="P181" s="766"/>
      <c r="Q181" s="766"/>
      <c r="R181" s="766"/>
      <c r="S181" s="766"/>
      <c r="T181" s="766"/>
      <c r="U181" s="766"/>
      <c r="V181" s="766"/>
      <c r="W181" s="766"/>
      <c r="X181" s="766"/>
      <c r="Y181" s="766"/>
      <c r="Z181" s="766"/>
      <c r="AA181" s="746"/>
      <c r="AB181" s="746"/>
      <c r="AC181" s="746"/>
    </row>
    <row r="182" spans="1:68" ht="16.5" hidden="1" customHeight="1" x14ac:dyDescent="0.25">
      <c r="A182" s="54" t="s">
        <v>324</v>
      </c>
      <c r="B182" s="54" t="s">
        <v>325</v>
      </c>
      <c r="C182" s="31">
        <v>4301051611</v>
      </c>
      <c r="D182" s="759">
        <v>4607091385304</v>
      </c>
      <c r="E182" s="760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101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2"/>
      <c r="R182" s="762"/>
      <c r="S182" s="762"/>
      <c r="T182" s="763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hidden="1" customHeight="1" x14ac:dyDescent="0.25">
      <c r="A183" s="54" t="s">
        <v>327</v>
      </c>
      <c r="B183" s="54" t="s">
        <v>328</v>
      </c>
      <c r="C183" s="31">
        <v>4301051653</v>
      </c>
      <c r="D183" s="759">
        <v>4607091386264</v>
      </c>
      <c r="E183" s="760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8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2"/>
      <c r="R183" s="762"/>
      <c r="S183" s="762"/>
      <c r="T183" s="763"/>
      <c r="U183" s="34"/>
      <c r="V183" s="34"/>
      <c r="W183" s="35" t="s">
        <v>69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330</v>
      </c>
      <c r="B184" s="54" t="s">
        <v>331</v>
      </c>
      <c r="C184" s="31">
        <v>4301051313</v>
      </c>
      <c r="D184" s="759">
        <v>4607091385427</v>
      </c>
      <c r="E184" s="760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11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2"/>
      <c r="R184" s="762"/>
      <c r="S184" s="762"/>
      <c r="T184" s="763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3"/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84"/>
      <c r="P185" s="773" t="s">
        <v>71</v>
      </c>
      <c r="Q185" s="774"/>
      <c r="R185" s="774"/>
      <c r="S185" s="774"/>
      <c r="T185" s="774"/>
      <c r="U185" s="774"/>
      <c r="V185" s="775"/>
      <c r="W185" s="37" t="s">
        <v>72</v>
      </c>
      <c r="X185" s="755">
        <f>IFERROR(X182/H182,"0")+IFERROR(X183/H183,"0")+IFERROR(X184/H184,"0")</f>
        <v>0</v>
      </c>
      <c r="Y185" s="755">
        <f>IFERROR(Y182/H182,"0")+IFERROR(Y183/H183,"0")+IFERROR(Y184/H184,"0")</f>
        <v>0</v>
      </c>
      <c r="Z185" s="755">
        <f>IFERROR(IF(Z182="",0,Z182),"0")+IFERROR(IF(Z183="",0,Z183),"0")+IFERROR(IF(Z184="",0,Z184),"0")</f>
        <v>0</v>
      </c>
      <c r="AA185" s="756"/>
      <c r="AB185" s="756"/>
      <c r="AC185" s="756"/>
    </row>
    <row r="186" spans="1:68" hidden="1" x14ac:dyDescent="0.2">
      <c r="A186" s="766"/>
      <c r="B186" s="766"/>
      <c r="C186" s="766"/>
      <c r="D186" s="766"/>
      <c r="E186" s="766"/>
      <c r="F186" s="766"/>
      <c r="G186" s="766"/>
      <c r="H186" s="766"/>
      <c r="I186" s="766"/>
      <c r="J186" s="766"/>
      <c r="K186" s="766"/>
      <c r="L186" s="766"/>
      <c r="M186" s="766"/>
      <c r="N186" s="766"/>
      <c r="O186" s="784"/>
      <c r="P186" s="773" t="s">
        <v>71</v>
      </c>
      <c r="Q186" s="774"/>
      <c r="R186" s="774"/>
      <c r="S186" s="774"/>
      <c r="T186" s="774"/>
      <c r="U186" s="774"/>
      <c r="V186" s="775"/>
      <c r="W186" s="37" t="s">
        <v>69</v>
      </c>
      <c r="X186" s="755">
        <f>IFERROR(SUM(X182:X184),"0")</f>
        <v>0</v>
      </c>
      <c r="Y186" s="755">
        <f>IFERROR(SUM(Y182:Y184),"0")</f>
        <v>0</v>
      </c>
      <c r="Z186" s="37"/>
      <c r="AA186" s="756"/>
      <c r="AB186" s="756"/>
      <c r="AC186" s="756"/>
    </row>
    <row r="187" spans="1:68" ht="27.75" hidden="1" customHeight="1" x14ac:dyDescent="0.2">
      <c r="A187" s="912" t="s">
        <v>332</v>
      </c>
      <c r="B187" s="913"/>
      <c r="C187" s="913"/>
      <c r="D187" s="913"/>
      <c r="E187" s="913"/>
      <c r="F187" s="913"/>
      <c r="G187" s="913"/>
      <c r="H187" s="913"/>
      <c r="I187" s="913"/>
      <c r="J187" s="913"/>
      <c r="K187" s="913"/>
      <c r="L187" s="913"/>
      <c r="M187" s="913"/>
      <c r="N187" s="913"/>
      <c r="O187" s="913"/>
      <c r="P187" s="913"/>
      <c r="Q187" s="913"/>
      <c r="R187" s="913"/>
      <c r="S187" s="913"/>
      <c r="T187" s="913"/>
      <c r="U187" s="913"/>
      <c r="V187" s="913"/>
      <c r="W187" s="913"/>
      <c r="X187" s="913"/>
      <c r="Y187" s="913"/>
      <c r="Z187" s="913"/>
      <c r="AA187" s="48"/>
      <c r="AB187" s="48"/>
      <c r="AC187" s="48"/>
    </row>
    <row r="188" spans="1:68" ht="16.5" hidden="1" customHeight="1" x14ac:dyDescent="0.25">
      <c r="A188" s="772" t="s">
        <v>333</v>
      </c>
      <c r="B188" s="766"/>
      <c r="C188" s="766"/>
      <c r="D188" s="766"/>
      <c r="E188" s="766"/>
      <c r="F188" s="766"/>
      <c r="G188" s="766"/>
      <c r="H188" s="766"/>
      <c r="I188" s="766"/>
      <c r="J188" s="766"/>
      <c r="K188" s="766"/>
      <c r="L188" s="766"/>
      <c r="M188" s="766"/>
      <c r="N188" s="766"/>
      <c r="O188" s="766"/>
      <c r="P188" s="766"/>
      <c r="Q188" s="766"/>
      <c r="R188" s="766"/>
      <c r="S188" s="766"/>
      <c r="T188" s="766"/>
      <c r="U188" s="766"/>
      <c r="V188" s="766"/>
      <c r="W188" s="766"/>
      <c r="X188" s="766"/>
      <c r="Y188" s="766"/>
      <c r="Z188" s="766"/>
      <c r="AA188" s="748"/>
      <c r="AB188" s="748"/>
      <c r="AC188" s="748"/>
    </row>
    <row r="189" spans="1:68" ht="14.25" hidden="1" customHeight="1" x14ac:dyDescent="0.25">
      <c r="A189" s="765" t="s">
        <v>169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746"/>
      <c r="AB189" s="746"/>
      <c r="AC189" s="746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59">
        <v>4680115886223</v>
      </c>
      <c r="E190" s="760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915" t="s">
        <v>336</v>
      </c>
      <c r="Q190" s="762"/>
      <c r="R190" s="762"/>
      <c r="S190" s="762"/>
      <c r="T190" s="763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3"/>
      <c r="B191" s="766"/>
      <c r="C191" s="766"/>
      <c r="D191" s="766"/>
      <c r="E191" s="766"/>
      <c r="F191" s="766"/>
      <c r="G191" s="766"/>
      <c r="H191" s="766"/>
      <c r="I191" s="766"/>
      <c r="J191" s="766"/>
      <c r="K191" s="766"/>
      <c r="L191" s="766"/>
      <c r="M191" s="766"/>
      <c r="N191" s="766"/>
      <c r="O191" s="784"/>
      <c r="P191" s="773" t="s">
        <v>71</v>
      </c>
      <c r="Q191" s="774"/>
      <c r="R191" s="774"/>
      <c r="S191" s="774"/>
      <c r="T191" s="774"/>
      <c r="U191" s="774"/>
      <c r="V191" s="775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hidden="1" x14ac:dyDescent="0.2">
      <c r="A192" s="766"/>
      <c r="B192" s="766"/>
      <c r="C192" s="766"/>
      <c r="D192" s="766"/>
      <c r="E192" s="766"/>
      <c r="F192" s="766"/>
      <c r="G192" s="766"/>
      <c r="H192" s="766"/>
      <c r="I192" s="766"/>
      <c r="J192" s="766"/>
      <c r="K192" s="766"/>
      <c r="L192" s="766"/>
      <c r="M192" s="766"/>
      <c r="N192" s="766"/>
      <c r="O192" s="784"/>
      <c r="P192" s="773" t="s">
        <v>71</v>
      </c>
      <c r="Q192" s="774"/>
      <c r="R192" s="774"/>
      <c r="S192" s="774"/>
      <c r="T192" s="774"/>
      <c r="U192" s="774"/>
      <c r="V192" s="775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hidden="1" customHeight="1" x14ac:dyDescent="0.25">
      <c r="A193" s="765" t="s">
        <v>64</v>
      </c>
      <c r="B193" s="766"/>
      <c r="C193" s="766"/>
      <c r="D193" s="766"/>
      <c r="E193" s="766"/>
      <c r="F193" s="766"/>
      <c r="G193" s="766"/>
      <c r="H193" s="766"/>
      <c r="I193" s="766"/>
      <c r="J193" s="766"/>
      <c r="K193" s="766"/>
      <c r="L193" s="766"/>
      <c r="M193" s="766"/>
      <c r="N193" s="766"/>
      <c r="O193" s="766"/>
      <c r="P193" s="766"/>
      <c r="Q193" s="766"/>
      <c r="R193" s="766"/>
      <c r="S193" s="766"/>
      <c r="T193" s="766"/>
      <c r="U193" s="766"/>
      <c r="V193" s="766"/>
      <c r="W193" s="766"/>
      <c r="X193" s="766"/>
      <c r="Y193" s="766"/>
      <c r="Z193" s="766"/>
      <c r="AA193" s="746"/>
      <c r="AB193" s="746"/>
      <c r="AC193" s="746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59">
        <v>4680115880993</v>
      </c>
      <c r="E194" s="760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2"/>
      <c r="R194" s="762"/>
      <c r="S194" s="762"/>
      <c r="T194" s="763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59">
        <v>4680115881761</v>
      </c>
      <c r="E195" s="760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10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2"/>
      <c r="R195" s="762"/>
      <c r="S195" s="762"/>
      <c r="T195" s="763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344</v>
      </c>
      <c r="B196" s="54" t="s">
        <v>345</v>
      </c>
      <c r="C196" s="31">
        <v>4301031201</v>
      </c>
      <c r="D196" s="759">
        <v>4680115881563</v>
      </c>
      <c r="E196" s="760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8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2"/>
      <c r="R196" s="762"/>
      <c r="S196" s="762"/>
      <c r="T196" s="763"/>
      <c r="U196" s="34"/>
      <c r="V196" s="34"/>
      <c r="W196" s="35" t="s">
        <v>69</v>
      </c>
      <c r="X196" s="753">
        <v>0</v>
      </c>
      <c r="Y196" s="75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4301031199</v>
      </c>
      <c r="D197" s="759">
        <v>4680115880986</v>
      </c>
      <c r="E197" s="760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2"/>
      <c r="R197" s="762"/>
      <c r="S197" s="762"/>
      <c r="T197" s="763"/>
      <c r="U197" s="34"/>
      <c r="V197" s="34"/>
      <c r="W197" s="35" t="s">
        <v>69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59">
        <v>4680115881785</v>
      </c>
      <c r="E198" s="760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2"/>
      <c r="R198" s="762"/>
      <c r="S198" s="762"/>
      <c r="T198" s="763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4301031202</v>
      </c>
      <c r="D199" s="759">
        <v>4680115881679</v>
      </c>
      <c r="E199" s="760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2"/>
      <c r="R199" s="762"/>
      <c r="S199" s="762"/>
      <c r="T199" s="763"/>
      <c r="U199" s="34"/>
      <c r="V199" s="34"/>
      <c r="W199" s="35" t="s">
        <v>69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59">
        <v>4680115880191</v>
      </c>
      <c r="E200" s="760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2"/>
      <c r="R200" s="762"/>
      <c r="S200" s="762"/>
      <c r="T200" s="763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59">
        <v>4680115883963</v>
      </c>
      <c r="E201" s="760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2"/>
      <c r="R201" s="762"/>
      <c r="S201" s="762"/>
      <c r="T201" s="763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idden="1" x14ac:dyDescent="0.2">
      <c r="A202" s="783"/>
      <c r="B202" s="766"/>
      <c r="C202" s="766"/>
      <c r="D202" s="766"/>
      <c r="E202" s="766"/>
      <c r="F202" s="766"/>
      <c r="G202" s="766"/>
      <c r="H202" s="766"/>
      <c r="I202" s="766"/>
      <c r="J202" s="766"/>
      <c r="K202" s="766"/>
      <c r="L202" s="766"/>
      <c r="M202" s="766"/>
      <c r="N202" s="766"/>
      <c r="O202" s="784"/>
      <c r="P202" s="773" t="s">
        <v>71</v>
      </c>
      <c r="Q202" s="774"/>
      <c r="R202" s="774"/>
      <c r="S202" s="774"/>
      <c r="T202" s="774"/>
      <c r="U202" s="774"/>
      <c r="V202" s="775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0</v>
      </c>
      <c r="Y202" s="755">
        <f>IFERROR(Y194/H194,"0")+IFERROR(Y195/H195,"0")+IFERROR(Y196/H196,"0")+IFERROR(Y197/H197,"0")+IFERROR(Y198/H198,"0")+IFERROR(Y199/H199,"0")+IFERROR(Y200/H200,"0")+IFERROR(Y201/H201,"0")</f>
        <v>0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56"/>
      <c r="AB202" s="756"/>
      <c r="AC202" s="756"/>
    </row>
    <row r="203" spans="1:68" hidden="1" x14ac:dyDescent="0.2">
      <c r="A203" s="766"/>
      <c r="B203" s="766"/>
      <c r="C203" s="766"/>
      <c r="D203" s="766"/>
      <c r="E203" s="766"/>
      <c r="F203" s="766"/>
      <c r="G203" s="766"/>
      <c r="H203" s="766"/>
      <c r="I203" s="766"/>
      <c r="J203" s="766"/>
      <c r="K203" s="766"/>
      <c r="L203" s="766"/>
      <c r="M203" s="766"/>
      <c r="N203" s="766"/>
      <c r="O203" s="784"/>
      <c r="P203" s="773" t="s">
        <v>71</v>
      </c>
      <c r="Q203" s="774"/>
      <c r="R203" s="774"/>
      <c r="S203" s="774"/>
      <c r="T203" s="774"/>
      <c r="U203" s="774"/>
      <c r="V203" s="775"/>
      <c r="W203" s="37" t="s">
        <v>69</v>
      </c>
      <c r="X203" s="755">
        <f>IFERROR(SUM(X194:X201),"0")</f>
        <v>0</v>
      </c>
      <c r="Y203" s="755">
        <f>IFERROR(SUM(Y194:Y201),"0")</f>
        <v>0</v>
      </c>
      <c r="Z203" s="37"/>
      <c r="AA203" s="756"/>
      <c r="AB203" s="756"/>
      <c r="AC203" s="756"/>
    </row>
    <row r="204" spans="1:68" ht="16.5" hidden="1" customHeight="1" x14ac:dyDescent="0.25">
      <c r="A204" s="772" t="s">
        <v>358</v>
      </c>
      <c r="B204" s="766"/>
      <c r="C204" s="766"/>
      <c r="D204" s="766"/>
      <c r="E204" s="766"/>
      <c r="F204" s="766"/>
      <c r="G204" s="766"/>
      <c r="H204" s="766"/>
      <c r="I204" s="766"/>
      <c r="J204" s="766"/>
      <c r="K204" s="766"/>
      <c r="L204" s="766"/>
      <c r="M204" s="766"/>
      <c r="N204" s="766"/>
      <c r="O204" s="766"/>
      <c r="P204" s="766"/>
      <c r="Q204" s="766"/>
      <c r="R204" s="766"/>
      <c r="S204" s="766"/>
      <c r="T204" s="766"/>
      <c r="U204" s="766"/>
      <c r="V204" s="766"/>
      <c r="W204" s="766"/>
      <c r="X204" s="766"/>
      <c r="Y204" s="766"/>
      <c r="Z204" s="766"/>
      <c r="AA204" s="748"/>
      <c r="AB204" s="748"/>
      <c r="AC204" s="748"/>
    </row>
    <row r="205" spans="1:68" ht="14.25" hidden="1" customHeight="1" x14ac:dyDescent="0.25">
      <c r="A205" s="765" t="s">
        <v>114</v>
      </c>
      <c r="B205" s="766"/>
      <c r="C205" s="766"/>
      <c r="D205" s="766"/>
      <c r="E205" s="766"/>
      <c r="F205" s="766"/>
      <c r="G205" s="766"/>
      <c r="H205" s="766"/>
      <c r="I205" s="766"/>
      <c r="J205" s="766"/>
      <c r="K205" s="766"/>
      <c r="L205" s="766"/>
      <c r="M205" s="766"/>
      <c r="N205" s="766"/>
      <c r="O205" s="766"/>
      <c r="P205" s="766"/>
      <c r="Q205" s="766"/>
      <c r="R205" s="766"/>
      <c r="S205" s="766"/>
      <c r="T205" s="766"/>
      <c r="U205" s="766"/>
      <c r="V205" s="766"/>
      <c r="W205" s="766"/>
      <c r="X205" s="766"/>
      <c r="Y205" s="766"/>
      <c r="Z205" s="766"/>
      <c r="AA205" s="746"/>
      <c r="AB205" s="746"/>
      <c r="AC205" s="746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59">
        <v>4680115881402</v>
      </c>
      <c r="E206" s="760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9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2"/>
      <c r="R206" s="762"/>
      <c r="S206" s="762"/>
      <c r="T206" s="763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59">
        <v>4680115881396</v>
      </c>
      <c r="E207" s="760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2"/>
      <c r="R207" s="762"/>
      <c r="S207" s="762"/>
      <c r="T207" s="763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3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84"/>
      <c r="P208" s="773" t="s">
        <v>71</v>
      </c>
      <c r="Q208" s="774"/>
      <c r="R208" s="774"/>
      <c r="S208" s="774"/>
      <c r="T208" s="774"/>
      <c r="U208" s="774"/>
      <c r="V208" s="775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hidden="1" x14ac:dyDescent="0.2">
      <c r="A209" s="766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84"/>
      <c r="P209" s="773" t="s">
        <v>71</v>
      </c>
      <c r="Q209" s="774"/>
      <c r="R209" s="774"/>
      <c r="S209" s="774"/>
      <c r="T209" s="774"/>
      <c r="U209" s="774"/>
      <c r="V209" s="775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hidden="1" customHeight="1" x14ac:dyDescent="0.25">
      <c r="A210" s="765" t="s">
        <v>169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746"/>
      <c r="AB210" s="746"/>
      <c r="AC210" s="746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59">
        <v>4680115882935</v>
      </c>
      <c r="E211" s="760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2"/>
      <c r="R211" s="762"/>
      <c r="S211" s="762"/>
      <c r="T211" s="763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59">
        <v>4680115880764</v>
      </c>
      <c r="E212" s="760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2"/>
      <c r="R212" s="762"/>
      <c r="S212" s="762"/>
      <c r="T212" s="763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3"/>
      <c r="B213" s="766"/>
      <c r="C213" s="766"/>
      <c r="D213" s="766"/>
      <c r="E213" s="766"/>
      <c r="F213" s="766"/>
      <c r="G213" s="766"/>
      <c r="H213" s="766"/>
      <c r="I213" s="766"/>
      <c r="J213" s="766"/>
      <c r="K213" s="766"/>
      <c r="L213" s="766"/>
      <c r="M213" s="766"/>
      <c r="N213" s="766"/>
      <c r="O213" s="784"/>
      <c r="P213" s="773" t="s">
        <v>71</v>
      </c>
      <c r="Q213" s="774"/>
      <c r="R213" s="774"/>
      <c r="S213" s="774"/>
      <c r="T213" s="774"/>
      <c r="U213" s="774"/>
      <c r="V213" s="775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hidden="1" x14ac:dyDescent="0.2">
      <c r="A214" s="766"/>
      <c r="B214" s="766"/>
      <c r="C214" s="766"/>
      <c r="D214" s="766"/>
      <c r="E214" s="766"/>
      <c r="F214" s="766"/>
      <c r="G214" s="766"/>
      <c r="H214" s="766"/>
      <c r="I214" s="766"/>
      <c r="J214" s="766"/>
      <c r="K214" s="766"/>
      <c r="L214" s="766"/>
      <c r="M214" s="766"/>
      <c r="N214" s="766"/>
      <c r="O214" s="784"/>
      <c r="P214" s="773" t="s">
        <v>71</v>
      </c>
      <c r="Q214" s="774"/>
      <c r="R214" s="774"/>
      <c r="S214" s="774"/>
      <c r="T214" s="774"/>
      <c r="U214" s="774"/>
      <c r="V214" s="775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hidden="1" customHeight="1" x14ac:dyDescent="0.25">
      <c r="A215" s="765" t="s">
        <v>64</v>
      </c>
      <c r="B215" s="766"/>
      <c r="C215" s="766"/>
      <c r="D215" s="766"/>
      <c r="E215" s="766"/>
      <c r="F215" s="766"/>
      <c r="G215" s="766"/>
      <c r="H215" s="766"/>
      <c r="I215" s="766"/>
      <c r="J215" s="766"/>
      <c r="K215" s="766"/>
      <c r="L215" s="766"/>
      <c r="M215" s="766"/>
      <c r="N215" s="766"/>
      <c r="O215" s="766"/>
      <c r="P215" s="766"/>
      <c r="Q215" s="766"/>
      <c r="R215" s="766"/>
      <c r="S215" s="766"/>
      <c r="T215" s="766"/>
      <c r="U215" s="766"/>
      <c r="V215" s="766"/>
      <c r="W215" s="766"/>
      <c r="X215" s="766"/>
      <c r="Y215" s="766"/>
      <c r="Z215" s="766"/>
      <c r="AA215" s="746"/>
      <c r="AB215" s="746"/>
      <c r="AC215" s="746"/>
    </row>
    <row r="216" spans="1:68" ht="27" hidden="1" customHeight="1" x14ac:dyDescent="0.25">
      <c r="A216" s="54" t="s">
        <v>369</v>
      </c>
      <c r="B216" s="54" t="s">
        <v>370</v>
      </c>
      <c r="C216" s="31">
        <v>4301031224</v>
      </c>
      <c r="D216" s="759">
        <v>4680115882683</v>
      </c>
      <c r="E216" s="760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2"/>
      <c r="R216" s="762"/>
      <c r="S216" s="762"/>
      <c r="T216" s="763"/>
      <c r="U216" s="34"/>
      <c r="V216" s="34"/>
      <c r="W216" s="35" t="s">
        <v>69</v>
      </c>
      <c r="X216" s="753">
        <v>0</v>
      </c>
      <c r="Y216" s="75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372</v>
      </c>
      <c r="B217" s="54" t="s">
        <v>373</v>
      </c>
      <c r="C217" s="31">
        <v>4301031230</v>
      </c>
      <c r="D217" s="759">
        <v>4680115882690</v>
      </c>
      <c r="E217" s="760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2"/>
      <c r="R217" s="762"/>
      <c r="S217" s="762"/>
      <c r="T217" s="763"/>
      <c r="U217" s="34"/>
      <c r="V217" s="34"/>
      <c r="W217" s="35" t="s">
        <v>69</v>
      </c>
      <c r="X217" s="753">
        <v>0</v>
      </c>
      <c r="Y217" s="75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375</v>
      </c>
      <c r="B218" s="54" t="s">
        <v>376</v>
      </c>
      <c r="C218" s="31">
        <v>4301031220</v>
      </c>
      <c r="D218" s="759">
        <v>4680115882669</v>
      </c>
      <c r="E218" s="760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8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2"/>
      <c r="R218" s="762"/>
      <c r="S218" s="762"/>
      <c r="T218" s="763"/>
      <c r="U218" s="34"/>
      <c r="V218" s="34"/>
      <c r="W218" s="35" t="s">
        <v>69</v>
      </c>
      <c r="X218" s="753">
        <v>0</v>
      </c>
      <c r="Y218" s="75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378</v>
      </c>
      <c r="B219" s="54" t="s">
        <v>379</v>
      </c>
      <c r="C219" s="31">
        <v>4301031221</v>
      </c>
      <c r="D219" s="759">
        <v>4680115882676</v>
      </c>
      <c r="E219" s="760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2"/>
      <c r="R219" s="762"/>
      <c r="S219" s="762"/>
      <c r="T219" s="763"/>
      <c r="U219" s="34"/>
      <c r="V219" s="34"/>
      <c r="W219" s="35" t="s">
        <v>69</v>
      </c>
      <c r="X219" s="753">
        <v>0</v>
      </c>
      <c r="Y219" s="75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59">
        <v>4680115884014</v>
      </c>
      <c r="E220" s="760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1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2"/>
      <c r="R220" s="762"/>
      <c r="S220" s="762"/>
      <c r="T220" s="763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59">
        <v>4680115884007</v>
      </c>
      <c r="E221" s="760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2"/>
      <c r="R221" s="762"/>
      <c r="S221" s="762"/>
      <c r="T221" s="763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59">
        <v>4680115884038</v>
      </c>
      <c r="E222" s="760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8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2"/>
      <c r="R222" s="762"/>
      <c r="S222" s="762"/>
      <c r="T222" s="763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59">
        <v>4680115884021</v>
      </c>
      <c r="E223" s="760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1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2"/>
      <c r="R223" s="762"/>
      <c r="S223" s="762"/>
      <c r="T223" s="763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83"/>
      <c r="B224" s="766"/>
      <c r="C224" s="766"/>
      <c r="D224" s="766"/>
      <c r="E224" s="766"/>
      <c r="F224" s="766"/>
      <c r="G224" s="766"/>
      <c r="H224" s="766"/>
      <c r="I224" s="766"/>
      <c r="J224" s="766"/>
      <c r="K224" s="766"/>
      <c r="L224" s="766"/>
      <c r="M224" s="766"/>
      <c r="N224" s="766"/>
      <c r="O224" s="784"/>
      <c r="P224" s="773" t="s">
        <v>71</v>
      </c>
      <c r="Q224" s="774"/>
      <c r="R224" s="774"/>
      <c r="S224" s="774"/>
      <c r="T224" s="774"/>
      <c r="U224" s="774"/>
      <c r="V224" s="775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0</v>
      </c>
      <c r="Y224" s="755">
        <f>IFERROR(Y216/H216,"0")+IFERROR(Y217/H217,"0")+IFERROR(Y218/H218,"0")+IFERROR(Y219/H219,"0")+IFERROR(Y220/H220,"0")+IFERROR(Y221/H221,"0")+IFERROR(Y222/H222,"0")+IFERROR(Y223/H223,"0")</f>
        <v>0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56"/>
      <c r="AB224" s="756"/>
      <c r="AC224" s="756"/>
    </row>
    <row r="225" spans="1:68" hidden="1" x14ac:dyDescent="0.2">
      <c r="A225" s="766"/>
      <c r="B225" s="766"/>
      <c r="C225" s="766"/>
      <c r="D225" s="766"/>
      <c r="E225" s="766"/>
      <c r="F225" s="766"/>
      <c r="G225" s="766"/>
      <c r="H225" s="766"/>
      <c r="I225" s="766"/>
      <c r="J225" s="766"/>
      <c r="K225" s="766"/>
      <c r="L225" s="766"/>
      <c r="M225" s="766"/>
      <c r="N225" s="766"/>
      <c r="O225" s="784"/>
      <c r="P225" s="773" t="s">
        <v>71</v>
      </c>
      <c r="Q225" s="774"/>
      <c r="R225" s="774"/>
      <c r="S225" s="774"/>
      <c r="T225" s="774"/>
      <c r="U225" s="774"/>
      <c r="V225" s="775"/>
      <c r="W225" s="37" t="s">
        <v>69</v>
      </c>
      <c r="X225" s="755">
        <f>IFERROR(SUM(X216:X223),"0")</f>
        <v>0</v>
      </c>
      <c r="Y225" s="755">
        <f>IFERROR(SUM(Y216:Y223),"0")</f>
        <v>0</v>
      </c>
      <c r="Z225" s="37"/>
      <c r="AA225" s="756"/>
      <c r="AB225" s="756"/>
      <c r="AC225" s="756"/>
    </row>
    <row r="226" spans="1:68" ht="14.25" hidden="1" customHeight="1" x14ac:dyDescent="0.25">
      <c r="A226" s="765" t="s">
        <v>73</v>
      </c>
      <c r="B226" s="766"/>
      <c r="C226" s="766"/>
      <c r="D226" s="766"/>
      <c r="E226" s="766"/>
      <c r="F226" s="766"/>
      <c r="G226" s="766"/>
      <c r="H226" s="766"/>
      <c r="I226" s="766"/>
      <c r="J226" s="766"/>
      <c r="K226" s="766"/>
      <c r="L226" s="766"/>
      <c r="M226" s="766"/>
      <c r="N226" s="766"/>
      <c r="O226" s="766"/>
      <c r="P226" s="766"/>
      <c r="Q226" s="766"/>
      <c r="R226" s="766"/>
      <c r="S226" s="766"/>
      <c r="T226" s="766"/>
      <c r="U226" s="766"/>
      <c r="V226" s="766"/>
      <c r="W226" s="766"/>
      <c r="X226" s="766"/>
      <c r="Y226" s="766"/>
      <c r="Z226" s="766"/>
      <c r="AA226" s="746"/>
      <c r="AB226" s="746"/>
      <c r="AC226" s="746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59">
        <v>4680115881594</v>
      </c>
      <c r="E227" s="760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9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2"/>
      <c r="R227" s="762"/>
      <c r="S227" s="762"/>
      <c r="T227" s="763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392</v>
      </c>
      <c r="B228" s="54" t="s">
        <v>393</v>
      </c>
      <c r="C228" s="31">
        <v>4301051754</v>
      </c>
      <c r="D228" s="759">
        <v>4680115880962</v>
      </c>
      <c r="E228" s="760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90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2"/>
      <c r="R228" s="762"/>
      <c r="S228" s="762"/>
      <c r="T228" s="763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4301051411</v>
      </c>
      <c r="D229" s="759">
        <v>4680115881617</v>
      </c>
      <c r="E229" s="760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9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2"/>
      <c r="R229" s="762"/>
      <c r="S229" s="762"/>
      <c r="T229" s="763"/>
      <c r="U229" s="34"/>
      <c r="V229" s="34"/>
      <c r="W229" s="35" t="s">
        <v>69</v>
      </c>
      <c r="X229" s="753">
        <v>0</v>
      </c>
      <c r="Y229" s="75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398</v>
      </c>
      <c r="B230" s="54" t="s">
        <v>399</v>
      </c>
      <c r="C230" s="31">
        <v>4301051632</v>
      </c>
      <c r="D230" s="759">
        <v>4680115880573</v>
      </c>
      <c r="E230" s="760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11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2"/>
      <c r="R230" s="762"/>
      <c r="S230" s="762"/>
      <c r="T230" s="763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59">
        <v>4680115882195</v>
      </c>
      <c r="E231" s="760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11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2"/>
      <c r="R231" s="762"/>
      <c r="S231" s="762"/>
      <c r="T231" s="763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59">
        <v>4680115882607</v>
      </c>
      <c r="E232" s="760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10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2"/>
      <c r="R232" s="762"/>
      <c r="S232" s="762"/>
      <c r="T232" s="763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406</v>
      </c>
      <c r="B233" s="54" t="s">
        <v>407</v>
      </c>
      <c r="C233" s="31">
        <v>4301051630</v>
      </c>
      <c r="D233" s="759">
        <v>4680115880092</v>
      </c>
      <c r="E233" s="760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2"/>
      <c r="R233" s="762"/>
      <c r="S233" s="762"/>
      <c r="T233" s="763"/>
      <c r="U233" s="34"/>
      <c r="V233" s="34"/>
      <c r="W233" s="35" t="s">
        <v>69</v>
      </c>
      <c r="X233" s="753">
        <v>0</v>
      </c>
      <c r="Y233" s="75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409</v>
      </c>
      <c r="B234" s="54" t="s">
        <v>410</v>
      </c>
      <c r="C234" s="31">
        <v>4301051631</v>
      </c>
      <c r="D234" s="759">
        <v>4680115880221</v>
      </c>
      <c r="E234" s="760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1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2"/>
      <c r="R234" s="762"/>
      <c r="S234" s="762"/>
      <c r="T234" s="763"/>
      <c r="U234" s="34"/>
      <c r="V234" s="34"/>
      <c r="W234" s="35" t="s">
        <v>69</v>
      </c>
      <c r="X234" s="753">
        <v>0</v>
      </c>
      <c r="Y234" s="75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59">
        <v>4680115882942</v>
      </c>
      <c r="E235" s="760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9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2"/>
      <c r="R235" s="762"/>
      <c r="S235" s="762"/>
      <c r="T235" s="763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4301051753</v>
      </c>
      <c r="D236" s="759">
        <v>4680115880504</v>
      </c>
      <c r="E236" s="760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2"/>
      <c r="R236" s="762"/>
      <c r="S236" s="762"/>
      <c r="T236" s="763"/>
      <c r="U236" s="34"/>
      <c r="V236" s="34"/>
      <c r="W236" s="35" t="s">
        <v>69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4301051410</v>
      </c>
      <c r="D237" s="759">
        <v>4680115882164</v>
      </c>
      <c r="E237" s="760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11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2"/>
      <c r="R237" s="762"/>
      <c r="S237" s="762"/>
      <c r="T237" s="763"/>
      <c r="U237" s="34"/>
      <c r="V237" s="34"/>
      <c r="W237" s="35" t="s">
        <v>69</v>
      </c>
      <c r="X237" s="753">
        <v>0</v>
      </c>
      <c r="Y237" s="75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idden="1" x14ac:dyDescent="0.2">
      <c r="A238" s="783"/>
      <c r="B238" s="766"/>
      <c r="C238" s="766"/>
      <c r="D238" s="766"/>
      <c r="E238" s="766"/>
      <c r="F238" s="766"/>
      <c r="G238" s="766"/>
      <c r="H238" s="766"/>
      <c r="I238" s="766"/>
      <c r="J238" s="766"/>
      <c r="K238" s="766"/>
      <c r="L238" s="766"/>
      <c r="M238" s="766"/>
      <c r="N238" s="766"/>
      <c r="O238" s="784"/>
      <c r="P238" s="773" t="s">
        <v>71</v>
      </c>
      <c r="Q238" s="774"/>
      <c r="R238" s="774"/>
      <c r="S238" s="774"/>
      <c r="T238" s="774"/>
      <c r="U238" s="774"/>
      <c r="V238" s="775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56"/>
      <c r="AB238" s="756"/>
      <c r="AC238" s="756"/>
    </row>
    <row r="239" spans="1:68" hidden="1" x14ac:dyDescent="0.2">
      <c r="A239" s="766"/>
      <c r="B239" s="766"/>
      <c r="C239" s="766"/>
      <c r="D239" s="766"/>
      <c r="E239" s="766"/>
      <c r="F239" s="766"/>
      <c r="G239" s="766"/>
      <c r="H239" s="766"/>
      <c r="I239" s="766"/>
      <c r="J239" s="766"/>
      <c r="K239" s="766"/>
      <c r="L239" s="766"/>
      <c r="M239" s="766"/>
      <c r="N239" s="766"/>
      <c r="O239" s="784"/>
      <c r="P239" s="773" t="s">
        <v>71</v>
      </c>
      <c r="Q239" s="774"/>
      <c r="R239" s="774"/>
      <c r="S239" s="774"/>
      <c r="T239" s="774"/>
      <c r="U239" s="774"/>
      <c r="V239" s="775"/>
      <c r="W239" s="37" t="s">
        <v>69</v>
      </c>
      <c r="X239" s="755">
        <f>IFERROR(SUM(X227:X237),"0")</f>
        <v>0</v>
      </c>
      <c r="Y239" s="755">
        <f>IFERROR(SUM(Y227:Y237),"0")</f>
        <v>0</v>
      </c>
      <c r="Z239" s="37"/>
      <c r="AA239" s="756"/>
      <c r="AB239" s="756"/>
      <c r="AC239" s="756"/>
    </row>
    <row r="240" spans="1:68" ht="14.25" hidden="1" customHeight="1" x14ac:dyDescent="0.25">
      <c r="A240" s="765" t="s">
        <v>215</v>
      </c>
      <c r="B240" s="766"/>
      <c r="C240" s="766"/>
      <c r="D240" s="766"/>
      <c r="E240" s="766"/>
      <c r="F240" s="766"/>
      <c r="G240" s="766"/>
      <c r="H240" s="766"/>
      <c r="I240" s="766"/>
      <c r="J240" s="766"/>
      <c r="K240" s="766"/>
      <c r="L240" s="766"/>
      <c r="M240" s="766"/>
      <c r="N240" s="766"/>
      <c r="O240" s="766"/>
      <c r="P240" s="766"/>
      <c r="Q240" s="766"/>
      <c r="R240" s="766"/>
      <c r="S240" s="766"/>
      <c r="T240" s="766"/>
      <c r="U240" s="766"/>
      <c r="V240" s="766"/>
      <c r="W240" s="766"/>
      <c r="X240" s="766"/>
      <c r="Y240" s="766"/>
      <c r="Z240" s="766"/>
      <c r="AA240" s="746"/>
      <c r="AB240" s="746"/>
      <c r="AC240" s="746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59">
        <v>4680115882874</v>
      </c>
      <c r="E241" s="760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89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2"/>
      <c r="R241" s="762"/>
      <c r="S241" s="762"/>
      <c r="T241" s="763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417</v>
      </c>
      <c r="B242" s="54" t="s">
        <v>420</v>
      </c>
      <c r="C242" s="31">
        <v>4301060360</v>
      </c>
      <c r="D242" s="759">
        <v>4680115882874</v>
      </c>
      <c r="E242" s="760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10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2"/>
      <c r="R242" s="762"/>
      <c r="S242" s="762"/>
      <c r="T242" s="763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4301060359</v>
      </c>
      <c r="D243" s="759">
        <v>4680115884434</v>
      </c>
      <c r="E243" s="760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8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2"/>
      <c r="R243" s="762"/>
      <c r="S243" s="762"/>
      <c r="T243" s="763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4301060375</v>
      </c>
      <c r="D244" s="759">
        <v>4680115880818</v>
      </c>
      <c r="E244" s="760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11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2"/>
      <c r="R244" s="762"/>
      <c r="S244" s="762"/>
      <c r="T244" s="763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4301060389</v>
      </c>
      <c r="D245" s="759">
        <v>4680115880801</v>
      </c>
      <c r="E245" s="760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100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2"/>
      <c r="R245" s="762"/>
      <c r="S245" s="762"/>
      <c r="T245" s="763"/>
      <c r="U245" s="34"/>
      <c r="V245" s="34"/>
      <c r="W245" s="35" t="s">
        <v>69</v>
      </c>
      <c r="X245" s="753">
        <v>0</v>
      </c>
      <c r="Y245" s="754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3"/>
      <c r="B246" s="766"/>
      <c r="C246" s="766"/>
      <c r="D246" s="766"/>
      <c r="E246" s="766"/>
      <c r="F246" s="766"/>
      <c r="G246" s="766"/>
      <c r="H246" s="766"/>
      <c r="I246" s="766"/>
      <c r="J246" s="766"/>
      <c r="K246" s="766"/>
      <c r="L246" s="766"/>
      <c r="M246" s="766"/>
      <c r="N246" s="766"/>
      <c r="O246" s="784"/>
      <c r="P246" s="773" t="s">
        <v>71</v>
      </c>
      <c r="Q246" s="774"/>
      <c r="R246" s="774"/>
      <c r="S246" s="774"/>
      <c r="T246" s="774"/>
      <c r="U246" s="774"/>
      <c r="V246" s="775"/>
      <c r="W246" s="37" t="s">
        <v>72</v>
      </c>
      <c r="X246" s="755">
        <f>IFERROR(X241/H241,"0")+IFERROR(X242/H242,"0")+IFERROR(X243/H243,"0")+IFERROR(X244/H244,"0")+IFERROR(X245/H245,"0")</f>
        <v>0</v>
      </c>
      <c r="Y246" s="755">
        <f>IFERROR(Y241/H241,"0")+IFERROR(Y242/H242,"0")+IFERROR(Y243/H243,"0")+IFERROR(Y244/H244,"0")+IFERROR(Y245/H245,"0")</f>
        <v>0</v>
      </c>
      <c r="Z246" s="755">
        <f>IFERROR(IF(Z241="",0,Z241),"0")+IFERROR(IF(Z242="",0,Z242),"0")+IFERROR(IF(Z243="",0,Z243),"0")+IFERROR(IF(Z244="",0,Z244),"0")+IFERROR(IF(Z245="",0,Z245),"0")</f>
        <v>0</v>
      </c>
      <c r="AA246" s="756"/>
      <c r="AB246" s="756"/>
      <c r="AC246" s="756"/>
    </row>
    <row r="247" spans="1:68" hidden="1" x14ac:dyDescent="0.2">
      <c r="A247" s="766"/>
      <c r="B247" s="766"/>
      <c r="C247" s="766"/>
      <c r="D247" s="766"/>
      <c r="E247" s="766"/>
      <c r="F247" s="766"/>
      <c r="G247" s="766"/>
      <c r="H247" s="766"/>
      <c r="I247" s="766"/>
      <c r="J247" s="766"/>
      <c r="K247" s="766"/>
      <c r="L247" s="766"/>
      <c r="M247" s="766"/>
      <c r="N247" s="766"/>
      <c r="O247" s="784"/>
      <c r="P247" s="773" t="s">
        <v>71</v>
      </c>
      <c r="Q247" s="774"/>
      <c r="R247" s="774"/>
      <c r="S247" s="774"/>
      <c r="T247" s="774"/>
      <c r="U247" s="774"/>
      <c r="V247" s="775"/>
      <c r="W247" s="37" t="s">
        <v>69</v>
      </c>
      <c r="X247" s="755">
        <f>IFERROR(SUM(X241:X245),"0")</f>
        <v>0</v>
      </c>
      <c r="Y247" s="755">
        <f>IFERROR(SUM(Y241:Y245),"0")</f>
        <v>0</v>
      </c>
      <c r="Z247" s="37"/>
      <c r="AA247" s="756"/>
      <c r="AB247" s="756"/>
      <c r="AC247" s="756"/>
    </row>
    <row r="248" spans="1:68" ht="16.5" hidden="1" customHeight="1" x14ac:dyDescent="0.25">
      <c r="A248" s="772" t="s">
        <v>431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748"/>
      <c r="AB248" s="748"/>
      <c r="AC248" s="748"/>
    </row>
    <row r="249" spans="1:68" ht="14.25" hidden="1" customHeight="1" x14ac:dyDescent="0.25">
      <c r="A249" s="765" t="s">
        <v>114</v>
      </c>
      <c r="B249" s="766"/>
      <c r="C249" s="766"/>
      <c r="D249" s="766"/>
      <c r="E249" s="766"/>
      <c r="F249" s="766"/>
      <c r="G249" s="766"/>
      <c r="H249" s="766"/>
      <c r="I249" s="766"/>
      <c r="J249" s="766"/>
      <c r="K249" s="766"/>
      <c r="L249" s="766"/>
      <c r="M249" s="766"/>
      <c r="N249" s="766"/>
      <c r="O249" s="766"/>
      <c r="P249" s="766"/>
      <c r="Q249" s="766"/>
      <c r="R249" s="766"/>
      <c r="S249" s="766"/>
      <c r="T249" s="766"/>
      <c r="U249" s="766"/>
      <c r="V249" s="766"/>
      <c r="W249" s="766"/>
      <c r="X249" s="766"/>
      <c r="Y249" s="766"/>
      <c r="Z249" s="766"/>
      <c r="AA249" s="746"/>
      <c r="AB249" s="746"/>
      <c r="AC249" s="746"/>
    </row>
    <row r="250" spans="1:68" ht="27" hidden="1" customHeight="1" x14ac:dyDescent="0.25">
      <c r="A250" s="54" t="s">
        <v>432</v>
      </c>
      <c r="B250" s="54" t="s">
        <v>433</v>
      </c>
      <c r="C250" s="31">
        <v>4301011945</v>
      </c>
      <c r="D250" s="759">
        <v>4680115884274</v>
      </c>
      <c r="E250" s="760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113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2"/>
      <c r="R250" s="762"/>
      <c r="S250" s="762"/>
      <c r="T250" s="763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hidden="1" customHeight="1" x14ac:dyDescent="0.25">
      <c r="A251" s="54" t="s">
        <v>432</v>
      </c>
      <c r="B251" s="54" t="s">
        <v>435</v>
      </c>
      <c r="C251" s="31">
        <v>4301011717</v>
      </c>
      <c r="D251" s="759">
        <v>4680115884274</v>
      </c>
      <c r="E251" s="760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9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2"/>
      <c r="R251" s="762"/>
      <c r="S251" s="762"/>
      <c r="T251" s="763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4301011719</v>
      </c>
      <c r="D252" s="759">
        <v>4680115884298</v>
      </c>
      <c r="E252" s="760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115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2"/>
      <c r="R252" s="762"/>
      <c r="S252" s="762"/>
      <c r="T252" s="763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440</v>
      </c>
      <c r="B253" s="54" t="s">
        <v>441</v>
      </c>
      <c r="C253" s="31">
        <v>4301011944</v>
      </c>
      <c r="D253" s="759">
        <v>4680115884250</v>
      </c>
      <c r="E253" s="760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85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2"/>
      <c r="R253" s="762"/>
      <c r="S253" s="762"/>
      <c r="T253" s="763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442</v>
      </c>
      <c r="C254" s="31">
        <v>4301011733</v>
      </c>
      <c r="D254" s="759">
        <v>4680115884250</v>
      </c>
      <c r="E254" s="760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9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2"/>
      <c r="R254" s="762"/>
      <c r="S254" s="762"/>
      <c r="T254" s="763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4301011718</v>
      </c>
      <c r="D255" s="759">
        <v>4680115884281</v>
      </c>
      <c r="E255" s="760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11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2"/>
      <c r="R255" s="762"/>
      <c r="S255" s="762"/>
      <c r="T255" s="763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4301011720</v>
      </c>
      <c r="D256" s="759">
        <v>4680115884199</v>
      </c>
      <c r="E256" s="760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9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2"/>
      <c r="R256" s="762"/>
      <c r="S256" s="762"/>
      <c r="T256" s="763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4301011716</v>
      </c>
      <c r="D257" s="759">
        <v>4680115884267</v>
      </c>
      <c r="E257" s="760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9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2"/>
      <c r="R257" s="762"/>
      <c r="S257" s="762"/>
      <c r="T257" s="763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idden="1" x14ac:dyDescent="0.2">
      <c r="A258" s="783"/>
      <c r="B258" s="766"/>
      <c r="C258" s="766"/>
      <c r="D258" s="766"/>
      <c r="E258" s="766"/>
      <c r="F258" s="766"/>
      <c r="G258" s="766"/>
      <c r="H258" s="766"/>
      <c r="I258" s="766"/>
      <c r="J258" s="766"/>
      <c r="K258" s="766"/>
      <c r="L258" s="766"/>
      <c r="M258" s="766"/>
      <c r="N258" s="766"/>
      <c r="O258" s="784"/>
      <c r="P258" s="773" t="s">
        <v>71</v>
      </c>
      <c r="Q258" s="774"/>
      <c r="R258" s="774"/>
      <c r="S258" s="774"/>
      <c r="T258" s="774"/>
      <c r="U258" s="774"/>
      <c r="V258" s="775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hidden="1" x14ac:dyDescent="0.2">
      <c r="A259" s="766"/>
      <c r="B259" s="766"/>
      <c r="C259" s="766"/>
      <c r="D259" s="766"/>
      <c r="E259" s="766"/>
      <c r="F259" s="766"/>
      <c r="G259" s="766"/>
      <c r="H259" s="766"/>
      <c r="I259" s="766"/>
      <c r="J259" s="766"/>
      <c r="K259" s="766"/>
      <c r="L259" s="766"/>
      <c r="M259" s="766"/>
      <c r="N259" s="766"/>
      <c r="O259" s="784"/>
      <c r="P259" s="773" t="s">
        <v>71</v>
      </c>
      <c r="Q259" s="774"/>
      <c r="R259" s="774"/>
      <c r="S259" s="774"/>
      <c r="T259" s="774"/>
      <c r="U259" s="774"/>
      <c r="V259" s="775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hidden="1" customHeight="1" x14ac:dyDescent="0.25">
      <c r="A260" s="772" t="s">
        <v>451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748"/>
      <c r="AB260" s="748"/>
      <c r="AC260" s="748"/>
    </row>
    <row r="261" spans="1:68" ht="14.25" hidden="1" customHeight="1" x14ac:dyDescent="0.25">
      <c r="A261" s="765" t="s">
        <v>114</v>
      </c>
      <c r="B261" s="766"/>
      <c r="C261" s="766"/>
      <c r="D261" s="766"/>
      <c r="E261" s="766"/>
      <c r="F261" s="766"/>
      <c r="G261" s="766"/>
      <c r="H261" s="766"/>
      <c r="I261" s="766"/>
      <c r="J261" s="766"/>
      <c r="K261" s="766"/>
      <c r="L261" s="766"/>
      <c r="M261" s="766"/>
      <c r="N261" s="766"/>
      <c r="O261" s="766"/>
      <c r="P261" s="766"/>
      <c r="Q261" s="766"/>
      <c r="R261" s="766"/>
      <c r="S261" s="766"/>
      <c r="T261" s="766"/>
      <c r="U261" s="766"/>
      <c r="V261" s="766"/>
      <c r="W261" s="766"/>
      <c r="X261" s="766"/>
      <c r="Y261" s="766"/>
      <c r="Z261" s="766"/>
      <c r="AA261" s="746"/>
      <c r="AB261" s="746"/>
      <c r="AC261" s="746"/>
    </row>
    <row r="262" spans="1:68" ht="27" hidden="1" customHeight="1" x14ac:dyDescent="0.25">
      <c r="A262" s="54" t="s">
        <v>452</v>
      </c>
      <c r="B262" s="54" t="s">
        <v>453</v>
      </c>
      <c r="C262" s="31">
        <v>4301011942</v>
      </c>
      <c r="D262" s="759">
        <v>4680115884137</v>
      </c>
      <c r="E262" s="760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8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2"/>
      <c r="R262" s="762"/>
      <c r="S262" s="762"/>
      <c r="T262" s="763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hidden="1" customHeight="1" x14ac:dyDescent="0.25">
      <c r="A263" s="54" t="s">
        <v>452</v>
      </c>
      <c r="B263" s="54" t="s">
        <v>454</v>
      </c>
      <c r="C263" s="31">
        <v>4301011826</v>
      </c>
      <c r="D263" s="759">
        <v>4680115884137</v>
      </c>
      <c r="E263" s="760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9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2"/>
      <c r="R263" s="762"/>
      <c r="S263" s="762"/>
      <c r="T263" s="763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4301011724</v>
      </c>
      <c r="D264" s="759">
        <v>4680115884236</v>
      </c>
      <c r="E264" s="760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10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2"/>
      <c r="R264" s="762"/>
      <c r="S264" s="762"/>
      <c r="T264" s="763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4301011721</v>
      </c>
      <c r="D265" s="759">
        <v>4680115884175</v>
      </c>
      <c r="E265" s="760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11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2"/>
      <c r="R265" s="762"/>
      <c r="S265" s="762"/>
      <c r="T265" s="763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4301011824</v>
      </c>
      <c r="D266" s="759">
        <v>4680115884144</v>
      </c>
      <c r="E266" s="760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2"/>
      <c r="R266" s="762"/>
      <c r="S266" s="762"/>
      <c r="T266" s="763"/>
      <c r="U266" s="34"/>
      <c r="V266" s="34"/>
      <c r="W266" s="35" t="s">
        <v>69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4301011963</v>
      </c>
      <c r="D267" s="759">
        <v>4680115885288</v>
      </c>
      <c r="E267" s="760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2"/>
      <c r="R267" s="762"/>
      <c r="S267" s="762"/>
      <c r="T267" s="763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4301011726</v>
      </c>
      <c r="D268" s="759">
        <v>4680115884182</v>
      </c>
      <c r="E268" s="760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11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2"/>
      <c r="R268" s="762"/>
      <c r="S268" s="762"/>
      <c r="T268" s="763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469</v>
      </c>
      <c r="B269" s="54" t="s">
        <v>470</v>
      </c>
      <c r="C269" s="31">
        <v>4301011722</v>
      </c>
      <c r="D269" s="759">
        <v>4680115884205</v>
      </c>
      <c r="E269" s="760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9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2"/>
      <c r="R269" s="762"/>
      <c r="S269" s="762"/>
      <c r="T269" s="763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idden="1" x14ac:dyDescent="0.2">
      <c r="A270" s="783"/>
      <c r="B270" s="766"/>
      <c r="C270" s="766"/>
      <c r="D270" s="766"/>
      <c r="E270" s="766"/>
      <c r="F270" s="766"/>
      <c r="G270" s="766"/>
      <c r="H270" s="766"/>
      <c r="I270" s="766"/>
      <c r="J270" s="766"/>
      <c r="K270" s="766"/>
      <c r="L270" s="766"/>
      <c r="M270" s="766"/>
      <c r="N270" s="766"/>
      <c r="O270" s="784"/>
      <c r="P270" s="773" t="s">
        <v>71</v>
      </c>
      <c r="Q270" s="774"/>
      <c r="R270" s="774"/>
      <c r="S270" s="774"/>
      <c r="T270" s="774"/>
      <c r="U270" s="774"/>
      <c r="V270" s="775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hidden="1" x14ac:dyDescent="0.2">
      <c r="A271" s="766"/>
      <c r="B271" s="766"/>
      <c r="C271" s="766"/>
      <c r="D271" s="766"/>
      <c r="E271" s="766"/>
      <c r="F271" s="766"/>
      <c r="G271" s="766"/>
      <c r="H271" s="766"/>
      <c r="I271" s="766"/>
      <c r="J271" s="766"/>
      <c r="K271" s="766"/>
      <c r="L271" s="766"/>
      <c r="M271" s="766"/>
      <c r="N271" s="766"/>
      <c r="O271" s="784"/>
      <c r="P271" s="773" t="s">
        <v>71</v>
      </c>
      <c r="Q271" s="774"/>
      <c r="R271" s="774"/>
      <c r="S271" s="774"/>
      <c r="T271" s="774"/>
      <c r="U271" s="774"/>
      <c r="V271" s="775"/>
      <c r="W271" s="37" t="s">
        <v>69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hidden="1" customHeight="1" x14ac:dyDescent="0.25">
      <c r="A272" s="765" t="s">
        <v>169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746"/>
      <c r="AB272" s="746"/>
      <c r="AC272" s="746"/>
    </row>
    <row r="273" spans="1:68" ht="27" hidden="1" customHeight="1" x14ac:dyDescent="0.25">
      <c r="A273" s="54" t="s">
        <v>471</v>
      </c>
      <c r="B273" s="54" t="s">
        <v>472</v>
      </c>
      <c r="C273" s="31">
        <v>4301020340</v>
      </c>
      <c r="D273" s="759">
        <v>4680115885721</v>
      </c>
      <c r="E273" s="760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1101" t="s">
        <v>473</v>
      </c>
      <c r="Q273" s="762"/>
      <c r="R273" s="762"/>
      <c r="S273" s="762"/>
      <c r="T273" s="763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783"/>
      <c r="B274" s="766"/>
      <c r="C274" s="766"/>
      <c r="D274" s="766"/>
      <c r="E274" s="766"/>
      <c r="F274" s="766"/>
      <c r="G274" s="766"/>
      <c r="H274" s="766"/>
      <c r="I274" s="766"/>
      <c r="J274" s="766"/>
      <c r="K274" s="766"/>
      <c r="L274" s="766"/>
      <c r="M274" s="766"/>
      <c r="N274" s="766"/>
      <c r="O274" s="784"/>
      <c r="P274" s="773" t="s">
        <v>71</v>
      </c>
      <c r="Q274" s="774"/>
      <c r="R274" s="774"/>
      <c r="S274" s="774"/>
      <c r="T274" s="774"/>
      <c r="U274" s="774"/>
      <c r="V274" s="775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hidden="1" x14ac:dyDescent="0.2">
      <c r="A275" s="766"/>
      <c r="B275" s="766"/>
      <c r="C275" s="766"/>
      <c r="D275" s="766"/>
      <c r="E275" s="766"/>
      <c r="F275" s="766"/>
      <c r="G275" s="766"/>
      <c r="H275" s="766"/>
      <c r="I275" s="766"/>
      <c r="J275" s="766"/>
      <c r="K275" s="766"/>
      <c r="L275" s="766"/>
      <c r="M275" s="766"/>
      <c r="N275" s="766"/>
      <c r="O275" s="784"/>
      <c r="P275" s="773" t="s">
        <v>71</v>
      </c>
      <c r="Q275" s="774"/>
      <c r="R275" s="774"/>
      <c r="S275" s="774"/>
      <c r="T275" s="774"/>
      <c r="U275" s="774"/>
      <c r="V275" s="775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hidden="1" customHeight="1" x14ac:dyDescent="0.25">
      <c r="A276" s="772" t="s">
        <v>475</v>
      </c>
      <c r="B276" s="766"/>
      <c r="C276" s="766"/>
      <c r="D276" s="766"/>
      <c r="E276" s="766"/>
      <c r="F276" s="766"/>
      <c r="G276" s="766"/>
      <c r="H276" s="766"/>
      <c r="I276" s="766"/>
      <c r="J276" s="766"/>
      <c r="K276" s="766"/>
      <c r="L276" s="766"/>
      <c r="M276" s="766"/>
      <c r="N276" s="766"/>
      <c r="O276" s="766"/>
      <c r="P276" s="766"/>
      <c r="Q276" s="766"/>
      <c r="R276" s="766"/>
      <c r="S276" s="766"/>
      <c r="T276" s="766"/>
      <c r="U276" s="766"/>
      <c r="V276" s="766"/>
      <c r="W276" s="766"/>
      <c r="X276" s="766"/>
      <c r="Y276" s="766"/>
      <c r="Z276" s="766"/>
      <c r="AA276" s="748"/>
      <c r="AB276" s="748"/>
      <c r="AC276" s="748"/>
    </row>
    <row r="277" spans="1:68" ht="14.25" hidden="1" customHeight="1" x14ac:dyDescent="0.25">
      <c r="A277" s="765" t="s">
        <v>114</v>
      </c>
      <c r="B277" s="766"/>
      <c r="C277" s="766"/>
      <c r="D277" s="766"/>
      <c r="E277" s="766"/>
      <c r="F277" s="766"/>
      <c r="G277" s="766"/>
      <c r="H277" s="766"/>
      <c r="I277" s="766"/>
      <c r="J277" s="766"/>
      <c r="K277" s="766"/>
      <c r="L277" s="766"/>
      <c r="M277" s="766"/>
      <c r="N277" s="766"/>
      <c r="O277" s="766"/>
      <c r="P277" s="766"/>
      <c r="Q277" s="766"/>
      <c r="R277" s="766"/>
      <c r="S277" s="766"/>
      <c r="T277" s="766"/>
      <c r="U277" s="766"/>
      <c r="V277" s="766"/>
      <c r="W277" s="766"/>
      <c r="X277" s="766"/>
      <c r="Y277" s="766"/>
      <c r="Z277" s="766"/>
      <c r="AA277" s="746"/>
      <c r="AB277" s="746"/>
      <c r="AC277" s="746"/>
    </row>
    <row r="278" spans="1:68" ht="27" hidden="1" customHeight="1" x14ac:dyDescent="0.25">
      <c r="A278" s="54" t="s">
        <v>476</v>
      </c>
      <c r="B278" s="54" t="s">
        <v>477</v>
      </c>
      <c r="C278" s="31">
        <v>4301011855</v>
      </c>
      <c r="D278" s="759">
        <v>4680115885837</v>
      </c>
      <c r="E278" s="760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8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2"/>
      <c r="R278" s="762"/>
      <c r="S278" s="762"/>
      <c r="T278" s="763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hidden="1" customHeight="1" x14ac:dyDescent="0.25">
      <c r="A279" s="54" t="s">
        <v>479</v>
      </c>
      <c r="B279" s="54" t="s">
        <v>480</v>
      </c>
      <c r="C279" s="31">
        <v>4301011322</v>
      </c>
      <c r="D279" s="759">
        <v>4607091387452</v>
      </c>
      <c r="E279" s="760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4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2"/>
      <c r="R279" s="762"/>
      <c r="S279" s="762"/>
      <c r="T279" s="763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hidden="1" customHeight="1" x14ac:dyDescent="0.25">
      <c r="A280" s="54" t="s">
        <v>482</v>
      </c>
      <c r="B280" s="54" t="s">
        <v>483</v>
      </c>
      <c r="C280" s="31">
        <v>4301011910</v>
      </c>
      <c r="D280" s="759">
        <v>4680115885806</v>
      </c>
      <c r="E280" s="760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1063" t="s">
        <v>484</v>
      </c>
      <c r="Q280" s="762"/>
      <c r="R280" s="762"/>
      <c r="S280" s="762"/>
      <c r="T280" s="763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482</v>
      </c>
      <c r="B281" s="54" t="s">
        <v>486</v>
      </c>
      <c r="C281" s="31">
        <v>4301011850</v>
      </c>
      <c r="D281" s="759">
        <v>4680115885806</v>
      </c>
      <c r="E281" s="760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10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2"/>
      <c r="R281" s="762"/>
      <c r="S281" s="762"/>
      <c r="T281" s="763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hidden="1" customHeight="1" x14ac:dyDescent="0.25">
      <c r="A282" s="54" t="s">
        <v>488</v>
      </c>
      <c r="B282" s="54" t="s">
        <v>489</v>
      </c>
      <c r="C282" s="31">
        <v>4301011853</v>
      </c>
      <c r="D282" s="759">
        <v>4680115885851</v>
      </c>
      <c r="E282" s="760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9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2"/>
      <c r="R282" s="762"/>
      <c r="S282" s="762"/>
      <c r="T282" s="763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hidden="1" customHeight="1" x14ac:dyDescent="0.25">
      <c r="A283" s="54" t="s">
        <v>491</v>
      </c>
      <c r="B283" s="54" t="s">
        <v>492</v>
      </c>
      <c r="C283" s="31">
        <v>4301011313</v>
      </c>
      <c r="D283" s="759">
        <v>4607091385984</v>
      </c>
      <c r="E283" s="760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10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2"/>
      <c r="R283" s="762"/>
      <c r="S283" s="762"/>
      <c r="T283" s="763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hidden="1" customHeight="1" x14ac:dyDescent="0.25">
      <c r="A284" s="54" t="s">
        <v>494</v>
      </c>
      <c r="B284" s="54" t="s">
        <v>495</v>
      </c>
      <c r="C284" s="31">
        <v>4301011852</v>
      </c>
      <c r="D284" s="759">
        <v>4680115885844</v>
      </c>
      <c r="E284" s="760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11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2"/>
      <c r="R284" s="762"/>
      <c r="S284" s="762"/>
      <c r="T284" s="763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hidden="1" customHeight="1" x14ac:dyDescent="0.25">
      <c r="A285" s="54" t="s">
        <v>496</v>
      </c>
      <c r="B285" s="54" t="s">
        <v>497</v>
      </c>
      <c r="C285" s="31">
        <v>4301011319</v>
      </c>
      <c r="D285" s="759">
        <v>4607091387469</v>
      </c>
      <c r="E285" s="760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10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2"/>
      <c r="R285" s="762"/>
      <c r="S285" s="762"/>
      <c r="T285" s="763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499</v>
      </c>
      <c r="B286" s="54" t="s">
        <v>500</v>
      </c>
      <c r="C286" s="31">
        <v>4301011851</v>
      </c>
      <c r="D286" s="759">
        <v>4680115885820</v>
      </c>
      <c r="E286" s="760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10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2"/>
      <c r="R286" s="762"/>
      <c r="S286" s="762"/>
      <c r="T286" s="763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4301011316</v>
      </c>
      <c r="D287" s="759">
        <v>4607091387438</v>
      </c>
      <c r="E287" s="760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107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2"/>
      <c r="R287" s="762"/>
      <c r="S287" s="762"/>
      <c r="T287" s="763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idden="1" x14ac:dyDescent="0.2">
      <c r="A288" s="783"/>
      <c r="B288" s="766"/>
      <c r="C288" s="766"/>
      <c r="D288" s="766"/>
      <c r="E288" s="766"/>
      <c r="F288" s="766"/>
      <c r="G288" s="766"/>
      <c r="H288" s="766"/>
      <c r="I288" s="766"/>
      <c r="J288" s="766"/>
      <c r="K288" s="766"/>
      <c r="L288" s="766"/>
      <c r="M288" s="766"/>
      <c r="N288" s="766"/>
      <c r="O288" s="784"/>
      <c r="P288" s="773" t="s">
        <v>71</v>
      </c>
      <c r="Q288" s="774"/>
      <c r="R288" s="774"/>
      <c r="S288" s="774"/>
      <c r="T288" s="774"/>
      <c r="U288" s="774"/>
      <c r="V288" s="775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hidden="1" x14ac:dyDescent="0.2">
      <c r="A289" s="766"/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84"/>
      <c r="P289" s="773" t="s">
        <v>71</v>
      </c>
      <c r="Q289" s="774"/>
      <c r="R289" s="774"/>
      <c r="S289" s="774"/>
      <c r="T289" s="774"/>
      <c r="U289" s="774"/>
      <c r="V289" s="775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hidden="1" customHeight="1" x14ac:dyDescent="0.25">
      <c r="A290" s="772" t="s">
        <v>504</v>
      </c>
      <c r="B290" s="766"/>
      <c r="C290" s="766"/>
      <c r="D290" s="766"/>
      <c r="E290" s="766"/>
      <c r="F290" s="766"/>
      <c r="G290" s="766"/>
      <c r="H290" s="766"/>
      <c r="I290" s="766"/>
      <c r="J290" s="766"/>
      <c r="K290" s="766"/>
      <c r="L290" s="766"/>
      <c r="M290" s="766"/>
      <c r="N290" s="766"/>
      <c r="O290" s="766"/>
      <c r="P290" s="766"/>
      <c r="Q290" s="766"/>
      <c r="R290" s="766"/>
      <c r="S290" s="766"/>
      <c r="T290" s="766"/>
      <c r="U290" s="766"/>
      <c r="V290" s="766"/>
      <c r="W290" s="766"/>
      <c r="X290" s="766"/>
      <c r="Y290" s="766"/>
      <c r="Z290" s="766"/>
      <c r="AA290" s="748"/>
      <c r="AB290" s="748"/>
      <c r="AC290" s="748"/>
    </row>
    <row r="291" spans="1:68" ht="14.25" hidden="1" customHeight="1" x14ac:dyDescent="0.25">
      <c r="A291" s="765" t="s">
        <v>114</v>
      </c>
      <c r="B291" s="766"/>
      <c r="C291" s="766"/>
      <c r="D291" s="766"/>
      <c r="E291" s="766"/>
      <c r="F291" s="766"/>
      <c r="G291" s="766"/>
      <c r="H291" s="766"/>
      <c r="I291" s="766"/>
      <c r="J291" s="766"/>
      <c r="K291" s="766"/>
      <c r="L291" s="766"/>
      <c r="M291" s="766"/>
      <c r="N291" s="766"/>
      <c r="O291" s="766"/>
      <c r="P291" s="766"/>
      <c r="Q291" s="766"/>
      <c r="R291" s="766"/>
      <c r="S291" s="766"/>
      <c r="T291" s="766"/>
      <c r="U291" s="766"/>
      <c r="V291" s="766"/>
      <c r="W291" s="766"/>
      <c r="X291" s="766"/>
      <c r="Y291" s="766"/>
      <c r="Z291" s="766"/>
      <c r="AA291" s="746"/>
      <c r="AB291" s="746"/>
      <c r="AC291" s="746"/>
    </row>
    <row r="292" spans="1:68" ht="27" hidden="1" customHeight="1" x14ac:dyDescent="0.25">
      <c r="A292" s="54" t="s">
        <v>505</v>
      </c>
      <c r="B292" s="54" t="s">
        <v>506</v>
      </c>
      <c r="C292" s="31">
        <v>4301011876</v>
      </c>
      <c r="D292" s="759">
        <v>4680115885707</v>
      </c>
      <c r="E292" s="760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82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2"/>
      <c r="R292" s="762"/>
      <c r="S292" s="762"/>
      <c r="T292" s="763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3"/>
      <c r="B293" s="766"/>
      <c r="C293" s="766"/>
      <c r="D293" s="766"/>
      <c r="E293" s="766"/>
      <c r="F293" s="766"/>
      <c r="G293" s="766"/>
      <c r="H293" s="766"/>
      <c r="I293" s="766"/>
      <c r="J293" s="766"/>
      <c r="K293" s="766"/>
      <c r="L293" s="766"/>
      <c r="M293" s="766"/>
      <c r="N293" s="766"/>
      <c r="O293" s="784"/>
      <c r="P293" s="773" t="s">
        <v>71</v>
      </c>
      <c r="Q293" s="774"/>
      <c r="R293" s="774"/>
      <c r="S293" s="774"/>
      <c r="T293" s="774"/>
      <c r="U293" s="774"/>
      <c r="V293" s="775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hidden="1" x14ac:dyDescent="0.2">
      <c r="A294" s="766"/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84"/>
      <c r="P294" s="773" t="s">
        <v>71</v>
      </c>
      <c r="Q294" s="774"/>
      <c r="R294" s="774"/>
      <c r="S294" s="774"/>
      <c r="T294" s="774"/>
      <c r="U294" s="774"/>
      <c r="V294" s="775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hidden="1" customHeight="1" x14ac:dyDescent="0.25">
      <c r="A295" s="772" t="s">
        <v>507</v>
      </c>
      <c r="B295" s="766"/>
      <c r="C295" s="766"/>
      <c r="D295" s="766"/>
      <c r="E295" s="766"/>
      <c r="F295" s="766"/>
      <c r="G295" s="766"/>
      <c r="H295" s="766"/>
      <c r="I295" s="766"/>
      <c r="J295" s="766"/>
      <c r="K295" s="766"/>
      <c r="L295" s="766"/>
      <c r="M295" s="766"/>
      <c r="N295" s="766"/>
      <c r="O295" s="766"/>
      <c r="P295" s="766"/>
      <c r="Q295" s="766"/>
      <c r="R295" s="766"/>
      <c r="S295" s="766"/>
      <c r="T295" s="766"/>
      <c r="U295" s="766"/>
      <c r="V295" s="766"/>
      <c r="W295" s="766"/>
      <c r="X295" s="766"/>
      <c r="Y295" s="766"/>
      <c r="Z295" s="766"/>
      <c r="AA295" s="748"/>
      <c r="AB295" s="748"/>
      <c r="AC295" s="748"/>
    </row>
    <row r="296" spans="1:68" ht="14.25" hidden="1" customHeight="1" x14ac:dyDescent="0.25">
      <c r="A296" s="765" t="s">
        <v>114</v>
      </c>
      <c r="B296" s="766"/>
      <c r="C296" s="766"/>
      <c r="D296" s="766"/>
      <c r="E296" s="766"/>
      <c r="F296" s="766"/>
      <c r="G296" s="766"/>
      <c r="H296" s="766"/>
      <c r="I296" s="766"/>
      <c r="J296" s="766"/>
      <c r="K296" s="766"/>
      <c r="L296" s="766"/>
      <c r="M296" s="766"/>
      <c r="N296" s="766"/>
      <c r="O296" s="766"/>
      <c r="P296" s="766"/>
      <c r="Q296" s="766"/>
      <c r="R296" s="766"/>
      <c r="S296" s="766"/>
      <c r="T296" s="766"/>
      <c r="U296" s="766"/>
      <c r="V296" s="766"/>
      <c r="W296" s="766"/>
      <c r="X296" s="766"/>
      <c r="Y296" s="766"/>
      <c r="Z296" s="766"/>
      <c r="AA296" s="746"/>
      <c r="AB296" s="746"/>
      <c r="AC296" s="746"/>
    </row>
    <row r="297" spans="1:68" ht="27" hidden="1" customHeight="1" x14ac:dyDescent="0.25">
      <c r="A297" s="54" t="s">
        <v>508</v>
      </c>
      <c r="B297" s="54" t="s">
        <v>509</v>
      </c>
      <c r="C297" s="31">
        <v>4301011223</v>
      </c>
      <c r="D297" s="759">
        <v>4607091383423</v>
      </c>
      <c r="E297" s="760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7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2"/>
      <c r="R297" s="762"/>
      <c r="S297" s="762"/>
      <c r="T297" s="763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510</v>
      </c>
      <c r="B298" s="54" t="s">
        <v>511</v>
      </c>
      <c r="C298" s="31">
        <v>4301011879</v>
      </c>
      <c r="D298" s="759">
        <v>4680115885691</v>
      </c>
      <c r="E298" s="760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8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2"/>
      <c r="R298" s="762"/>
      <c r="S298" s="762"/>
      <c r="T298" s="763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513</v>
      </c>
      <c r="B299" s="54" t="s">
        <v>514</v>
      </c>
      <c r="C299" s="31">
        <v>4301011878</v>
      </c>
      <c r="D299" s="759">
        <v>4680115885660</v>
      </c>
      <c r="E299" s="760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10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2"/>
      <c r="R299" s="762"/>
      <c r="S299" s="762"/>
      <c r="T299" s="763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3"/>
      <c r="B300" s="766"/>
      <c r="C300" s="766"/>
      <c r="D300" s="766"/>
      <c r="E300" s="766"/>
      <c r="F300" s="766"/>
      <c r="G300" s="766"/>
      <c r="H300" s="766"/>
      <c r="I300" s="766"/>
      <c r="J300" s="766"/>
      <c r="K300" s="766"/>
      <c r="L300" s="766"/>
      <c r="M300" s="766"/>
      <c r="N300" s="766"/>
      <c r="O300" s="784"/>
      <c r="P300" s="773" t="s">
        <v>71</v>
      </c>
      <c r="Q300" s="774"/>
      <c r="R300" s="774"/>
      <c r="S300" s="774"/>
      <c r="T300" s="774"/>
      <c r="U300" s="774"/>
      <c r="V300" s="775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hidden="1" x14ac:dyDescent="0.2">
      <c r="A301" s="766"/>
      <c r="B301" s="766"/>
      <c r="C301" s="766"/>
      <c r="D301" s="766"/>
      <c r="E301" s="766"/>
      <c r="F301" s="766"/>
      <c r="G301" s="766"/>
      <c r="H301" s="766"/>
      <c r="I301" s="766"/>
      <c r="J301" s="766"/>
      <c r="K301" s="766"/>
      <c r="L301" s="766"/>
      <c r="M301" s="766"/>
      <c r="N301" s="766"/>
      <c r="O301" s="784"/>
      <c r="P301" s="773" t="s">
        <v>71</v>
      </c>
      <c r="Q301" s="774"/>
      <c r="R301" s="774"/>
      <c r="S301" s="774"/>
      <c r="T301" s="774"/>
      <c r="U301" s="774"/>
      <c r="V301" s="775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hidden="1" customHeight="1" x14ac:dyDescent="0.25">
      <c r="A302" s="772" t="s">
        <v>516</v>
      </c>
      <c r="B302" s="766"/>
      <c r="C302" s="766"/>
      <c r="D302" s="766"/>
      <c r="E302" s="766"/>
      <c r="F302" s="766"/>
      <c r="G302" s="766"/>
      <c r="H302" s="766"/>
      <c r="I302" s="766"/>
      <c r="J302" s="766"/>
      <c r="K302" s="766"/>
      <c r="L302" s="766"/>
      <c r="M302" s="766"/>
      <c r="N302" s="766"/>
      <c r="O302" s="766"/>
      <c r="P302" s="766"/>
      <c r="Q302" s="766"/>
      <c r="R302" s="766"/>
      <c r="S302" s="766"/>
      <c r="T302" s="766"/>
      <c r="U302" s="766"/>
      <c r="V302" s="766"/>
      <c r="W302" s="766"/>
      <c r="X302" s="766"/>
      <c r="Y302" s="766"/>
      <c r="Z302" s="766"/>
      <c r="AA302" s="748"/>
      <c r="AB302" s="748"/>
      <c r="AC302" s="748"/>
    </row>
    <row r="303" spans="1:68" ht="14.25" hidden="1" customHeight="1" x14ac:dyDescent="0.25">
      <c r="A303" s="765" t="s">
        <v>73</v>
      </c>
      <c r="B303" s="766"/>
      <c r="C303" s="766"/>
      <c r="D303" s="766"/>
      <c r="E303" s="766"/>
      <c r="F303" s="766"/>
      <c r="G303" s="766"/>
      <c r="H303" s="766"/>
      <c r="I303" s="766"/>
      <c r="J303" s="766"/>
      <c r="K303" s="766"/>
      <c r="L303" s="766"/>
      <c r="M303" s="766"/>
      <c r="N303" s="766"/>
      <c r="O303" s="766"/>
      <c r="P303" s="766"/>
      <c r="Q303" s="766"/>
      <c r="R303" s="766"/>
      <c r="S303" s="766"/>
      <c r="T303" s="766"/>
      <c r="U303" s="766"/>
      <c r="V303" s="766"/>
      <c r="W303" s="766"/>
      <c r="X303" s="766"/>
      <c r="Y303" s="766"/>
      <c r="Z303" s="766"/>
      <c r="AA303" s="746"/>
      <c r="AB303" s="746"/>
      <c r="AC303" s="746"/>
    </row>
    <row r="304" spans="1:68" ht="27" hidden="1" customHeight="1" x14ac:dyDescent="0.25">
      <c r="A304" s="54" t="s">
        <v>517</v>
      </c>
      <c r="B304" s="54" t="s">
        <v>518</v>
      </c>
      <c r="C304" s="31">
        <v>4301051409</v>
      </c>
      <c r="D304" s="759">
        <v>4680115881556</v>
      </c>
      <c r="E304" s="760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9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2"/>
      <c r="R304" s="762"/>
      <c r="S304" s="762"/>
      <c r="T304" s="763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hidden="1" customHeight="1" x14ac:dyDescent="0.25">
      <c r="A305" s="54" t="s">
        <v>520</v>
      </c>
      <c r="B305" s="54" t="s">
        <v>521</v>
      </c>
      <c r="C305" s="31">
        <v>4301051506</v>
      </c>
      <c r="D305" s="759">
        <v>4680115881037</v>
      </c>
      <c r="E305" s="760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10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2"/>
      <c r="R305" s="762"/>
      <c r="S305" s="762"/>
      <c r="T305" s="763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hidden="1" customHeight="1" x14ac:dyDescent="0.25">
      <c r="A306" s="54" t="s">
        <v>523</v>
      </c>
      <c r="B306" s="54" t="s">
        <v>524</v>
      </c>
      <c r="C306" s="31">
        <v>4301051487</v>
      </c>
      <c r="D306" s="759">
        <v>4680115881228</v>
      </c>
      <c r="E306" s="760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109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2"/>
      <c r="R306" s="762"/>
      <c r="S306" s="762"/>
      <c r="T306" s="763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525</v>
      </c>
      <c r="B307" s="54" t="s">
        <v>526</v>
      </c>
      <c r="C307" s="31">
        <v>4301051384</v>
      </c>
      <c r="D307" s="759">
        <v>4680115881211</v>
      </c>
      <c r="E307" s="760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7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2"/>
      <c r="R307" s="762"/>
      <c r="S307" s="762"/>
      <c r="T307" s="763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527</v>
      </c>
      <c r="B308" s="54" t="s">
        <v>528</v>
      </c>
      <c r="C308" s="31">
        <v>4301051378</v>
      </c>
      <c r="D308" s="759">
        <v>4680115881020</v>
      </c>
      <c r="E308" s="760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10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2"/>
      <c r="R308" s="762"/>
      <c r="S308" s="762"/>
      <c r="T308" s="763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83"/>
      <c r="B309" s="766"/>
      <c r="C309" s="766"/>
      <c r="D309" s="766"/>
      <c r="E309" s="766"/>
      <c r="F309" s="766"/>
      <c r="G309" s="766"/>
      <c r="H309" s="766"/>
      <c r="I309" s="766"/>
      <c r="J309" s="766"/>
      <c r="K309" s="766"/>
      <c r="L309" s="766"/>
      <c r="M309" s="766"/>
      <c r="N309" s="766"/>
      <c r="O309" s="784"/>
      <c r="P309" s="773" t="s">
        <v>71</v>
      </c>
      <c r="Q309" s="774"/>
      <c r="R309" s="774"/>
      <c r="S309" s="774"/>
      <c r="T309" s="774"/>
      <c r="U309" s="774"/>
      <c r="V309" s="775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hidden="1" x14ac:dyDescent="0.2">
      <c r="A310" s="766"/>
      <c r="B310" s="766"/>
      <c r="C310" s="766"/>
      <c r="D310" s="766"/>
      <c r="E310" s="766"/>
      <c r="F310" s="766"/>
      <c r="G310" s="766"/>
      <c r="H310" s="766"/>
      <c r="I310" s="766"/>
      <c r="J310" s="766"/>
      <c r="K310" s="766"/>
      <c r="L310" s="766"/>
      <c r="M310" s="766"/>
      <c r="N310" s="766"/>
      <c r="O310" s="784"/>
      <c r="P310" s="773" t="s">
        <v>71</v>
      </c>
      <c r="Q310" s="774"/>
      <c r="R310" s="774"/>
      <c r="S310" s="774"/>
      <c r="T310" s="774"/>
      <c r="U310" s="774"/>
      <c r="V310" s="775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hidden="1" customHeight="1" x14ac:dyDescent="0.25">
      <c r="A311" s="772" t="s">
        <v>530</v>
      </c>
      <c r="B311" s="766"/>
      <c r="C311" s="766"/>
      <c r="D311" s="766"/>
      <c r="E311" s="766"/>
      <c r="F311" s="766"/>
      <c r="G311" s="766"/>
      <c r="H311" s="766"/>
      <c r="I311" s="766"/>
      <c r="J311" s="766"/>
      <c r="K311" s="766"/>
      <c r="L311" s="766"/>
      <c r="M311" s="766"/>
      <c r="N311" s="766"/>
      <c r="O311" s="766"/>
      <c r="P311" s="766"/>
      <c r="Q311" s="766"/>
      <c r="R311" s="766"/>
      <c r="S311" s="766"/>
      <c r="T311" s="766"/>
      <c r="U311" s="766"/>
      <c r="V311" s="766"/>
      <c r="W311" s="766"/>
      <c r="X311" s="766"/>
      <c r="Y311" s="766"/>
      <c r="Z311" s="766"/>
      <c r="AA311" s="748"/>
      <c r="AB311" s="748"/>
      <c r="AC311" s="748"/>
    </row>
    <row r="312" spans="1:68" ht="14.25" hidden="1" customHeight="1" x14ac:dyDescent="0.25">
      <c r="A312" s="765" t="s">
        <v>114</v>
      </c>
      <c r="B312" s="766"/>
      <c r="C312" s="766"/>
      <c r="D312" s="766"/>
      <c r="E312" s="766"/>
      <c r="F312" s="766"/>
      <c r="G312" s="766"/>
      <c r="H312" s="766"/>
      <c r="I312" s="766"/>
      <c r="J312" s="766"/>
      <c r="K312" s="766"/>
      <c r="L312" s="766"/>
      <c r="M312" s="766"/>
      <c r="N312" s="766"/>
      <c r="O312" s="766"/>
      <c r="P312" s="766"/>
      <c r="Q312" s="766"/>
      <c r="R312" s="766"/>
      <c r="S312" s="766"/>
      <c r="T312" s="766"/>
      <c r="U312" s="766"/>
      <c r="V312" s="766"/>
      <c r="W312" s="766"/>
      <c r="X312" s="766"/>
      <c r="Y312" s="766"/>
      <c r="Z312" s="766"/>
      <c r="AA312" s="746"/>
      <c r="AB312" s="746"/>
      <c r="AC312" s="746"/>
    </row>
    <row r="313" spans="1:68" ht="27" hidden="1" customHeight="1" x14ac:dyDescent="0.25">
      <c r="A313" s="54" t="s">
        <v>531</v>
      </c>
      <c r="B313" s="54" t="s">
        <v>532</v>
      </c>
      <c r="C313" s="31">
        <v>4301011306</v>
      </c>
      <c r="D313" s="759">
        <v>4607091389296</v>
      </c>
      <c r="E313" s="760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791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2"/>
      <c r="R313" s="762"/>
      <c r="S313" s="762"/>
      <c r="T313" s="763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83"/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84"/>
      <c r="P314" s="773" t="s">
        <v>71</v>
      </c>
      <c r="Q314" s="774"/>
      <c r="R314" s="774"/>
      <c r="S314" s="774"/>
      <c r="T314" s="774"/>
      <c r="U314" s="774"/>
      <c r="V314" s="775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hidden="1" x14ac:dyDescent="0.2">
      <c r="A315" s="766"/>
      <c r="B315" s="766"/>
      <c r="C315" s="766"/>
      <c r="D315" s="766"/>
      <c r="E315" s="766"/>
      <c r="F315" s="766"/>
      <c r="G315" s="766"/>
      <c r="H315" s="766"/>
      <c r="I315" s="766"/>
      <c r="J315" s="766"/>
      <c r="K315" s="766"/>
      <c r="L315" s="766"/>
      <c r="M315" s="766"/>
      <c r="N315" s="766"/>
      <c r="O315" s="784"/>
      <c r="P315" s="773" t="s">
        <v>71</v>
      </c>
      <c r="Q315" s="774"/>
      <c r="R315" s="774"/>
      <c r="S315" s="774"/>
      <c r="T315" s="774"/>
      <c r="U315" s="774"/>
      <c r="V315" s="775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hidden="1" customHeight="1" x14ac:dyDescent="0.25">
      <c r="A316" s="765" t="s">
        <v>64</v>
      </c>
      <c r="B316" s="766"/>
      <c r="C316" s="766"/>
      <c r="D316" s="766"/>
      <c r="E316" s="766"/>
      <c r="F316" s="766"/>
      <c r="G316" s="766"/>
      <c r="H316" s="766"/>
      <c r="I316" s="766"/>
      <c r="J316" s="766"/>
      <c r="K316" s="766"/>
      <c r="L316" s="766"/>
      <c r="M316" s="766"/>
      <c r="N316" s="766"/>
      <c r="O316" s="766"/>
      <c r="P316" s="766"/>
      <c r="Q316" s="766"/>
      <c r="R316" s="766"/>
      <c r="S316" s="766"/>
      <c r="T316" s="766"/>
      <c r="U316" s="766"/>
      <c r="V316" s="766"/>
      <c r="W316" s="766"/>
      <c r="X316" s="766"/>
      <c r="Y316" s="766"/>
      <c r="Z316" s="766"/>
      <c r="AA316" s="746"/>
      <c r="AB316" s="746"/>
      <c r="AC316" s="746"/>
    </row>
    <row r="317" spans="1:68" ht="27" hidden="1" customHeight="1" x14ac:dyDescent="0.25">
      <c r="A317" s="54" t="s">
        <v>534</v>
      </c>
      <c r="B317" s="54" t="s">
        <v>535</v>
      </c>
      <c r="C317" s="31">
        <v>4301031163</v>
      </c>
      <c r="D317" s="759">
        <v>4680115880344</v>
      </c>
      <c r="E317" s="760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859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2"/>
      <c r="R317" s="762"/>
      <c r="S317" s="762"/>
      <c r="T317" s="763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83"/>
      <c r="B318" s="766"/>
      <c r="C318" s="766"/>
      <c r="D318" s="766"/>
      <c r="E318" s="766"/>
      <c r="F318" s="766"/>
      <c r="G318" s="766"/>
      <c r="H318" s="766"/>
      <c r="I318" s="766"/>
      <c r="J318" s="766"/>
      <c r="K318" s="766"/>
      <c r="L318" s="766"/>
      <c r="M318" s="766"/>
      <c r="N318" s="766"/>
      <c r="O318" s="784"/>
      <c r="P318" s="773" t="s">
        <v>71</v>
      </c>
      <c r="Q318" s="774"/>
      <c r="R318" s="774"/>
      <c r="S318" s="774"/>
      <c r="T318" s="774"/>
      <c r="U318" s="774"/>
      <c r="V318" s="775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hidden="1" x14ac:dyDescent="0.2">
      <c r="A319" s="766"/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84"/>
      <c r="P319" s="773" t="s">
        <v>71</v>
      </c>
      <c r="Q319" s="774"/>
      <c r="R319" s="774"/>
      <c r="S319" s="774"/>
      <c r="T319" s="774"/>
      <c r="U319" s="774"/>
      <c r="V319" s="775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hidden="1" customHeight="1" x14ac:dyDescent="0.25">
      <c r="A320" s="765" t="s">
        <v>73</v>
      </c>
      <c r="B320" s="766"/>
      <c r="C320" s="766"/>
      <c r="D320" s="766"/>
      <c r="E320" s="766"/>
      <c r="F320" s="766"/>
      <c r="G320" s="766"/>
      <c r="H320" s="766"/>
      <c r="I320" s="766"/>
      <c r="J320" s="766"/>
      <c r="K320" s="766"/>
      <c r="L320" s="766"/>
      <c r="M320" s="766"/>
      <c r="N320" s="766"/>
      <c r="O320" s="766"/>
      <c r="P320" s="766"/>
      <c r="Q320" s="766"/>
      <c r="R320" s="766"/>
      <c r="S320" s="766"/>
      <c r="T320" s="766"/>
      <c r="U320" s="766"/>
      <c r="V320" s="766"/>
      <c r="W320" s="766"/>
      <c r="X320" s="766"/>
      <c r="Y320" s="766"/>
      <c r="Z320" s="766"/>
      <c r="AA320" s="746"/>
      <c r="AB320" s="746"/>
      <c r="AC320" s="746"/>
    </row>
    <row r="321" spans="1:68" ht="27" hidden="1" customHeight="1" x14ac:dyDescent="0.25">
      <c r="A321" s="54" t="s">
        <v>537</v>
      </c>
      <c r="B321" s="54" t="s">
        <v>538</v>
      </c>
      <c r="C321" s="31">
        <v>4301051731</v>
      </c>
      <c r="D321" s="759">
        <v>4680115884618</v>
      </c>
      <c r="E321" s="760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8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2"/>
      <c r="R321" s="762"/>
      <c r="S321" s="762"/>
      <c r="T321" s="763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83"/>
      <c r="B322" s="766"/>
      <c r="C322" s="766"/>
      <c r="D322" s="766"/>
      <c r="E322" s="766"/>
      <c r="F322" s="766"/>
      <c r="G322" s="766"/>
      <c r="H322" s="766"/>
      <c r="I322" s="766"/>
      <c r="J322" s="766"/>
      <c r="K322" s="766"/>
      <c r="L322" s="766"/>
      <c r="M322" s="766"/>
      <c r="N322" s="766"/>
      <c r="O322" s="784"/>
      <c r="P322" s="773" t="s">
        <v>71</v>
      </c>
      <c r="Q322" s="774"/>
      <c r="R322" s="774"/>
      <c r="S322" s="774"/>
      <c r="T322" s="774"/>
      <c r="U322" s="774"/>
      <c r="V322" s="775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hidden="1" x14ac:dyDescent="0.2">
      <c r="A323" s="766"/>
      <c r="B323" s="766"/>
      <c r="C323" s="766"/>
      <c r="D323" s="766"/>
      <c r="E323" s="766"/>
      <c r="F323" s="766"/>
      <c r="G323" s="766"/>
      <c r="H323" s="766"/>
      <c r="I323" s="766"/>
      <c r="J323" s="766"/>
      <c r="K323" s="766"/>
      <c r="L323" s="766"/>
      <c r="M323" s="766"/>
      <c r="N323" s="766"/>
      <c r="O323" s="784"/>
      <c r="P323" s="773" t="s">
        <v>71</v>
      </c>
      <c r="Q323" s="774"/>
      <c r="R323" s="774"/>
      <c r="S323" s="774"/>
      <c r="T323" s="774"/>
      <c r="U323" s="774"/>
      <c r="V323" s="775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hidden="1" customHeight="1" x14ac:dyDescent="0.25">
      <c r="A324" s="772" t="s">
        <v>540</v>
      </c>
      <c r="B324" s="766"/>
      <c r="C324" s="766"/>
      <c r="D324" s="766"/>
      <c r="E324" s="766"/>
      <c r="F324" s="766"/>
      <c r="G324" s="766"/>
      <c r="H324" s="766"/>
      <c r="I324" s="766"/>
      <c r="J324" s="766"/>
      <c r="K324" s="766"/>
      <c r="L324" s="766"/>
      <c r="M324" s="766"/>
      <c r="N324" s="766"/>
      <c r="O324" s="766"/>
      <c r="P324" s="766"/>
      <c r="Q324" s="766"/>
      <c r="R324" s="766"/>
      <c r="S324" s="766"/>
      <c r="T324" s="766"/>
      <c r="U324" s="766"/>
      <c r="V324" s="766"/>
      <c r="W324" s="766"/>
      <c r="X324" s="766"/>
      <c r="Y324" s="766"/>
      <c r="Z324" s="766"/>
      <c r="AA324" s="748"/>
      <c r="AB324" s="748"/>
      <c r="AC324" s="748"/>
    </row>
    <row r="325" spans="1:68" ht="14.25" hidden="1" customHeight="1" x14ac:dyDescent="0.25">
      <c r="A325" s="765" t="s">
        <v>114</v>
      </c>
      <c r="B325" s="766"/>
      <c r="C325" s="766"/>
      <c r="D325" s="766"/>
      <c r="E325" s="766"/>
      <c r="F325" s="766"/>
      <c r="G325" s="766"/>
      <c r="H325" s="766"/>
      <c r="I325" s="766"/>
      <c r="J325" s="766"/>
      <c r="K325" s="766"/>
      <c r="L325" s="766"/>
      <c r="M325" s="766"/>
      <c r="N325" s="766"/>
      <c r="O325" s="766"/>
      <c r="P325" s="766"/>
      <c r="Q325" s="766"/>
      <c r="R325" s="766"/>
      <c r="S325" s="766"/>
      <c r="T325" s="766"/>
      <c r="U325" s="766"/>
      <c r="V325" s="766"/>
      <c r="W325" s="766"/>
      <c r="X325" s="766"/>
      <c r="Y325" s="766"/>
      <c r="Z325" s="766"/>
      <c r="AA325" s="746"/>
      <c r="AB325" s="746"/>
      <c r="AC325" s="746"/>
    </row>
    <row r="326" spans="1:68" ht="27" hidden="1" customHeight="1" x14ac:dyDescent="0.25">
      <c r="A326" s="54" t="s">
        <v>541</v>
      </c>
      <c r="B326" s="54" t="s">
        <v>542</v>
      </c>
      <c r="C326" s="31">
        <v>4301011353</v>
      </c>
      <c r="D326" s="759">
        <v>4607091389807</v>
      </c>
      <c r="E326" s="760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11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2"/>
      <c r="R326" s="762"/>
      <c r="S326" s="762"/>
      <c r="T326" s="763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783"/>
      <c r="B327" s="766"/>
      <c r="C327" s="766"/>
      <c r="D327" s="766"/>
      <c r="E327" s="766"/>
      <c r="F327" s="766"/>
      <c r="G327" s="766"/>
      <c r="H327" s="766"/>
      <c r="I327" s="766"/>
      <c r="J327" s="766"/>
      <c r="K327" s="766"/>
      <c r="L327" s="766"/>
      <c r="M327" s="766"/>
      <c r="N327" s="766"/>
      <c r="O327" s="784"/>
      <c r="P327" s="773" t="s">
        <v>71</v>
      </c>
      <c r="Q327" s="774"/>
      <c r="R327" s="774"/>
      <c r="S327" s="774"/>
      <c r="T327" s="774"/>
      <c r="U327" s="774"/>
      <c r="V327" s="775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hidden="1" x14ac:dyDescent="0.2">
      <c r="A328" s="766"/>
      <c r="B328" s="766"/>
      <c r="C328" s="766"/>
      <c r="D328" s="766"/>
      <c r="E328" s="766"/>
      <c r="F328" s="766"/>
      <c r="G328" s="766"/>
      <c r="H328" s="766"/>
      <c r="I328" s="766"/>
      <c r="J328" s="766"/>
      <c r="K328" s="766"/>
      <c r="L328" s="766"/>
      <c r="M328" s="766"/>
      <c r="N328" s="766"/>
      <c r="O328" s="784"/>
      <c r="P328" s="773" t="s">
        <v>71</v>
      </c>
      <c r="Q328" s="774"/>
      <c r="R328" s="774"/>
      <c r="S328" s="774"/>
      <c r="T328" s="774"/>
      <c r="U328" s="774"/>
      <c r="V328" s="775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hidden="1" customHeight="1" x14ac:dyDescent="0.25">
      <c r="A329" s="765" t="s">
        <v>64</v>
      </c>
      <c r="B329" s="766"/>
      <c r="C329" s="766"/>
      <c r="D329" s="766"/>
      <c r="E329" s="766"/>
      <c r="F329" s="766"/>
      <c r="G329" s="766"/>
      <c r="H329" s="766"/>
      <c r="I329" s="766"/>
      <c r="J329" s="766"/>
      <c r="K329" s="766"/>
      <c r="L329" s="766"/>
      <c r="M329" s="766"/>
      <c r="N329" s="766"/>
      <c r="O329" s="766"/>
      <c r="P329" s="766"/>
      <c r="Q329" s="766"/>
      <c r="R329" s="766"/>
      <c r="S329" s="766"/>
      <c r="T329" s="766"/>
      <c r="U329" s="766"/>
      <c r="V329" s="766"/>
      <c r="W329" s="766"/>
      <c r="X329" s="766"/>
      <c r="Y329" s="766"/>
      <c r="Z329" s="766"/>
      <c r="AA329" s="746"/>
      <c r="AB329" s="746"/>
      <c r="AC329" s="746"/>
    </row>
    <row r="330" spans="1:68" ht="27" hidden="1" customHeight="1" x14ac:dyDescent="0.25">
      <c r="A330" s="54" t="s">
        <v>544</v>
      </c>
      <c r="B330" s="54" t="s">
        <v>545</v>
      </c>
      <c r="C330" s="31">
        <v>4301031164</v>
      </c>
      <c r="D330" s="759">
        <v>4680115880481</v>
      </c>
      <c r="E330" s="760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1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2"/>
      <c r="R330" s="762"/>
      <c r="S330" s="762"/>
      <c r="T330" s="763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83"/>
      <c r="B331" s="766"/>
      <c r="C331" s="766"/>
      <c r="D331" s="766"/>
      <c r="E331" s="766"/>
      <c r="F331" s="766"/>
      <c r="G331" s="766"/>
      <c r="H331" s="766"/>
      <c r="I331" s="766"/>
      <c r="J331" s="766"/>
      <c r="K331" s="766"/>
      <c r="L331" s="766"/>
      <c r="M331" s="766"/>
      <c r="N331" s="766"/>
      <c r="O331" s="784"/>
      <c r="P331" s="773" t="s">
        <v>71</v>
      </c>
      <c r="Q331" s="774"/>
      <c r="R331" s="774"/>
      <c r="S331" s="774"/>
      <c r="T331" s="774"/>
      <c r="U331" s="774"/>
      <c r="V331" s="775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hidden="1" x14ac:dyDescent="0.2">
      <c r="A332" s="766"/>
      <c r="B332" s="766"/>
      <c r="C332" s="766"/>
      <c r="D332" s="766"/>
      <c r="E332" s="766"/>
      <c r="F332" s="766"/>
      <c r="G332" s="766"/>
      <c r="H332" s="766"/>
      <c r="I332" s="766"/>
      <c r="J332" s="766"/>
      <c r="K332" s="766"/>
      <c r="L332" s="766"/>
      <c r="M332" s="766"/>
      <c r="N332" s="766"/>
      <c r="O332" s="784"/>
      <c r="P332" s="773" t="s">
        <v>71</v>
      </c>
      <c r="Q332" s="774"/>
      <c r="R332" s="774"/>
      <c r="S332" s="774"/>
      <c r="T332" s="774"/>
      <c r="U332" s="774"/>
      <c r="V332" s="775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hidden="1" customHeight="1" x14ac:dyDescent="0.25">
      <c r="A333" s="765" t="s">
        <v>73</v>
      </c>
      <c r="B333" s="766"/>
      <c r="C333" s="766"/>
      <c r="D333" s="766"/>
      <c r="E333" s="766"/>
      <c r="F333" s="766"/>
      <c r="G333" s="766"/>
      <c r="H333" s="766"/>
      <c r="I333" s="766"/>
      <c r="J333" s="766"/>
      <c r="K333" s="766"/>
      <c r="L333" s="766"/>
      <c r="M333" s="766"/>
      <c r="N333" s="766"/>
      <c r="O333" s="766"/>
      <c r="P333" s="766"/>
      <c r="Q333" s="766"/>
      <c r="R333" s="766"/>
      <c r="S333" s="766"/>
      <c r="T333" s="766"/>
      <c r="U333" s="766"/>
      <c r="V333" s="766"/>
      <c r="W333" s="766"/>
      <c r="X333" s="766"/>
      <c r="Y333" s="766"/>
      <c r="Z333" s="766"/>
      <c r="AA333" s="746"/>
      <c r="AB333" s="746"/>
      <c r="AC333" s="746"/>
    </row>
    <row r="334" spans="1:68" ht="27" hidden="1" customHeight="1" x14ac:dyDescent="0.25">
      <c r="A334" s="54" t="s">
        <v>547</v>
      </c>
      <c r="B334" s="54" t="s">
        <v>548</v>
      </c>
      <c r="C334" s="31">
        <v>4301051344</v>
      </c>
      <c r="D334" s="759">
        <v>4680115880412</v>
      </c>
      <c r="E334" s="760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114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2"/>
      <c r="R334" s="762"/>
      <c r="S334" s="762"/>
      <c r="T334" s="763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4301051277</v>
      </c>
      <c r="D335" s="759">
        <v>4680115880511</v>
      </c>
      <c r="E335" s="760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9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2"/>
      <c r="R335" s="762"/>
      <c r="S335" s="762"/>
      <c r="T335" s="763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83"/>
      <c r="B336" s="766"/>
      <c r="C336" s="766"/>
      <c r="D336" s="766"/>
      <c r="E336" s="766"/>
      <c r="F336" s="766"/>
      <c r="G336" s="766"/>
      <c r="H336" s="766"/>
      <c r="I336" s="766"/>
      <c r="J336" s="766"/>
      <c r="K336" s="766"/>
      <c r="L336" s="766"/>
      <c r="M336" s="766"/>
      <c r="N336" s="766"/>
      <c r="O336" s="784"/>
      <c r="P336" s="773" t="s">
        <v>71</v>
      </c>
      <c r="Q336" s="774"/>
      <c r="R336" s="774"/>
      <c r="S336" s="774"/>
      <c r="T336" s="774"/>
      <c r="U336" s="774"/>
      <c r="V336" s="775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hidden="1" x14ac:dyDescent="0.2">
      <c r="A337" s="766"/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84"/>
      <c r="P337" s="773" t="s">
        <v>71</v>
      </c>
      <c r="Q337" s="774"/>
      <c r="R337" s="774"/>
      <c r="S337" s="774"/>
      <c r="T337" s="774"/>
      <c r="U337" s="774"/>
      <c r="V337" s="775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hidden="1" customHeight="1" x14ac:dyDescent="0.25">
      <c r="A338" s="772" t="s">
        <v>553</v>
      </c>
      <c r="B338" s="766"/>
      <c r="C338" s="766"/>
      <c r="D338" s="766"/>
      <c r="E338" s="766"/>
      <c r="F338" s="766"/>
      <c r="G338" s="766"/>
      <c r="H338" s="766"/>
      <c r="I338" s="766"/>
      <c r="J338" s="766"/>
      <c r="K338" s="766"/>
      <c r="L338" s="766"/>
      <c r="M338" s="766"/>
      <c r="N338" s="766"/>
      <c r="O338" s="766"/>
      <c r="P338" s="766"/>
      <c r="Q338" s="766"/>
      <c r="R338" s="766"/>
      <c r="S338" s="766"/>
      <c r="T338" s="766"/>
      <c r="U338" s="766"/>
      <c r="V338" s="766"/>
      <c r="W338" s="766"/>
      <c r="X338" s="766"/>
      <c r="Y338" s="766"/>
      <c r="Z338" s="766"/>
      <c r="AA338" s="748"/>
      <c r="AB338" s="748"/>
      <c r="AC338" s="748"/>
    </row>
    <row r="339" spans="1:68" ht="14.25" hidden="1" customHeight="1" x14ac:dyDescent="0.25">
      <c r="A339" s="765" t="s">
        <v>114</v>
      </c>
      <c r="B339" s="766"/>
      <c r="C339" s="766"/>
      <c r="D339" s="766"/>
      <c r="E339" s="766"/>
      <c r="F339" s="766"/>
      <c r="G339" s="766"/>
      <c r="H339" s="766"/>
      <c r="I339" s="766"/>
      <c r="J339" s="766"/>
      <c r="K339" s="766"/>
      <c r="L339" s="766"/>
      <c r="M339" s="766"/>
      <c r="N339" s="766"/>
      <c r="O339" s="766"/>
      <c r="P339" s="766"/>
      <c r="Q339" s="766"/>
      <c r="R339" s="766"/>
      <c r="S339" s="766"/>
      <c r="T339" s="766"/>
      <c r="U339" s="766"/>
      <c r="V339" s="766"/>
      <c r="W339" s="766"/>
      <c r="X339" s="766"/>
      <c r="Y339" s="766"/>
      <c r="Z339" s="766"/>
      <c r="AA339" s="746"/>
      <c r="AB339" s="746"/>
      <c r="AC339" s="746"/>
    </row>
    <row r="340" spans="1:68" ht="27" hidden="1" customHeight="1" x14ac:dyDescent="0.25">
      <c r="A340" s="54" t="s">
        <v>554</v>
      </c>
      <c r="B340" s="54" t="s">
        <v>555</v>
      </c>
      <c r="C340" s="31">
        <v>4301011593</v>
      </c>
      <c r="D340" s="759">
        <v>4680115882973</v>
      </c>
      <c r="E340" s="760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10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2"/>
      <c r="R340" s="762"/>
      <c r="S340" s="762"/>
      <c r="T340" s="763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83"/>
      <c r="B341" s="766"/>
      <c r="C341" s="766"/>
      <c r="D341" s="766"/>
      <c r="E341" s="766"/>
      <c r="F341" s="766"/>
      <c r="G341" s="766"/>
      <c r="H341" s="766"/>
      <c r="I341" s="766"/>
      <c r="J341" s="766"/>
      <c r="K341" s="766"/>
      <c r="L341" s="766"/>
      <c r="M341" s="766"/>
      <c r="N341" s="766"/>
      <c r="O341" s="784"/>
      <c r="P341" s="773" t="s">
        <v>71</v>
      </c>
      <c r="Q341" s="774"/>
      <c r="R341" s="774"/>
      <c r="S341" s="774"/>
      <c r="T341" s="774"/>
      <c r="U341" s="774"/>
      <c r="V341" s="775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hidden="1" x14ac:dyDescent="0.2">
      <c r="A342" s="766"/>
      <c r="B342" s="766"/>
      <c r="C342" s="766"/>
      <c r="D342" s="766"/>
      <c r="E342" s="766"/>
      <c r="F342" s="766"/>
      <c r="G342" s="766"/>
      <c r="H342" s="766"/>
      <c r="I342" s="766"/>
      <c r="J342" s="766"/>
      <c r="K342" s="766"/>
      <c r="L342" s="766"/>
      <c r="M342" s="766"/>
      <c r="N342" s="766"/>
      <c r="O342" s="784"/>
      <c r="P342" s="773" t="s">
        <v>71</v>
      </c>
      <c r="Q342" s="774"/>
      <c r="R342" s="774"/>
      <c r="S342" s="774"/>
      <c r="T342" s="774"/>
      <c r="U342" s="774"/>
      <c r="V342" s="775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hidden="1" customHeight="1" x14ac:dyDescent="0.25">
      <c r="A343" s="765" t="s">
        <v>64</v>
      </c>
      <c r="B343" s="766"/>
      <c r="C343" s="766"/>
      <c r="D343" s="766"/>
      <c r="E343" s="766"/>
      <c r="F343" s="766"/>
      <c r="G343" s="766"/>
      <c r="H343" s="766"/>
      <c r="I343" s="766"/>
      <c r="J343" s="766"/>
      <c r="K343" s="766"/>
      <c r="L343" s="766"/>
      <c r="M343" s="766"/>
      <c r="N343" s="766"/>
      <c r="O343" s="766"/>
      <c r="P343" s="766"/>
      <c r="Q343" s="766"/>
      <c r="R343" s="766"/>
      <c r="S343" s="766"/>
      <c r="T343" s="766"/>
      <c r="U343" s="766"/>
      <c r="V343" s="766"/>
      <c r="W343" s="766"/>
      <c r="X343" s="766"/>
      <c r="Y343" s="766"/>
      <c r="Z343" s="766"/>
      <c r="AA343" s="746"/>
      <c r="AB343" s="746"/>
      <c r="AC343" s="746"/>
    </row>
    <row r="344" spans="1:68" ht="27" hidden="1" customHeight="1" x14ac:dyDescent="0.25">
      <c r="A344" s="54" t="s">
        <v>556</v>
      </c>
      <c r="B344" s="54" t="s">
        <v>557</v>
      </c>
      <c r="C344" s="31">
        <v>4301031305</v>
      </c>
      <c r="D344" s="759">
        <v>4607091389845</v>
      </c>
      <c r="E344" s="760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96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2"/>
      <c r="R344" s="762"/>
      <c r="S344" s="762"/>
      <c r="T344" s="763"/>
      <c r="U344" s="34"/>
      <c r="V344" s="34"/>
      <c r="W344" s="35" t="s">
        <v>69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559</v>
      </c>
      <c r="B345" s="54" t="s">
        <v>560</v>
      </c>
      <c r="C345" s="31">
        <v>4301031306</v>
      </c>
      <c r="D345" s="759">
        <v>4680115882881</v>
      </c>
      <c r="E345" s="760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9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2"/>
      <c r="R345" s="762"/>
      <c r="S345" s="762"/>
      <c r="T345" s="763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83"/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84"/>
      <c r="P346" s="773" t="s">
        <v>71</v>
      </c>
      <c r="Q346" s="774"/>
      <c r="R346" s="774"/>
      <c r="S346" s="774"/>
      <c r="T346" s="774"/>
      <c r="U346" s="774"/>
      <c r="V346" s="775"/>
      <c r="W346" s="37" t="s">
        <v>72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hidden="1" x14ac:dyDescent="0.2">
      <c r="A347" s="766"/>
      <c r="B347" s="766"/>
      <c r="C347" s="766"/>
      <c r="D347" s="766"/>
      <c r="E347" s="766"/>
      <c r="F347" s="766"/>
      <c r="G347" s="766"/>
      <c r="H347" s="766"/>
      <c r="I347" s="766"/>
      <c r="J347" s="766"/>
      <c r="K347" s="766"/>
      <c r="L347" s="766"/>
      <c r="M347" s="766"/>
      <c r="N347" s="766"/>
      <c r="O347" s="784"/>
      <c r="P347" s="773" t="s">
        <v>71</v>
      </c>
      <c r="Q347" s="774"/>
      <c r="R347" s="774"/>
      <c r="S347" s="774"/>
      <c r="T347" s="774"/>
      <c r="U347" s="774"/>
      <c r="V347" s="775"/>
      <c r="W347" s="37" t="s">
        <v>69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hidden="1" customHeight="1" x14ac:dyDescent="0.25">
      <c r="A348" s="772" t="s">
        <v>561</v>
      </c>
      <c r="B348" s="766"/>
      <c r="C348" s="766"/>
      <c r="D348" s="766"/>
      <c r="E348" s="766"/>
      <c r="F348" s="766"/>
      <c r="G348" s="766"/>
      <c r="H348" s="766"/>
      <c r="I348" s="766"/>
      <c r="J348" s="766"/>
      <c r="K348" s="766"/>
      <c r="L348" s="766"/>
      <c r="M348" s="766"/>
      <c r="N348" s="766"/>
      <c r="O348" s="766"/>
      <c r="P348" s="766"/>
      <c r="Q348" s="766"/>
      <c r="R348" s="766"/>
      <c r="S348" s="766"/>
      <c r="T348" s="766"/>
      <c r="U348" s="766"/>
      <c r="V348" s="766"/>
      <c r="W348" s="766"/>
      <c r="X348" s="766"/>
      <c r="Y348" s="766"/>
      <c r="Z348" s="766"/>
      <c r="AA348" s="748"/>
      <c r="AB348" s="748"/>
      <c r="AC348" s="748"/>
    </row>
    <row r="349" spans="1:68" ht="14.25" hidden="1" customHeight="1" x14ac:dyDescent="0.25">
      <c r="A349" s="765" t="s">
        <v>114</v>
      </c>
      <c r="B349" s="766"/>
      <c r="C349" s="766"/>
      <c r="D349" s="766"/>
      <c r="E349" s="766"/>
      <c r="F349" s="766"/>
      <c r="G349" s="766"/>
      <c r="H349" s="766"/>
      <c r="I349" s="766"/>
      <c r="J349" s="766"/>
      <c r="K349" s="766"/>
      <c r="L349" s="766"/>
      <c r="M349" s="766"/>
      <c r="N349" s="766"/>
      <c r="O349" s="766"/>
      <c r="P349" s="766"/>
      <c r="Q349" s="766"/>
      <c r="R349" s="766"/>
      <c r="S349" s="766"/>
      <c r="T349" s="766"/>
      <c r="U349" s="766"/>
      <c r="V349" s="766"/>
      <c r="W349" s="766"/>
      <c r="X349" s="766"/>
      <c r="Y349" s="766"/>
      <c r="Z349" s="766"/>
      <c r="AA349" s="746"/>
      <c r="AB349" s="746"/>
      <c r="AC349" s="746"/>
    </row>
    <row r="350" spans="1:68" ht="27" hidden="1" customHeight="1" x14ac:dyDescent="0.25">
      <c r="A350" s="54" t="s">
        <v>562</v>
      </c>
      <c r="B350" s="54" t="s">
        <v>563</v>
      </c>
      <c r="C350" s="31">
        <v>4301012024</v>
      </c>
      <c r="D350" s="759">
        <v>4680115885615</v>
      </c>
      <c r="E350" s="760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11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2"/>
      <c r="R350" s="762"/>
      <c r="S350" s="762"/>
      <c r="T350" s="763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hidden="1" customHeight="1" x14ac:dyDescent="0.25">
      <c r="A351" s="54" t="s">
        <v>565</v>
      </c>
      <c r="B351" s="54" t="s">
        <v>566</v>
      </c>
      <c r="C351" s="31">
        <v>4301011911</v>
      </c>
      <c r="D351" s="759">
        <v>4680115885554</v>
      </c>
      <c r="E351" s="760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1068" t="s">
        <v>567</v>
      </c>
      <c r="Q351" s="762"/>
      <c r="R351" s="762"/>
      <c r="S351" s="762"/>
      <c r="T351" s="763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customHeight="1" x14ac:dyDescent="0.25">
      <c r="A352" s="54" t="s">
        <v>565</v>
      </c>
      <c r="B352" s="54" t="s">
        <v>569</v>
      </c>
      <c r="C352" s="31">
        <v>4301012016</v>
      </c>
      <c r="D352" s="759">
        <v>4680115885554</v>
      </c>
      <c r="E352" s="760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10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2"/>
      <c r="R352" s="762"/>
      <c r="S352" s="762"/>
      <c r="T352" s="763"/>
      <c r="U352" s="34"/>
      <c r="V352" s="34"/>
      <c r="W352" s="35" t="s">
        <v>69</v>
      </c>
      <c r="X352" s="753">
        <v>350</v>
      </c>
      <c r="Y352" s="754">
        <f t="shared" si="62"/>
        <v>356.40000000000003</v>
      </c>
      <c r="Z352" s="36">
        <f>IFERROR(IF(Y352=0,"",ROUNDUP(Y352/H352,0)*0.02175),"")</f>
        <v>0.71775</v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365.55555555555554</v>
      </c>
      <c r="BN352" s="64">
        <f t="shared" si="64"/>
        <v>372.23999999999995</v>
      </c>
      <c r="BO352" s="64">
        <f t="shared" si="65"/>
        <v>0.57870370370370361</v>
      </c>
      <c r="BP352" s="64">
        <f t="shared" si="66"/>
        <v>0.5892857142857143</v>
      </c>
    </row>
    <row r="353" spans="1:68" ht="37.5" hidden="1" customHeight="1" x14ac:dyDescent="0.25">
      <c r="A353" s="54" t="s">
        <v>571</v>
      </c>
      <c r="B353" s="54" t="s">
        <v>572</v>
      </c>
      <c r="C353" s="31">
        <v>4301011858</v>
      </c>
      <c r="D353" s="759">
        <v>4680115885646</v>
      </c>
      <c r="E353" s="760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10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2"/>
      <c r="R353" s="762"/>
      <c r="S353" s="762"/>
      <c r="T353" s="763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hidden="1" customHeight="1" x14ac:dyDescent="0.25">
      <c r="A354" s="54" t="s">
        <v>574</v>
      </c>
      <c r="B354" s="54" t="s">
        <v>575</v>
      </c>
      <c r="C354" s="31">
        <v>4301011857</v>
      </c>
      <c r="D354" s="759">
        <v>4680115885622</v>
      </c>
      <c r="E354" s="760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8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2"/>
      <c r="R354" s="762"/>
      <c r="S354" s="762"/>
      <c r="T354" s="763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hidden="1" customHeight="1" x14ac:dyDescent="0.25">
      <c r="A355" s="54" t="s">
        <v>576</v>
      </c>
      <c r="B355" s="54" t="s">
        <v>577</v>
      </c>
      <c r="C355" s="31">
        <v>4301011573</v>
      </c>
      <c r="D355" s="759">
        <v>4680115881938</v>
      </c>
      <c r="E355" s="760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9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2"/>
      <c r="R355" s="762"/>
      <c r="S355" s="762"/>
      <c r="T355" s="763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hidden="1" customHeight="1" x14ac:dyDescent="0.25">
      <c r="A356" s="54" t="s">
        <v>579</v>
      </c>
      <c r="B356" s="54" t="s">
        <v>580</v>
      </c>
      <c r="C356" s="31">
        <v>4301010944</v>
      </c>
      <c r="D356" s="759">
        <v>4607091387346</v>
      </c>
      <c r="E356" s="760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10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2"/>
      <c r="R356" s="762"/>
      <c r="S356" s="762"/>
      <c r="T356" s="763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4301011859</v>
      </c>
      <c r="D357" s="759">
        <v>4680115885608</v>
      </c>
      <c r="E357" s="760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2"/>
      <c r="R357" s="762"/>
      <c r="S357" s="762"/>
      <c r="T357" s="763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4301011328</v>
      </c>
      <c r="D358" s="759">
        <v>4607091386011</v>
      </c>
      <c r="E358" s="760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10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2"/>
      <c r="R358" s="762"/>
      <c r="S358" s="762"/>
      <c r="T358" s="763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x14ac:dyDescent="0.2">
      <c r="A359" s="783"/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84"/>
      <c r="P359" s="773" t="s">
        <v>71</v>
      </c>
      <c r="Q359" s="774"/>
      <c r="R359" s="774"/>
      <c r="S359" s="774"/>
      <c r="T359" s="774"/>
      <c r="U359" s="774"/>
      <c r="V359" s="775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32.407407407407405</v>
      </c>
      <c r="Y359" s="755">
        <f>IFERROR(Y350/H350,"0")+IFERROR(Y351/H351,"0")+IFERROR(Y352/H352,"0")+IFERROR(Y353/H353,"0")+IFERROR(Y354/H354,"0")+IFERROR(Y355/H355,"0")+IFERROR(Y356/H356,"0")+IFERROR(Y357/H357,"0")+IFERROR(Y358/H358,"0")</f>
        <v>33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0.71775</v>
      </c>
      <c r="AA359" s="756"/>
      <c r="AB359" s="756"/>
      <c r="AC359" s="756"/>
    </row>
    <row r="360" spans="1:68" x14ac:dyDescent="0.2">
      <c r="A360" s="766"/>
      <c r="B360" s="766"/>
      <c r="C360" s="766"/>
      <c r="D360" s="766"/>
      <c r="E360" s="766"/>
      <c r="F360" s="766"/>
      <c r="G360" s="766"/>
      <c r="H360" s="766"/>
      <c r="I360" s="766"/>
      <c r="J360" s="766"/>
      <c r="K360" s="766"/>
      <c r="L360" s="766"/>
      <c r="M360" s="766"/>
      <c r="N360" s="766"/>
      <c r="O360" s="784"/>
      <c r="P360" s="773" t="s">
        <v>71</v>
      </c>
      <c r="Q360" s="774"/>
      <c r="R360" s="774"/>
      <c r="S360" s="774"/>
      <c r="T360" s="774"/>
      <c r="U360" s="774"/>
      <c r="V360" s="775"/>
      <c r="W360" s="37" t="s">
        <v>69</v>
      </c>
      <c r="X360" s="755">
        <f>IFERROR(SUM(X350:X358),"0")</f>
        <v>350</v>
      </c>
      <c r="Y360" s="755">
        <f>IFERROR(SUM(Y350:Y358),"0")</f>
        <v>356.40000000000003</v>
      </c>
      <c r="Z360" s="37"/>
      <c r="AA360" s="756"/>
      <c r="AB360" s="756"/>
      <c r="AC360" s="756"/>
    </row>
    <row r="361" spans="1:68" ht="14.25" hidden="1" customHeight="1" x14ac:dyDescent="0.25">
      <c r="A361" s="765" t="s">
        <v>64</v>
      </c>
      <c r="B361" s="766"/>
      <c r="C361" s="766"/>
      <c r="D361" s="766"/>
      <c r="E361" s="766"/>
      <c r="F361" s="766"/>
      <c r="G361" s="766"/>
      <c r="H361" s="766"/>
      <c r="I361" s="766"/>
      <c r="J361" s="766"/>
      <c r="K361" s="766"/>
      <c r="L361" s="766"/>
      <c r="M361" s="766"/>
      <c r="N361" s="766"/>
      <c r="O361" s="766"/>
      <c r="P361" s="766"/>
      <c r="Q361" s="766"/>
      <c r="R361" s="766"/>
      <c r="S361" s="766"/>
      <c r="T361" s="766"/>
      <c r="U361" s="766"/>
      <c r="V361" s="766"/>
      <c r="W361" s="766"/>
      <c r="X361" s="766"/>
      <c r="Y361" s="766"/>
      <c r="Z361" s="766"/>
      <c r="AA361" s="746"/>
      <c r="AB361" s="746"/>
      <c r="AC361" s="746"/>
    </row>
    <row r="362" spans="1:68" ht="27" customHeight="1" x14ac:dyDescent="0.25">
      <c r="A362" s="54" t="s">
        <v>587</v>
      </c>
      <c r="B362" s="54" t="s">
        <v>588</v>
      </c>
      <c r="C362" s="31">
        <v>4301030878</v>
      </c>
      <c r="D362" s="759">
        <v>4607091387193</v>
      </c>
      <c r="E362" s="760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8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2"/>
      <c r="R362" s="762"/>
      <c r="S362" s="762"/>
      <c r="T362" s="763"/>
      <c r="U362" s="34"/>
      <c r="V362" s="34"/>
      <c r="W362" s="35" t="s">
        <v>69</v>
      </c>
      <c r="X362" s="753">
        <v>100</v>
      </c>
      <c r="Y362" s="754">
        <f>IFERROR(IF(X362="",0,CEILING((X362/$H362),1)*$H362),"")</f>
        <v>100.80000000000001</v>
      </c>
      <c r="Z362" s="36">
        <f>IFERROR(IF(Y362=0,"",ROUNDUP(Y362/H362,0)*0.00753),"")</f>
        <v>0.18071999999999999</v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106.19047619047619</v>
      </c>
      <c r="BN362" s="64">
        <f>IFERROR(Y362*I362/H362,"0")</f>
        <v>107.04</v>
      </c>
      <c r="BO362" s="64">
        <f>IFERROR(1/J362*(X362/H362),"0")</f>
        <v>0.15262515262515264</v>
      </c>
      <c r="BP362" s="64">
        <f>IFERROR(1/J362*(Y362/H362),"0")</f>
        <v>0.15384615384615385</v>
      </c>
    </row>
    <row r="363" spans="1:68" ht="27" customHeight="1" x14ac:dyDescent="0.25">
      <c r="A363" s="54" t="s">
        <v>590</v>
      </c>
      <c r="B363" s="54" t="s">
        <v>591</v>
      </c>
      <c r="C363" s="31">
        <v>4301031153</v>
      </c>
      <c r="D363" s="759">
        <v>4607091387230</v>
      </c>
      <c r="E363" s="760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2"/>
      <c r="R363" s="762"/>
      <c r="S363" s="762"/>
      <c r="T363" s="763"/>
      <c r="U363" s="34"/>
      <c r="V363" s="34"/>
      <c r="W363" s="35" t="s">
        <v>69</v>
      </c>
      <c r="X363" s="753">
        <v>100</v>
      </c>
      <c r="Y363" s="754">
        <f>IFERROR(IF(X363="",0,CEILING((X363/$H363),1)*$H363),"")</f>
        <v>100.80000000000001</v>
      </c>
      <c r="Z363" s="36">
        <f>IFERROR(IF(Y363=0,"",ROUNDUP(Y363/H363,0)*0.00753),"")</f>
        <v>0.18071999999999999</v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106.19047619047619</v>
      </c>
      <c r="BN363" s="64">
        <f>IFERROR(Y363*I363/H363,"0")</f>
        <v>107.04</v>
      </c>
      <c r="BO363" s="64">
        <f>IFERROR(1/J363*(X363/H363),"0")</f>
        <v>0.15262515262515264</v>
      </c>
      <c r="BP363" s="64">
        <f>IFERROR(1/J363*(Y363/H363),"0")</f>
        <v>0.15384615384615385</v>
      </c>
    </row>
    <row r="364" spans="1:68" ht="27" hidden="1" customHeight="1" x14ac:dyDescent="0.25">
      <c r="A364" s="54" t="s">
        <v>593</v>
      </c>
      <c r="B364" s="54" t="s">
        <v>594</v>
      </c>
      <c r="C364" s="31">
        <v>4301031154</v>
      </c>
      <c r="D364" s="759">
        <v>4607091387292</v>
      </c>
      <c r="E364" s="760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8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2"/>
      <c r="R364" s="762"/>
      <c r="S364" s="762"/>
      <c r="T364" s="763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596</v>
      </c>
      <c r="B365" s="54" t="s">
        <v>597</v>
      </c>
      <c r="C365" s="31">
        <v>4301031152</v>
      </c>
      <c r="D365" s="759">
        <v>4607091387285</v>
      </c>
      <c r="E365" s="760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2"/>
      <c r="R365" s="762"/>
      <c r="S365" s="762"/>
      <c r="T365" s="763"/>
      <c r="U365" s="34"/>
      <c r="V365" s="34"/>
      <c r="W365" s="35" t="s">
        <v>69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83"/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84"/>
      <c r="P366" s="773" t="s">
        <v>71</v>
      </c>
      <c r="Q366" s="774"/>
      <c r="R366" s="774"/>
      <c r="S366" s="774"/>
      <c r="T366" s="774"/>
      <c r="U366" s="774"/>
      <c r="V366" s="775"/>
      <c r="W366" s="37" t="s">
        <v>72</v>
      </c>
      <c r="X366" s="755">
        <f>IFERROR(X362/H362,"0")+IFERROR(X363/H363,"0")+IFERROR(X364/H364,"0")+IFERROR(X365/H365,"0")</f>
        <v>47.61904761904762</v>
      </c>
      <c r="Y366" s="755">
        <f>IFERROR(Y362/H362,"0")+IFERROR(Y363/H363,"0")+IFERROR(Y364/H364,"0")+IFERROR(Y365/H365,"0")</f>
        <v>48</v>
      </c>
      <c r="Z366" s="755">
        <f>IFERROR(IF(Z362="",0,Z362),"0")+IFERROR(IF(Z363="",0,Z363),"0")+IFERROR(IF(Z364="",0,Z364),"0")+IFERROR(IF(Z365="",0,Z365),"0")</f>
        <v>0.36143999999999998</v>
      </c>
      <c r="AA366" s="756"/>
      <c r="AB366" s="756"/>
      <c r="AC366" s="756"/>
    </row>
    <row r="367" spans="1:68" x14ac:dyDescent="0.2">
      <c r="A367" s="766"/>
      <c r="B367" s="766"/>
      <c r="C367" s="766"/>
      <c r="D367" s="766"/>
      <c r="E367" s="766"/>
      <c r="F367" s="766"/>
      <c r="G367" s="766"/>
      <c r="H367" s="766"/>
      <c r="I367" s="766"/>
      <c r="J367" s="766"/>
      <c r="K367" s="766"/>
      <c r="L367" s="766"/>
      <c r="M367" s="766"/>
      <c r="N367" s="766"/>
      <c r="O367" s="784"/>
      <c r="P367" s="773" t="s">
        <v>71</v>
      </c>
      <c r="Q367" s="774"/>
      <c r="R367" s="774"/>
      <c r="S367" s="774"/>
      <c r="T367" s="774"/>
      <c r="U367" s="774"/>
      <c r="V367" s="775"/>
      <c r="W367" s="37" t="s">
        <v>69</v>
      </c>
      <c r="X367" s="755">
        <f>IFERROR(SUM(X362:X365),"0")</f>
        <v>200</v>
      </c>
      <c r="Y367" s="755">
        <f>IFERROR(SUM(Y362:Y365),"0")</f>
        <v>201.60000000000002</v>
      </c>
      <c r="Z367" s="37"/>
      <c r="AA367" s="756"/>
      <c r="AB367" s="756"/>
      <c r="AC367" s="756"/>
    </row>
    <row r="368" spans="1:68" ht="14.25" hidden="1" customHeight="1" x14ac:dyDescent="0.25">
      <c r="A368" s="765" t="s">
        <v>73</v>
      </c>
      <c r="B368" s="766"/>
      <c r="C368" s="766"/>
      <c r="D368" s="766"/>
      <c r="E368" s="766"/>
      <c r="F368" s="766"/>
      <c r="G368" s="766"/>
      <c r="H368" s="766"/>
      <c r="I368" s="766"/>
      <c r="J368" s="766"/>
      <c r="K368" s="766"/>
      <c r="L368" s="766"/>
      <c r="M368" s="766"/>
      <c r="N368" s="766"/>
      <c r="O368" s="766"/>
      <c r="P368" s="766"/>
      <c r="Q368" s="766"/>
      <c r="R368" s="766"/>
      <c r="S368" s="766"/>
      <c r="T368" s="766"/>
      <c r="U368" s="766"/>
      <c r="V368" s="766"/>
      <c r="W368" s="766"/>
      <c r="X368" s="766"/>
      <c r="Y368" s="766"/>
      <c r="Z368" s="766"/>
      <c r="AA368" s="746"/>
      <c r="AB368" s="746"/>
      <c r="AC368" s="746"/>
    </row>
    <row r="369" spans="1:68" ht="37.5" customHeight="1" x14ac:dyDescent="0.25">
      <c r="A369" s="54" t="s">
        <v>598</v>
      </c>
      <c r="B369" s="54" t="s">
        <v>599</v>
      </c>
      <c r="C369" s="31">
        <v>4301051100</v>
      </c>
      <c r="D369" s="759">
        <v>4607091387766</v>
      </c>
      <c r="E369" s="760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8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2"/>
      <c r="R369" s="762"/>
      <c r="S369" s="762"/>
      <c r="T369" s="763"/>
      <c r="U369" s="34"/>
      <c r="V369" s="34"/>
      <c r="W369" s="35" t="s">
        <v>69</v>
      </c>
      <c r="X369" s="753">
        <v>1000</v>
      </c>
      <c r="Y369" s="754">
        <f t="shared" ref="Y369:Y374" si="67">IFERROR(IF(X369="",0,CEILING((X369/$H369),1)*$H369),"")</f>
        <v>1006.1999999999999</v>
      </c>
      <c r="Z369" s="36">
        <f>IFERROR(IF(Y369=0,"",ROUNDUP(Y369/H369,0)*0.02175),"")</f>
        <v>2.8057499999999997</v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1071.5384615384617</v>
      </c>
      <c r="BN369" s="64">
        <f t="shared" ref="BN369:BN374" si="69">IFERROR(Y369*I369/H369,"0")</f>
        <v>1078.182</v>
      </c>
      <c r="BO369" s="64">
        <f t="shared" ref="BO369:BO374" si="70">IFERROR(1/J369*(X369/H369),"0")</f>
        <v>2.2893772893772892</v>
      </c>
      <c r="BP369" s="64">
        <f t="shared" ref="BP369:BP374" si="71">IFERROR(1/J369*(Y369/H369),"0")</f>
        <v>2.3035714285714284</v>
      </c>
    </row>
    <row r="370" spans="1:68" ht="27" hidden="1" customHeight="1" x14ac:dyDescent="0.25">
      <c r="A370" s="54" t="s">
        <v>601</v>
      </c>
      <c r="B370" s="54" t="s">
        <v>602</v>
      </c>
      <c r="C370" s="31">
        <v>4301051116</v>
      </c>
      <c r="D370" s="759">
        <v>4607091387957</v>
      </c>
      <c r="E370" s="760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2"/>
      <c r="R370" s="762"/>
      <c r="S370" s="762"/>
      <c r="T370" s="763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hidden="1" customHeight="1" x14ac:dyDescent="0.25">
      <c r="A371" s="54" t="s">
        <v>604</v>
      </c>
      <c r="B371" s="54" t="s">
        <v>605</v>
      </c>
      <c r="C371" s="31">
        <v>4301051115</v>
      </c>
      <c r="D371" s="759">
        <v>4607091387964</v>
      </c>
      <c r="E371" s="760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10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2"/>
      <c r="R371" s="762"/>
      <c r="S371" s="762"/>
      <c r="T371" s="763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hidden="1" customHeight="1" x14ac:dyDescent="0.25">
      <c r="A372" s="54" t="s">
        <v>607</v>
      </c>
      <c r="B372" s="54" t="s">
        <v>608</v>
      </c>
      <c r="C372" s="31">
        <v>4301051705</v>
      </c>
      <c r="D372" s="759">
        <v>4680115884588</v>
      </c>
      <c r="E372" s="760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10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2"/>
      <c r="R372" s="762"/>
      <c r="S372" s="762"/>
      <c r="T372" s="763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hidden="1" customHeight="1" x14ac:dyDescent="0.25">
      <c r="A373" s="54" t="s">
        <v>610</v>
      </c>
      <c r="B373" s="54" t="s">
        <v>611</v>
      </c>
      <c r="C373" s="31">
        <v>4301051130</v>
      </c>
      <c r="D373" s="759">
        <v>4607091387537</v>
      </c>
      <c r="E373" s="760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2"/>
      <c r="R373" s="762"/>
      <c r="S373" s="762"/>
      <c r="T373" s="763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hidden="1" customHeight="1" x14ac:dyDescent="0.25">
      <c r="A374" s="54" t="s">
        <v>613</v>
      </c>
      <c r="B374" s="54" t="s">
        <v>614</v>
      </c>
      <c r="C374" s="31">
        <v>4301051132</v>
      </c>
      <c r="D374" s="759">
        <v>4607091387513</v>
      </c>
      <c r="E374" s="760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10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2"/>
      <c r="R374" s="762"/>
      <c r="S374" s="762"/>
      <c r="T374" s="763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83"/>
      <c r="B375" s="766"/>
      <c r="C375" s="766"/>
      <c r="D375" s="766"/>
      <c r="E375" s="766"/>
      <c r="F375" s="766"/>
      <c r="G375" s="766"/>
      <c r="H375" s="766"/>
      <c r="I375" s="766"/>
      <c r="J375" s="766"/>
      <c r="K375" s="766"/>
      <c r="L375" s="766"/>
      <c r="M375" s="766"/>
      <c r="N375" s="766"/>
      <c r="O375" s="784"/>
      <c r="P375" s="773" t="s">
        <v>71</v>
      </c>
      <c r="Q375" s="774"/>
      <c r="R375" s="774"/>
      <c r="S375" s="774"/>
      <c r="T375" s="774"/>
      <c r="U375" s="774"/>
      <c r="V375" s="775"/>
      <c r="W375" s="37" t="s">
        <v>72</v>
      </c>
      <c r="X375" s="755">
        <f>IFERROR(X369/H369,"0")+IFERROR(X370/H370,"0")+IFERROR(X371/H371,"0")+IFERROR(X372/H372,"0")+IFERROR(X373/H373,"0")+IFERROR(X374/H374,"0")</f>
        <v>128.2051282051282</v>
      </c>
      <c r="Y375" s="755">
        <f>IFERROR(Y369/H369,"0")+IFERROR(Y370/H370,"0")+IFERROR(Y371/H371,"0")+IFERROR(Y372/H372,"0")+IFERROR(Y373/H373,"0")+IFERROR(Y374/H374,"0")</f>
        <v>129</v>
      </c>
      <c r="Z375" s="755">
        <f>IFERROR(IF(Z369="",0,Z369),"0")+IFERROR(IF(Z370="",0,Z370),"0")+IFERROR(IF(Z371="",0,Z371),"0")+IFERROR(IF(Z372="",0,Z372),"0")+IFERROR(IF(Z373="",0,Z373),"0")+IFERROR(IF(Z374="",0,Z374),"0")</f>
        <v>2.8057499999999997</v>
      </c>
      <c r="AA375" s="756"/>
      <c r="AB375" s="756"/>
      <c r="AC375" s="756"/>
    </row>
    <row r="376" spans="1:68" x14ac:dyDescent="0.2">
      <c r="A376" s="766"/>
      <c r="B376" s="766"/>
      <c r="C376" s="766"/>
      <c r="D376" s="766"/>
      <c r="E376" s="766"/>
      <c r="F376" s="766"/>
      <c r="G376" s="766"/>
      <c r="H376" s="766"/>
      <c r="I376" s="766"/>
      <c r="J376" s="766"/>
      <c r="K376" s="766"/>
      <c r="L376" s="766"/>
      <c r="M376" s="766"/>
      <c r="N376" s="766"/>
      <c r="O376" s="784"/>
      <c r="P376" s="773" t="s">
        <v>71</v>
      </c>
      <c r="Q376" s="774"/>
      <c r="R376" s="774"/>
      <c r="S376" s="774"/>
      <c r="T376" s="774"/>
      <c r="U376" s="774"/>
      <c r="V376" s="775"/>
      <c r="W376" s="37" t="s">
        <v>69</v>
      </c>
      <c r="X376" s="755">
        <f>IFERROR(SUM(X369:X374),"0")</f>
        <v>1000</v>
      </c>
      <c r="Y376" s="755">
        <f>IFERROR(SUM(Y369:Y374),"0")</f>
        <v>1006.1999999999999</v>
      </c>
      <c r="Z376" s="37"/>
      <c r="AA376" s="756"/>
      <c r="AB376" s="756"/>
      <c r="AC376" s="756"/>
    </row>
    <row r="377" spans="1:68" ht="14.25" hidden="1" customHeight="1" x14ac:dyDescent="0.25">
      <c r="A377" s="765" t="s">
        <v>215</v>
      </c>
      <c r="B377" s="766"/>
      <c r="C377" s="766"/>
      <c r="D377" s="766"/>
      <c r="E377" s="766"/>
      <c r="F377" s="766"/>
      <c r="G377" s="766"/>
      <c r="H377" s="766"/>
      <c r="I377" s="766"/>
      <c r="J377" s="766"/>
      <c r="K377" s="766"/>
      <c r="L377" s="766"/>
      <c r="M377" s="766"/>
      <c r="N377" s="766"/>
      <c r="O377" s="766"/>
      <c r="P377" s="766"/>
      <c r="Q377" s="766"/>
      <c r="R377" s="766"/>
      <c r="S377" s="766"/>
      <c r="T377" s="766"/>
      <c r="U377" s="766"/>
      <c r="V377" s="766"/>
      <c r="W377" s="766"/>
      <c r="X377" s="766"/>
      <c r="Y377" s="766"/>
      <c r="Z377" s="766"/>
      <c r="AA377" s="746"/>
      <c r="AB377" s="746"/>
      <c r="AC377" s="746"/>
    </row>
    <row r="378" spans="1:68" ht="27" hidden="1" customHeight="1" x14ac:dyDescent="0.25">
      <c r="A378" s="54" t="s">
        <v>616</v>
      </c>
      <c r="B378" s="54" t="s">
        <v>617</v>
      </c>
      <c r="C378" s="31">
        <v>4301060379</v>
      </c>
      <c r="D378" s="759">
        <v>4607091380880</v>
      </c>
      <c r="E378" s="760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10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2"/>
      <c r="R378" s="762"/>
      <c r="S378" s="762"/>
      <c r="T378" s="763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619</v>
      </c>
      <c r="B379" s="54" t="s">
        <v>620</v>
      </c>
      <c r="C379" s="31">
        <v>4301060308</v>
      </c>
      <c r="D379" s="759">
        <v>4607091384482</v>
      </c>
      <c r="E379" s="760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11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2"/>
      <c r="R379" s="762"/>
      <c r="S379" s="762"/>
      <c r="T379" s="763"/>
      <c r="U379" s="34"/>
      <c r="V379" s="34"/>
      <c r="W379" s="35" t="s">
        <v>69</v>
      </c>
      <c r="X379" s="753">
        <v>30</v>
      </c>
      <c r="Y379" s="754">
        <f>IFERROR(IF(X379="",0,CEILING((X379/$H379),1)*$H379),"")</f>
        <v>31.2</v>
      </c>
      <c r="Z379" s="36">
        <f>IFERROR(IF(Y379=0,"",ROUNDUP(Y379/H379,0)*0.02175),"")</f>
        <v>8.6999999999999994E-2</v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32.169230769230772</v>
      </c>
      <c r="BN379" s="64">
        <f>IFERROR(Y379*I379/H379,"0")</f>
        <v>33.456000000000003</v>
      </c>
      <c r="BO379" s="64">
        <f>IFERROR(1/J379*(X379/H379),"0")</f>
        <v>6.8681318681318673E-2</v>
      </c>
      <c r="BP379" s="64">
        <f>IFERROR(1/J379*(Y379/H379),"0")</f>
        <v>7.1428571428571425E-2</v>
      </c>
    </row>
    <row r="380" spans="1:68" ht="16.5" hidden="1" customHeight="1" x14ac:dyDescent="0.25">
      <c r="A380" s="54" t="s">
        <v>622</v>
      </c>
      <c r="B380" s="54" t="s">
        <v>623</v>
      </c>
      <c r="C380" s="31">
        <v>4301060325</v>
      </c>
      <c r="D380" s="759">
        <v>4607091380897</v>
      </c>
      <c r="E380" s="760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2"/>
      <c r="R380" s="762"/>
      <c r="S380" s="762"/>
      <c r="T380" s="763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783"/>
      <c r="B381" s="766"/>
      <c r="C381" s="766"/>
      <c r="D381" s="766"/>
      <c r="E381" s="766"/>
      <c r="F381" s="766"/>
      <c r="G381" s="766"/>
      <c r="H381" s="766"/>
      <c r="I381" s="766"/>
      <c r="J381" s="766"/>
      <c r="K381" s="766"/>
      <c r="L381" s="766"/>
      <c r="M381" s="766"/>
      <c r="N381" s="766"/>
      <c r="O381" s="784"/>
      <c r="P381" s="773" t="s">
        <v>71</v>
      </c>
      <c r="Q381" s="774"/>
      <c r="R381" s="774"/>
      <c r="S381" s="774"/>
      <c r="T381" s="774"/>
      <c r="U381" s="774"/>
      <c r="V381" s="775"/>
      <c r="W381" s="37" t="s">
        <v>72</v>
      </c>
      <c r="X381" s="755">
        <f>IFERROR(X378/H378,"0")+IFERROR(X379/H379,"0")+IFERROR(X380/H380,"0")</f>
        <v>3.8461538461538463</v>
      </c>
      <c r="Y381" s="755">
        <f>IFERROR(Y378/H378,"0")+IFERROR(Y379/H379,"0")+IFERROR(Y380/H380,"0")</f>
        <v>4</v>
      </c>
      <c r="Z381" s="755">
        <f>IFERROR(IF(Z378="",0,Z378),"0")+IFERROR(IF(Z379="",0,Z379),"0")+IFERROR(IF(Z380="",0,Z380),"0")</f>
        <v>8.6999999999999994E-2</v>
      </c>
      <c r="AA381" s="756"/>
      <c r="AB381" s="756"/>
      <c r="AC381" s="756"/>
    </row>
    <row r="382" spans="1:68" x14ac:dyDescent="0.2">
      <c r="A382" s="766"/>
      <c r="B382" s="766"/>
      <c r="C382" s="766"/>
      <c r="D382" s="766"/>
      <c r="E382" s="766"/>
      <c r="F382" s="766"/>
      <c r="G382" s="766"/>
      <c r="H382" s="766"/>
      <c r="I382" s="766"/>
      <c r="J382" s="766"/>
      <c r="K382" s="766"/>
      <c r="L382" s="766"/>
      <c r="M382" s="766"/>
      <c r="N382" s="766"/>
      <c r="O382" s="784"/>
      <c r="P382" s="773" t="s">
        <v>71</v>
      </c>
      <c r="Q382" s="774"/>
      <c r="R382" s="774"/>
      <c r="S382" s="774"/>
      <c r="T382" s="774"/>
      <c r="U382" s="774"/>
      <c r="V382" s="775"/>
      <c r="W382" s="37" t="s">
        <v>69</v>
      </c>
      <c r="X382" s="755">
        <f>IFERROR(SUM(X378:X380),"0")</f>
        <v>30</v>
      </c>
      <c r="Y382" s="755">
        <f>IFERROR(SUM(Y378:Y380),"0")</f>
        <v>31.2</v>
      </c>
      <c r="Z382" s="37"/>
      <c r="AA382" s="756"/>
      <c r="AB382" s="756"/>
      <c r="AC382" s="756"/>
    </row>
    <row r="383" spans="1:68" ht="14.25" hidden="1" customHeight="1" x14ac:dyDescent="0.25">
      <c r="A383" s="765" t="s">
        <v>103</v>
      </c>
      <c r="B383" s="766"/>
      <c r="C383" s="766"/>
      <c r="D383" s="766"/>
      <c r="E383" s="766"/>
      <c r="F383" s="766"/>
      <c r="G383" s="766"/>
      <c r="H383" s="766"/>
      <c r="I383" s="766"/>
      <c r="J383" s="766"/>
      <c r="K383" s="766"/>
      <c r="L383" s="766"/>
      <c r="M383" s="766"/>
      <c r="N383" s="766"/>
      <c r="O383" s="766"/>
      <c r="P383" s="766"/>
      <c r="Q383" s="766"/>
      <c r="R383" s="766"/>
      <c r="S383" s="766"/>
      <c r="T383" s="766"/>
      <c r="U383" s="766"/>
      <c r="V383" s="766"/>
      <c r="W383" s="766"/>
      <c r="X383" s="766"/>
      <c r="Y383" s="766"/>
      <c r="Z383" s="766"/>
      <c r="AA383" s="746"/>
      <c r="AB383" s="746"/>
      <c r="AC383" s="746"/>
    </row>
    <row r="384" spans="1:68" ht="16.5" customHeight="1" x14ac:dyDescent="0.25">
      <c r="A384" s="54" t="s">
        <v>625</v>
      </c>
      <c r="B384" s="54" t="s">
        <v>626</v>
      </c>
      <c r="C384" s="31">
        <v>4301030232</v>
      </c>
      <c r="D384" s="759">
        <v>4607091388374</v>
      </c>
      <c r="E384" s="760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1148" t="s">
        <v>627</v>
      </c>
      <c r="Q384" s="762"/>
      <c r="R384" s="762"/>
      <c r="S384" s="762"/>
      <c r="T384" s="763"/>
      <c r="U384" s="34"/>
      <c r="V384" s="34"/>
      <c r="W384" s="35" t="s">
        <v>69</v>
      </c>
      <c r="X384" s="753">
        <v>6</v>
      </c>
      <c r="Y384" s="754">
        <f>IFERROR(IF(X384="",0,CEILING((X384/$H384),1)*$H384),"")</f>
        <v>6.08</v>
      </c>
      <c r="Z384" s="36">
        <f>IFERROR(IF(Y384=0,"",ROUNDUP(Y384/H384,0)*0.00753),"")</f>
        <v>1.506E-2</v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6.4736842105263159</v>
      </c>
      <c r="BN384" s="64">
        <f>IFERROR(Y384*I384/H384,"0")</f>
        <v>6.56</v>
      </c>
      <c r="BO384" s="64">
        <f>IFERROR(1/J384*(X384/H384),"0")</f>
        <v>1.2651821862348178E-2</v>
      </c>
      <c r="BP384" s="64">
        <f>IFERROR(1/J384*(Y384/H384),"0")</f>
        <v>1.282051282051282E-2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4301030235</v>
      </c>
      <c r="D385" s="759">
        <v>4607091388381</v>
      </c>
      <c r="E385" s="760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909" t="s">
        <v>631</v>
      </c>
      <c r="Q385" s="762"/>
      <c r="R385" s="762"/>
      <c r="S385" s="762"/>
      <c r="T385" s="763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632</v>
      </c>
      <c r="B386" s="54" t="s">
        <v>633</v>
      </c>
      <c r="C386" s="31">
        <v>4301032015</v>
      </c>
      <c r="D386" s="759">
        <v>4607091383102</v>
      </c>
      <c r="E386" s="760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11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2"/>
      <c r="R386" s="762"/>
      <c r="S386" s="762"/>
      <c r="T386" s="763"/>
      <c r="U386" s="34"/>
      <c r="V386" s="34"/>
      <c r="W386" s="35" t="s">
        <v>69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635</v>
      </c>
      <c r="B387" s="54" t="s">
        <v>636</v>
      </c>
      <c r="C387" s="31">
        <v>4301030233</v>
      </c>
      <c r="D387" s="759">
        <v>4607091388404</v>
      </c>
      <c r="E387" s="760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2"/>
      <c r="R387" s="762"/>
      <c r="S387" s="762"/>
      <c r="T387" s="763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3"/>
      <c r="B388" s="766"/>
      <c r="C388" s="766"/>
      <c r="D388" s="766"/>
      <c r="E388" s="766"/>
      <c r="F388" s="766"/>
      <c r="G388" s="766"/>
      <c r="H388" s="766"/>
      <c r="I388" s="766"/>
      <c r="J388" s="766"/>
      <c r="K388" s="766"/>
      <c r="L388" s="766"/>
      <c r="M388" s="766"/>
      <c r="N388" s="766"/>
      <c r="O388" s="784"/>
      <c r="P388" s="773" t="s">
        <v>71</v>
      </c>
      <c r="Q388" s="774"/>
      <c r="R388" s="774"/>
      <c r="S388" s="774"/>
      <c r="T388" s="774"/>
      <c r="U388" s="774"/>
      <c r="V388" s="775"/>
      <c r="W388" s="37" t="s">
        <v>72</v>
      </c>
      <c r="X388" s="755">
        <f>IFERROR(X384/H384,"0")+IFERROR(X385/H385,"0")+IFERROR(X386/H386,"0")+IFERROR(X387/H387,"0")</f>
        <v>1.9736842105263157</v>
      </c>
      <c r="Y388" s="755">
        <f>IFERROR(Y384/H384,"0")+IFERROR(Y385/H385,"0")+IFERROR(Y386/H386,"0")+IFERROR(Y387/H387,"0")</f>
        <v>2</v>
      </c>
      <c r="Z388" s="755">
        <f>IFERROR(IF(Z384="",0,Z384),"0")+IFERROR(IF(Z385="",0,Z385),"0")+IFERROR(IF(Z386="",0,Z386),"0")+IFERROR(IF(Z387="",0,Z387),"0")</f>
        <v>1.506E-2</v>
      </c>
      <c r="AA388" s="756"/>
      <c r="AB388" s="756"/>
      <c r="AC388" s="756"/>
    </row>
    <row r="389" spans="1:68" x14ac:dyDescent="0.2">
      <c r="A389" s="766"/>
      <c r="B389" s="766"/>
      <c r="C389" s="766"/>
      <c r="D389" s="766"/>
      <c r="E389" s="766"/>
      <c r="F389" s="766"/>
      <c r="G389" s="766"/>
      <c r="H389" s="766"/>
      <c r="I389" s="766"/>
      <c r="J389" s="766"/>
      <c r="K389" s="766"/>
      <c r="L389" s="766"/>
      <c r="M389" s="766"/>
      <c r="N389" s="766"/>
      <c r="O389" s="784"/>
      <c r="P389" s="773" t="s">
        <v>71</v>
      </c>
      <c r="Q389" s="774"/>
      <c r="R389" s="774"/>
      <c r="S389" s="774"/>
      <c r="T389" s="774"/>
      <c r="U389" s="774"/>
      <c r="V389" s="775"/>
      <c r="W389" s="37" t="s">
        <v>69</v>
      </c>
      <c r="X389" s="755">
        <f>IFERROR(SUM(X384:X387),"0")</f>
        <v>6</v>
      </c>
      <c r="Y389" s="755">
        <f>IFERROR(SUM(Y384:Y387),"0")</f>
        <v>6.08</v>
      </c>
      <c r="Z389" s="37"/>
      <c r="AA389" s="756"/>
      <c r="AB389" s="756"/>
      <c r="AC389" s="756"/>
    </row>
    <row r="390" spans="1:68" ht="14.25" hidden="1" customHeight="1" x14ac:dyDescent="0.25">
      <c r="A390" s="765" t="s">
        <v>637</v>
      </c>
      <c r="B390" s="766"/>
      <c r="C390" s="766"/>
      <c r="D390" s="766"/>
      <c r="E390" s="766"/>
      <c r="F390" s="766"/>
      <c r="G390" s="766"/>
      <c r="H390" s="766"/>
      <c r="I390" s="766"/>
      <c r="J390" s="766"/>
      <c r="K390" s="766"/>
      <c r="L390" s="766"/>
      <c r="M390" s="766"/>
      <c r="N390" s="766"/>
      <c r="O390" s="766"/>
      <c r="P390" s="766"/>
      <c r="Q390" s="766"/>
      <c r="R390" s="766"/>
      <c r="S390" s="766"/>
      <c r="T390" s="766"/>
      <c r="U390" s="766"/>
      <c r="V390" s="766"/>
      <c r="W390" s="766"/>
      <c r="X390" s="766"/>
      <c r="Y390" s="766"/>
      <c r="Z390" s="766"/>
      <c r="AA390" s="746"/>
      <c r="AB390" s="746"/>
      <c r="AC390" s="746"/>
    </row>
    <row r="391" spans="1:68" ht="16.5" hidden="1" customHeight="1" x14ac:dyDescent="0.25">
      <c r="A391" s="54" t="s">
        <v>638</v>
      </c>
      <c r="B391" s="54" t="s">
        <v>639</v>
      </c>
      <c r="C391" s="31">
        <v>4301180007</v>
      </c>
      <c r="D391" s="759">
        <v>4680115881808</v>
      </c>
      <c r="E391" s="760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11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2"/>
      <c r="R391" s="762"/>
      <c r="S391" s="762"/>
      <c r="T391" s="763"/>
      <c r="U391" s="34"/>
      <c r="V391" s="34"/>
      <c r="W391" s="35" t="s">
        <v>69</v>
      </c>
      <c r="X391" s="753">
        <v>0</v>
      </c>
      <c r="Y391" s="754">
        <f>IFERROR(IF(X391="",0,CEILING((X391/$H391),1)*$H391),"")</f>
        <v>0</v>
      </c>
      <c r="Z391" s="36" t="str">
        <f>IFERROR(IF(Y391=0,"",ROUNDUP(Y391/H391,0)*0.00474),"")</f>
        <v/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4301180006</v>
      </c>
      <c r="D392" s="759">
        <v>4680115881822</v>
      </c>
      <c r="E392" s="760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11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2"/>
      <c r="R392" s="762"/>
      <c r="S392" s="762"/>
      <c r="T392" s="763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645</v>
      </c>
      <c r="B393" s="54" t="s">
        <v>646</v>
      </c>
      <c r="C393" s="31">
        <v>4301180001</v>
      </c>
      <c r="D393" s="759">
        <v>4680115880016</v>
      </c>
      <c r="E393" s="760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2"/>
      <c r="R393" s="762"/>
      <c r="S393" s="762"/>
      <c r="T393" s="763"/>
      <c r="U393" s="34"/>
      <c r="V393" s="34"/>
      <c r="W393" s="35" t="s">
        <v>69</v>
      </c>
      <c r="X393" s="753">
        <v>0</v>
      </c>
      <c r="Y393" s="754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3"/>
      <c r="B394" s="766"/>
      <c r="C394" s="766"/>
      <c r="D394" s="766"/>
      <c r="E394" s="766"/>
      <c r="F394" s="766"/>
      <c r="G394" s="766"/>
      <c r="H394" s="766"/>
      <c r="I394" s="766"/>
      <c r="J394" s="766"/>
      <c r="K394" s="766"/>
      <c r="L394" s="766"/>
      <c r="M394" s="766"/>
      <c r="N394" s="766"/>
      <c r="O394" s="784"/>
      <c r="P394" s="773" t="s">
        <v>71</v>
      </c>
      <c r="Q394" s="774"/>
      <c r="R394" s="774"/>
      <c r="S394" s="774"/>
      <c r="T394" s="774"/>
      <c r="U394" s="774"/>
      <c r="V394" s="775"/>
      <c r="W394" s="37" t="s">
        <v>72</v>
      </c>
      <c r="X394" s="755">
        <f>IFERROR(X391/H391,"0")+IFERROR(X392/H392,"0")+IFERROR(X393/H393,"0")</f>
        <v>0</v>
      </c>
      <c r="Y394" s="755">
        <f>IFERROR(Y391/H391,"0")+IFERROR(Y392/H392,"0")+IFERROR(Y393/H393,"0")</f>
        <v>0</v>
      </c>
      <c r="Z394" s="755">
        <f>IFERROR(IF(Z391="",0,Z391),"0")+IFERROR(IF(Z392="",0,Z392),"0")+IFERROR(IF(Z393="",0,Z393),"0")</f>
        <v>0</v>
      </c>
      <c r="AA394" s="756"/>
      <c r="AB394" s="756"/>
      <c r="AC394" s="756"/>
    </row>
    <row r="395" spans="1:68" hidden="1" x14ac:dyDescent="0.2">
      <c r="A395" s="766"/>
      <c r="B395" s="766"/>
      <c r="C395" s="766"/>
      <c r="D395" s="766"/>
      <c r="E395" s="766"/>
      <c r="F395" s="766"/>
      <c r="G395" s="766"/>
      <c r="H395" s="766"/>
      <c r="I395" s="766"/>
      <c r="J395" s="766"/>
      <c r="K395" s="766"/>
      <c r="L395" s="766"/>
      <c r="M395" s="766"/>
      <c r="N395" s="766"/>
      <c r="O395" s="784"/>
      <c r="P395" s="773" t="s">
        <v>71</v>
      </c>
      <c r="Q395" s="774"/>
      <c r="R395" s="774"/>
      <c r="S395" s="774"/>
      <c r="T395" s="774"/>
      <c r="U395" s="774"/>
      <c r="V395" s="775"/>
      <c r="W395" s="37" t="s">
        <v>69</v>
      </c>
      <c r="X395" s="755">
        <f>IFERROR(SUM(X391:X393),"0")</f>
        <v>0</v>
      </c>
      <c r="Y395" s="755">
        <f>IFERROR(SUM(Y391:Y393),"0")</f>
        <v>0</v>
      </c>
      <c r="Z395" s="37"/>
      <c r="AA395" s="756"/>
      <c r="AB395" s="756"/>
      <c r="AC395" s="756"/>
    </row>
    <row r="396" spans="1:68" ht="16.5" hidden="1" customHeight="1" x14ac:dyDescent="0.25">
      <c r="A396" s="772" t="s">
        <v>647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748"/>
      <c r="AB396" s="748"/>
      <c r="AC396" s="748"/>
    </row>
    <row r="397" spans="1:68" ht="14.25" hidden="1" customHeight="1" x14ac:dyDescent="0.25">
      <c r="A397" s="765" t="s">
        <v>64</v>
      </c>
      <c r="B397" s="766"/>
      <c r="C397" s="766"/>
      <c r="D397" s="766"/>
      <c r="E397" s="766"/>
      <c r="F397" s="766"/>
      <c r="G397" s="766"/>
      <c r="H397" s="766"/>
      <c r="I397" s="766"/>
      <c r="J397" s="766"/>
      <c r="K397" s="766"/>
      <c r="L397" s="766"/>
      <c r="M397" s="766"/>
      <c r="N397" s="766"/>
      <c r="O397" s="766"/>
      <c r="P397" s="766"/>
      <c r="Q397" s="766"/>
      <c r="R397" s="766"/>
      <c r="S397" s="766"/>
      <c r="T397" s="766"/>
      <c r="U397" s="766"/>
      <c r="V397" s="766"/>
      <c r="W397" s="766"/>
      <c r="X397" s="766"/>
      <c r="Y397" s="766"/>
      <c r="Z397" s="766"/>
      <c r="AA397" s="746"/>
      <c r="AB397" s="746"/>
      <c r="AC397" s="746"/>
    </row>
    <row r="398" spans="1:68" ht="27" hidden="1" customHeight="1" x14ac:dyDescent="0.25">
      <c r="A398" s="54" t="s">
        <v>648</v>
      </c>
      <c r="B398" s="54" t="s">
        <v>649</v>
      </c>
      <c r="C398" s="31">
        <v>4301031066</v>
      </c>
      <c r="D398" s="759">
        <v>4607091383836</v>
      </c>
      <c r="E398" s="760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2"/>
      <c r="R398" s="762"/>
      <c r="S398" s="762"/>
      <c r="T398" s="763"/>
      <c r="U398" s="34"/>
      <c r="V398" s="34"/>
      <c r="W398" s="35" t="s">
        <v>69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3"/>
      <c r="B399" s="766"/>
      <c r="C399" s="766"/>
      <c r="D399" s="766"/>
      <c r="E399" s="766"/>
      <c r="F399" s="766"/>
      <c r="G399" s="766"/>
      <c r="H399" s="766"/>
      <c r="I399" s="766"/>
      <c r="J399" s="766"/>
      <c r="K399" s="766"/>
      <c r="L399" s="766"/>
      <c r="M399" s="766"/>
      <c r="N399" s="766"/>
      <c r="O399" s="784"/>
      <c r="P399" s="773" t="s">
        <v>71</v>
      </c>
      <c r="Q399" s="774"/>
      <c r="R399" s="774"/>
      <c r="S399" s="774"/>
      <c r="T399" s="774"/>
      <c r="U399" s="774"/>
      <c r="V399" s="775"/>
      <c r="W399" s="37" t="s">
        <v>72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hidden="1" x14ac:dyDescent="0.2">
      <c r="A400" s="766"/>
      <c r="B400" s="766"/>
      <c r="C400" s="766"/>
      <c r="D400" s="766"/>
      <c r="E400" s="766"/>
      <c r="F400" s="766"/>
      <c r="G400" s="766"/>
      <c r="H400" s="766"/>
      <c r="I400" s="766"/>
      <c r="J400" s="766"/>
      <c r="K400" s="766"/>
      <c r="L400" s="766"/>
      <c r="M400" s="766"/>
      <c r="N400" s="766"/>
      <c r="O400" s="784"/>
      <c r="P400" s="773" t="s">
        <v>71</v>
      </c>
      <c r="Q400" s="774"/>
      <c r="R400" s="774"/>
      <c r="S400" s="774"/>
      <c r="T400" s="774"/>
      <c r="U400" s="774"/>
      <c r="V400" s="775"/>
      <c r="W400" s="37" t="s">
        <v>69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hidden="1" customHeight="1" x14ac:dyDescent="0.25">
      <c r="A401" s="765" t="s">
        <v>73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746"/>
      <c r="AB401" s="746"/>
      <c r="AC401" s="746"/>
    </row>
    <row r="402" spans="1:68" ht="37.5" customHeight="1" x14ac:dyDescent="0.25">
      <c r="A402" s="54" t="s">
        <v>651</v>
      </c>
      <c r="B402" s="54" t="s">
        <v>652</v>
      </c>
      <c r="C402" s="31">
        <v>4301051142</v>
      </c>
      <c r="D402" s="759">
        <v>4607091387919</v>
      </c>
      <c r="E402" s="760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11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2"/>
      <c r="R402" s="762"/>
      <c r="S402" s="762"/>
      <c r="T402" s="763"/>
      <c r="U402" s="34"/>
      <c r="V402" s="34"/>
      <c r="W402" s="35" t="s">
        <v>69</v>
      </c>
      <c r="X402" s="753">
        <v>120</v>
      </c>
      <c r="Y402" s="754">
        <f>IFERROR(IF(X402="",0,CEILING((X402/$H402),1)*$H402),"")</f>
        <v>121.5</v>
      </c>
      <c r="Z402" s="36">
        <f>IFERROR(IF(Y402=0,"",ROUNDUP(Y402/H402,0)*0.02175),"")</f>
        <v>0.32624999999999998</v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128.35555555555558</v>
      </c>
      <c r="BN402" s="64">
        <f>IFERROR(Y402*I402/H402,"0")</f>
        <v>129.96</v>
      </c>
      <c r="BO402" s="64">
        <f>IFERROR(1/J402*(X402/H402),"0")</f>
        <v>0.26455026455026454</v>
      </c>
      <c r="BP402" s="64">
        <f>IFERROR(1/J402*(Y402/H402),"0")</f>
        <v>0.26785714285714285</v>
      </c>
    </row>
    <row r="403" spans="1:68" ht="27" hidden="1" customHeight="1" x14ac:dyDescent="0.25">
      <c r="A403" s="54" t="s">
        <v>654</v>
      </c>
      <c r="B403" s="54" t="s">
        <v>655</v>
      </c>
      <c r="C403" s="31">
        <v>4301051461</v>
      </c>
      <c r="D403" s="759">
        <v>4680115883604</v>
      </c>
      <c r="E403" s="760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2"/>
      <c r="R403" s="762"/>
      <c r="S403" s="762"/>
      <c r="T403" s="763"/>
      <c r="U403" s="34"/>
      <c r="V403" s="34"/>
      <c r="W403" s="35" t="s">
        <v>69</v>
      </c>
      <c r="X403" s="753">
        <v>0</v>
      </c>
      <c r="Y403" s="75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657</v>
      </c>
      <c r="B404" s="54" t="s">
        <v>658</v>
      </c>
      <c r="C404" s="31">
        <v>4301051485</v>
      </c>
      <c r="D404" s="759">
        <v>4680115883567</v>
      </c>
      <c r="E404" s="760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114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2"/>
      <c r="R404" s="762"/>
      <c r="S404" s="762"/>
      <c r="T404" s="763"/>
      <c r="U404" s="34"/>
      <c r="V404" s="34"/>
      <c r="W404" s="35" t="s">
        <v>69</v>
      </c>
      <c r="X404" s="753">
        <v>0</v>
      </c>
      <c r="Y404" s="75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3"/>
      <c r="B405" s="766"/>
      <c r="C405" s="766"/>
      <c r="D405" s="766"/>
      <c r="E405" s="766"/>
      <c r="F405" s="766"/>
      <c r="G405" s="766"/>
      <c r="H405" s="766"/>
      <c r="I405" s="766"/>
      <c r="J405" s="766"/>
      <c r="K405" s="766"/>
      <c r="L405" s="766"/>
      <c r="M405" s="766"/>
      <c r="N405" s="766"/>
      <c r="O405" s="784"/>
      <c r="P405" s="773" t="s">
        <v>71</v>
      </c>
      <c r="Q405" s="774"/>
      <c r="R405" s="774"/>
      <c r="S405" s="774"/>
      <c r="T405" s="774"/>
      <c r="U405" s="774"/>
      <c r="V405" s="775"/>
      <c r="W405" s="37" t="s">
        <v>72</v>
      </c>
      <c r="X405" s="755">
        <f>IFERROR(X402/H402,"0")+IFERROR(X403/H403,"0")+IFERROR(X404/H404,"0")</f>
        <v>14.814814814814815</v>
      </c>
      <c r="Y405" s="755">
        <f>IFERROR(Y402/H402,"0")+IFERROR(Y403/H403,"0")+IFERROR(Y404/H404,"0")</f>
        <v>15</v>
      </c>
      <c r="Z405" s="755">
        <f>IFERROR(IF(Z402="",0,Z402),"0")+IFERROR(IF(Z403="",0,Z403),"0")+IFERROR(IF(Z404="",0,Z404),"0")</f>
        <v>0.32624999999999998</v>
      </c>
      <c r="AA405" s="756"/>
      <c r="AB405" s="756"/>
      <c r="AC405" s="756"/>
    </row>
    <row r="406" spans="1:68" x14ac:dyDescent="0.2">
      <c r="A406" s="766"/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84"/>
      <c r="P406" s="773" t="s">
        <v>71</v>
      </c>
      <c r="Q406" s="774"/>
      <c r="R406" s="774"/>
      <c r="S406" s="774"/>
      <c r="T406" s="774"/>
      <c r="U406" s="774"/>
      <c r="V406" s="775"/>
      <c r="W406" s="37" t="s">
        <v>69</v>
      </c>
      <c r="X406" s="755">
        <f>IFERROR(SUM(X402:X404),"0")</f>
        <v>120</v>
      </c>
      <c r="Y406" s="755">
        <f>IFERROR(SUM(Y402:Y404),"0")</f>
        <v>121.5</v>
      </c>
      <c r="Z406" s="37"/>
      <c r="AA406" s="756"/>
      <c r="AB406" s="756"/>
      <c r="AC406" s="756"/>
    </row>
    <row r="407" spans="1:68" ht="27.75" hidden="1" customHeight="1" x14ac:dyDescent="0.2">
      <c r="A407" s="912" t="s">
        <v>660</v>
      </c>
      <c r="B407" s="913"/>
      <c r="C407" s="913"/>
      <c r="D407" s="913"/>
      <c r="E407" s="913"/>
      <c r="F407" s="913"/>
      <c r="G407" s="913"/>
      <c r="H407" s="913"/>
      <c r="I407" s="913"/>
      <c r="J407" s="913"/>
      <c r="K407" s="913"/>
      <c r="L407" s="913"/>
      <c r="M407" s="913"/>
      <c r="N407" s="913"/>
      <c r="O407" s="913"/>
      <c r="P407" s="913"/>
      <c r="Q407" s="913"/>
      <c r="R407" s="913"/>
      <c r="S407" s="913"/>
      <c r="T407" s="913"/>
      <c r="U407" s="913"/>
      <c r="V407" s="913"/>
      <c r="W407" s="913"/>
      <c r="X407" s="913"/>
      <c r="Y407" s="913"/>
      <c r="Z407" s="913"/>
      <c r="AA407" s="48"/>
      <c r="AB407" s="48"/>
      <c r="AC407" s="48"/>
    </row>
    <row r="408" spans="1:68" ht="16.5" hidden="1" customHeight="1" x14ac:dyDescent="0.25">
      <c r="A408" s="772" t="s">
        <v>661</v>
      </c>
      <c r="B408" s="766"/>
      <c r="C408" s="766"/>
      <c r="D408" s="766"/>
      <c r="E408" s="766"/>
      <c r="F408" s="766"/>
      <c r="G408" s="766"/>
      <c r="H408" s="766"/>
      <c r="I408" s="766"/>
      <c r="J408" s="766"/>
      <c r="K408" s="766"/>
      <c r="L408" s="766"/>
      <c r="M408" s="766"/>
      <c r="N408" s="766"/>
      <c r="O408" s="766"/>
      <c r="P408" s="766"/>
      <c r="Q408" s="766"/>
      <c r="R408" s="766"/>
      <c r="S408" s="766"/>
      <c r="T408" s="766"/>
      <c r="U408" s="766"/>
      <c r="V408" s="766"/>
      <c r="W408" s="766"/>
      <c r="X408" s="766"/>
      <c r="Y408" s="766"/>
      <c r="Z408" s="766"/>
      <c r="AA408" s="748"/>
      <c r="AB408" s="748"/>
      <c r="AC408" s="748"/>
    </row>
    <row r="409" spans="1:68" ht="14.25" hidden="1" customHeight="1" x14ac:dyDescent="0.25">
      <c r="A409" s="765" t="s">
        <v>114</v>
      </c>
      <c r="B409" s="766"/>
      <c r="C409" s="766"/>
      <c r="D409" s="766"/>
      <c r="E409" s="766"/>
      <c r="F409" s="766"/>
      <c r="G409" s="766"/>
      <c r="H409" s="766"/>
      <c r="I409" s="766"/>
      <c r="J409" s="766"/>
      <c r="K409" s="766"/>
      <c r="L409" s="766"/>
      <c r="M409" s="766"/>
      <c r="N409" s="766"/>
      <c r="O409" s="766"/>
      <c r="P409" s="766"/>
      <c r="Q409" s="766"/>
      <c r="R409" s="766"/>
      <c r="S409" s="766"/>
      <c r="T409" s="766"/>
      <c r="U409" s="766"/>
      <c r="V409" s="766"/>
      <c r="W409" s="766"/>
      <c r="X409" s="766"/>
      <c r="Y409" s="766"/>
      <c r="Z409" s="766"/>
      <c r="AA409" s="746"/>
      <c r="AB409" s="746"/>
      <c r="AC409" s="746"/>
    </row>
    <row r="410" spans="1:68" ht="27" customHeight="1" x14ac:dyDescent="0.25">
      <c r="A410" s="54" t="s">
        <v>662</v>
      </c>
      <c r="B410" s="54" t="s">
        <v>663</v>
      </c>
      <c r="C410" s="31">
        <v>4301011869</v>
      </c>
      <c r="D410" s="759">
        <v>4680115884847</v>
      </c>
      <c r="E410" s="760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9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2"/>
      <c r="R410" s="762"/>
      <c r="S410" s="762"/>
      <c r="T410" s="763"/>
      <c r="U410" s="34"/>
      <c r="V410" s="34"/>
      <c r="W410" s="35" t="s">
        <v>69</v>
      </c>
      <c r="X410" s="753">
        <v>150</v>
      </c>
      <c r="Y410" s="754">
        <f t="shared" ref="Y410:Y420" si="72">IFERROR(IF(X410="",0,CEILING((X410/$H410),1)*$H410),"")</f>
        <v>150</v>
      </c>
      <c r="Z410" s="36">
        <f>IFERROR(IF(Y410=0,"",ROUNDUP(Y410/H410,0)*0.02175),"")</f>
        <v>0.21749999999999997</v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154.80000000000001</v>
      </c>
      <c r="BN410" s="64">
        <f t="shared" ref="BN410:BN420" si="74">IFERROR(Y410*I410/H410,"0")</f>
        <v>154.80000000000001</v>
      </c>
      <c r="BO410" s="64">
        <f t="shared" ref="BO410:BO420" si="75">IFERROR(1/J410*(X410/H410),"0")</f>
        <v>0.20833333333333331</v>
      </c>
      <c r="BP410" s="64">
        <f t="shared" ref="BP410:BP420" si="76">IFERROR(1/J410*(Y410/H410),"0")</f>
        <v>0.20833333333333331</v>
      </c>
    </row>
    <row r="411" spans="1:68" ht="27" hidden="1" customHeight="1" x14ac:dyDescent="0.25">
      <c r="A411" s="54" t="s">
        <v>662</v>
      </c>
      <c r="B411" s="54" t="s">
        <v>665</v>
      </c>
      <c r="C411" s="31">
        <v>4301011946</v>
      </c>
      <c r="D411" s="759">
        <v>4680115884847</v>
      </c>
      <c r="E411" s="760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10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2"/>
      <c r="R411" s="762"/>
      <c r="S411" s="762"/>
      <c r="T411" s="763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customHeight="1" x14ac:dyDescent="0.25">
      <c r="A412" s="54" t="s">
        <v>667</v>
      </c>
      <c r="B412" s="54" t="s">
        <v>668</v>
      </c>
      <c r="C412" s="31">
        <v>4301011870</v>
      </c>
      <c r="D412" s="759">
        <v>4680115884854</v>
      </c>
      <c r="E412" s="760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8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2"/>
      <c r="R412" s="762"/>
      <c r="S412" s="762"/>
      <c r="T412" s="763"/>
      <c r="U412" s="34"/>
      <c r="V412" s="34"/>
      <c r="W412" s="35" t="s">
        <v>69</v>
      </c>
      <c r="X412" s="753">
        <v>45</v>
      </c>
      <c r="Y412" s="754">
        <f t="shared" si="72"/>
        <v>45</v>
      </c>
      <c r="Z412" s="36">
        <f>IFERROR(IF(Y412=0,"",ROUNDUP(Y412/H412,0)*0.02175),"")</f>
        <v>6.5250000000000002E-2</v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46.440000000000005</v>
      </c>
      <c r="BN412" s="64">
        <f t="shared" si="74"/>
        <v>46.440000000000005</v>
      </c>
      <c r="BO412" s="64">
        <f t="shared" si="75"/>
        <v>6.25E-2</v>
      </c>
      <c r="BP412" s="64">
        <f t="shared" si="76"/>
        <v>6.25E-2</v>
      </c>
    </row>
    <row r="413" spans="1:68" ht="27" hidden="1" customHeight="1" x14ac:dyDescent="0.25">
      <c r="A413" s="54" t="s">
        <v>667</v>
      </c>
      <c r="B413" s="54" t="s">
        <v>670</v>
      </c>
      <c r="C413" s="31">
        <v>4301011947</v>
      </c>
      <c r="D413" s="759">
        <v>4680115884854</v>
      </c>
      <c r="E413" s="760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10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2"/>
      <c r="R413" s="762"/>
      <c r="S413" s="762"/>
      <c r="T413" s="763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59">
        <v>4680115884830</v>
      </c>
      <c r="E414" s="760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101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2"/>
      <c r="R414" s="762"/>
      <c r="S414" s="762"/>
      <c r="T414" s="763"/>
      <c r="U414" s="34"/>
      <c r="V414" s="34"/>
      <c r="W414" s="35" t="s">
        <v>69</v>
      </c>
      <c r="X414" s="753">
        <v>1000</v>
      </c>
      <c r="Y414" s="754">
        <f t="shared" si="72"/>
        <v>1005</v>
      </c>
      <c r="Z414" s="36">
        <f>IFERROR(IF(Y414=0,"",ROUNDUP(Y414/H414,0)*0.02175),"")</f>
        <v>1.4572499999999999</v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1032</v>
      </c>
      <c r="BN414" s="64">
        <f t="shared" si="74"/>
        <v>1037.1600000000001</v>
      </c>
      <c r="BO414" s="64">
        <f t="shared" si="75"/>
        <v>1.3888888888888888</v>
      </c>
      <c r="BP414" s="64">
        <f t="shared" si="76"/>
        <v>1.3958333333333333</v>
      </c>
    </row>
    <row r="415" spans="1:68" ht="27" hidden="1" customHeight="1" x14ac:dyDescent="0.25">
      <c r="A415" s="54" t="s">
        <v>671</v>
      </c>
      <c r="B415" s="54" t="s">
        <v>674</v>
      </c>
      <c r="C415" s="31">
        <v>4301011943</v>
      </c>
      <c r="D415" s="759">
        <v>4680115884830</v>
      </c>
      <c r="E415" s="760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8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2"/>
      <c r="R415" s="762"/>
      <c r="S415" s="762"/>
      <c r="T415" s="763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4301011339</v>
      </c>
      <c r="D416" s="759">
        <v>4607091383997</v>
      </c>
      <c r="E416" s="760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10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2"/>
      <c r="R416" s="762"/>
      <c r="S416" s="762"/>
      <c r="T416" s="763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4301011433</v>
      </c>
      <c r="D417" s="759">
        <v>4680115882638</v>
      </c>
      <c r="E417" s="760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8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2"/>
      <c r="R417" s="762"/>
      <c r="S417" s="762"/>
      <c r="T417" s="763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4301011952</v>
      </c>
      <c r="D418" s="759">
        <v>4680115884922</v>
      </c>
      <c r="E418" s="760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86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2"/>
      <c r="R418" s="762"/>
      <c r="S418" s="762"/>
      <c r="T418" s="763"/>
      <c r="U418" s="34"/>
      <c r="V418" s="34"/>
      <c r="W418" s="35" t="s">
        <v>69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hidden="1" customHeight="1" x14ac:dyDescent="0.25">
      <c r="A419" s="54" t="s">
        <v>683</v>
      </c>
      <c r="B419" s="54" t="s">
        <v>684</v>
      </c>
      <c r="C419" s="31">
        <v>4301011866</v>
      </c>
      <c r="D419" s="759">
        <v>4680115884878</v>
      </c>
      <c r="E419" s="760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10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2"/>
      <c r="R419" s="762"/>
      <c r="S419" s="762"/>
      <c r="T419" s="763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4301011868</v>
      </c>
      <c r="D420" s="759">
        <v>4680115884861</v>
      </c>
      <c r="E420" s="760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8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2"/>
      <c r="R420" s="762"/>
      <c r="S420" s="762"/>
      <c r="T420" s="763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83"/>
      <c r="B421" s="766"/>
      <c r="C421" s="766"/>
      <c r="D421" s="766"/>
      <c r="E421" s="766"/>
      <c r="F421" s="766"/>
      <c r="G421" s="766"/>
      <c r="H421" s="766"/>
      <c r="I421" s="766"/>
      <c r="J421" s="766"/>
      <c r="K421" s="766"/>
      <c r="L421" s="766"/>
      <c r="M421" s="766"/>
      <c r="N421" s="766"/>
      <c r="O421" s="784"/>
      <c r="P421" s="773" t="s">
        <v>71</v>
      </c>
      <c r="Q421" s="774"/>
      <c r="R421" s="774"/>
      <c r="S421" s="774"/>
      <c r="T421" s="774"/>
      <c r="U421" s="774"/>
      <c r="V421" s="775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79.666666666666671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80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1.7399999999999998</v>
      </c>
      <c r="AA421" s="756"/>
      <c r="AB421" s="756"/>
      <c r="AC421" s="756"/>
    </row>
    <row r="422" spans="1:68" x14ac:dyDescent="0.2">
      <c r="A422" s="766"/>
      <c r="B422" s="766"/>
      <c r="C422" s="766"/>
      <c r="D422" s="766"/>
      <c r="E422" s="766"/>
      <c r="F422" s="766"/>
      <c r="G422" s="766"/>
      <c r="H422" s="766"/>
      <c r="I422" s="766"/>
      <c r="J422" s="766"/>
      <c r="K422" s="766"/>
      <c r="L422" s="766"/>
      <c r="M422" s="766"/>
      <c r="N422" s="766"/>
      <c r="O422" s="784"/>
      <c r="P422" s="773" t="s">
        <v>71</v>
      </c>
      <c r="Q422" s="774"/>
      <c r="R422" s="774"/>
      <c r="S422" s="774"/>
      <c r="T422" s="774"/>
      <c r="U422" s="774"/>
      <c r="V422" s="775"/>
      <c r="W422" s="37" t="s">
        <v>69</v>
      </c>
      <c r="X422" s="755">
        <f>IFERROR(SUM(X410:X420),"0")</f>
        <v>1195</v>
      </c>
      <c r="Y422" s="755">
        <f>IFERROR(SUM(Y410:Y420),"0")</f>
        <v>1200</v>
      </c>
      <c r="Z422" s="37"/>
      <c r="AA422" s="756"/>
      <c r="AB422" s="756"/>
      <c r="AC422" s="756"/>
    </row>
    <row r="423" spans="1:68" ht="14.25" hidden="1" customHeight="1" x14ac:dyDescent="0.25">
      <c r="A423" s="765" t="s">
        <v>169</v>
      </c>
      <c r="B423" s="766"/>
      <c r="C423" s="766"/>
      <c r="D423" s="766"/>
      <c r="E423" s="766"/>
      <c r="F423" s="766"/>
      <c r="G423" s="766"/>
      <c r="H423" s="766"/>
      <c r="I423" s="766"/>
      <c r="J423" s="766"/>
      <c r="K423" s="766"/>
      <c r="L423" s="766"/>
      <c r="M423" s="766"/>
      <c r="N423" s="766"/>
      <c r="O423" s="766"/>
      <c r="P423" s="766"/>
      <c r="Q423" s="766"/>
      <c r="R423" s="766"/>
      <c r="S423" s="766"/>
      <c r="T423" s="766"/>
      <c r="U423" s="766"/>
      <c r="V423" s="766"/>
      <c r="W423" s="766"/>
      <c r="X423" s="766"/>
      <c r="Y423" s="766"/>
      <c r="Z423" s="766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59">
        <v>4607091383980</v>
      </c>
      <c r="E424" s="760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10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2"/>
      <c r="R424" s="762"/>
      <c r="S424" s="762"/>
      <c r="T424" s="763"/>
      <c r="U424" s="34"/>
      <c r="V424" s="34"/>
      <c r="W424" s="35" t="s">
        <v>69</v>
      </c>
      <c r="X424" s="753">
        <v>1000</v>
      </c>
      <c r="Y424" s="754">
        <f>IFERROR(IF(X424="",0,CEILING((X424/$H424),1)*$H424),"")</f>
        <v>1005</v>
      </c>
      <c r="Z424" s="36">
        <f>IFERROR(IF(Y424=0,"",ROUNDUP(Y424/H424,0)*0.02175),"")</f>
        <v>1.4572499999999999</v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1032</v>
      </c>
      <c r="BN424" s="64">
        <f>IFERROR(Y424*I424/H424,"0")</f>
        <v>1037.1600000000001</v>
      </c>
      <c r="BO424" s="64">
        <f>IFERROR(1/J424*(X424/H424),"0")</f>
        <v>1.3888888888888888</v>
      </c>
      <c r="BP424" s="64">
        <f>IFERROR(1/J424*(Y424/H424),"0")</f>
        <v>1.3958333333333333</v>
      </c>
    </row>
    <row r="425" spans="1:68" ht="27" hidden="1" customHeight="1" x14ac:dyDescent="0.25">
      <c r="A425" s="54" t="s">
        <v>691</v>
      </c>
      <c r="B425" s="54" t="s">
        <v>692</v>
      </c>
      <c r="C425" s="31">
        <v>4301020179</v>
      </c>
      <c r="D425" s="759">
        <v>4607091384178</v>
      </c>
      <c r="E425" s="760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10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2"/>
      <c r="R425" s="762"/>
      <c r="S425" s="762"/>
      <c r="T425" s="763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83"/>
      <c r="B426" s="766"/>
      <c r="C426" s="766"/>
      <c r="D426" s="766"/>
      <c r="E426" s="766"/>
      <c r="F426" s="766"/>
      <c r="G426" s="766"/>
      <c r="H426" s="766"/>
      <c r="I426" s="766"/>
      <c r="J426" s="766"/>
      <c r="K426" s="766"/>
      <c r="L426" s="766"/>
      <c r="M426" s="766"/>
      <c r="N426" s="766"/>
      <c r="O426" s="784"/>
      <c r="P426" s="773" t="s">
        <v>71</v>
      </c>
      <c r="Q426" s="774"/>
      <c r="R426" s="774"/>
      <c r="S426" s="774"/>
      <c r="T426" s="774"/>
      <c r="U426" s="774"/>
      <c r="V426" s="775"/>
      <c r="W426" s="37" t="s">
        <v>72</v>
      </c>
      <c r="X426" s="755">
        <f>IFERROR(X424/H424,"0")+IFERROR(X425/H425,"0")</f>
        <v>66.666666666666671</v>
      </c>
      <c r="Y426" s="755">
        <f>IFERROR(Y424/H424,"0")+IFERROR(Y425/H425,"0")</f>
        <v>67</v>
      </c>
      <c r="Z426" s="755">
        <f>IFERROR(IF(Z424="",0,Z424),"0")+IFERROR(IF(Z425="",0,Z425),"0")</f>
        <v>1.4572499999999999</v>
      </c>
      <c r="AA426" s="756"/>
      <c r="AB426" s="756"/>
      <c r="AC426" s="756"/>
    </row>
    <row r="427" spans="1:68" x14ac:dyDescent="0.2">
      <c r="A427" s="766"/>
      <c r="B427" s="766"/>
      <c r="C427" s="766"/>
      <c r="D427" s="766"/>
      <c r="E427" s="766"/>
      <c r="F427" s="766"/>
      <c r="G427" s="766"/>
      <c r="H427" s="766"/>
      <c r="I427" s="766"/>
      <c r="J427" s="766"/>
      <c r="K427" s="766"/>
      <c r="L427" s="766"/>
      <c r="M427" s="766"/>
      <c r="N427" s="766"/>
      <c r="O427" s="784"/>
      <c r="P427" s="773" t="s">
        <v>71</v>
      </c>
      <c r="Q427" s="774"/>
      <c r="R427" s="774"/>
      <c r="S427" s="774"/>
      <c r="T427" s="774"/>
      <c r="U427" s="774"/>
      <c r="V427" s="775"/>
      <c r="W427" s="37" t="s">
        <v>69</v>
      </c>
      <c r="X427" s="755">
        <f>IFERROR(SUM(X424:X425),"0")</f>
        <v>1000</v>
      </c>
      <c r="Y427" s="755">
        <f>IFERROR(SUM(Y424:Y425),"0")</f>
        <v>1005</v>
      </c>
      <c r="Z427" s="37"/>
      <c r="AA427" s="756"/>
      <c r="AB427" s="756"/>
      <c r="AC427" s="756"/>
    </row>
    <row r="428" spans="1:68" ht="14.25" hidden="1" customHeight="1" x14ac:dyDescent="0.25">
      <c r="A428" s="765" t="s">
        <v>73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746"/>
      <c r="AB428" s="746"/>
      <c r="AC428" s="746"/>
    </row>
    <row r="429" spans="1:68" ht="27" hidden="1" customHeight="1" x14ac:dyDescent="0.25">
      <c r="A429" s="54" t="s">
        <v>693</v>
      </c>
      <c r="B429" s="54" t="s">
        <v>694</v>
      </c>
      <c r="C429" s="31">
        <v>4301051560</v>
      </c>
      <c r="D429" s="759">
        <v>4607091383928</v>
      </c>
      <c r="E429" s="760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117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2"/>
      <c r="R429" s="762"/>
      <c r="S429" s="762"/>
      <c r="T429" s="763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693</v>
      </c>
      <c r="B430" s="54" t="s">
        <v>696</v>
      </c>
      <c r="C430" s="31">
        <v>4301051639</v>
      </c>
      <c r="D430" s="759">
        <v>4607091383928</v>
      </c>
      <c r="E430" s="760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87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2"/>
      <c r="R430" s="762"/>
      <c r="S430" s="762"/>
      <c r="T430" s="763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698</v>
      </c>
      <c r="B431" s="54" t="s">
        <v>699</v>
      </c>
      <c r="C431" s="31">
        <v>4301051636</v>
      </c>
      <c r="D431" s="759">
        <v>4607091384260</v>
      </c>
      <c r="E431" s="760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105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2"/>
      <c r="R431" s="762"/>
      <c r="S431" s="762"/>
      <c r="T431" s="763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3"/>
      <c r="B432" s="766"/>
      <c r="C432" s="766"/>
      <c r="D432" s="766"/>
      <c r="E432" s="766"/>
      <c r="F432" s="766"/>
      <c r="G432" s="766"/>
      <c r="H432" s="766"/>
      <c r="I432" s="766"/>
      <c r="J432" s="766"/>
      <c r="K432" s="766"/>
      <c r="L432" s="766"/>
      <c r="M432" s="766"/>
      <c r="N432" s="766"/>
      <c r="O432" s="784"/>
      <c r="P432" s="773" t="s">
        <v>71</v>
      </c>
      <c r="Q432" s="774"/>
      <c r="R432" s="774"/>
      <c r="S432" s="774"/>
      <c r="T432" s="774"/>
      <c r="U432" s="774"/>
      <c r="V432" s="775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hidden="1" x14ac:dyDescent="0.2">
      <c r="A433" s="766"/>
      <c r="B433" s="766"/>
      <c r="C433" s="766"/>
      <c r="D433" s="766"/>
      <c r="E433" s="766"/>
      <c r="F433" s="766"/>
      <c r="G433" s="766"/>
      <c r="H433" s="766"/>
      <c r="I433" s="766"/>
      <c r="J433" s="766"/>
      <c r="K433" s="766"/>
      <c r="L433" s="766"/>
      <c r="M433" s="766"/>
      <c r="N433" s="766"/>
      <c r="O433" s="784"/>
      <c r="P433" s="773" t="s">
        <v>71</v>
      </c>
      <c r="Q433" s="774"/>
      <c r="R433" s="774"/>
      <c r="S433" s="774"/>
      <c r="T433" s="774"/>
      <c r="U433" s="774"/>
      <c r="V433" s="775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hidden="1" customHeight="1" x14ac:dyDescent="0.25">
      <c r="A434" s="765" t="s">
        <v>215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746"/>
      <c r="AB434" s="746"/>
      <c r="AC434" s="746"/>
    </row>
    <row r="435" spans="1:68" ht="37.5" hidden="1" customHeight="1" x14ac:dyDescent="0.25">
      <c r="A435" s="54" t="s">
        <v>701</v>
      </c>
      <c r="B435" s="54" t="s">
        <v>702</v>
      </c>
      <c r="C435" s="31">
        <v>4301060345</v>
      </c>
      <c r="D435" s="759">
        <v>4607091384673</v>
      </c>
      <c r="E435" s="760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7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2"/>
      <c r="R435" s="762"/>
      <c r="S435" s="762"/>
      <c r="T435" s="763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701</v>
      </c>
      <c r="B436" s="54" t="s">
        <v>704</v>
      </c>
      <c r="C436" s="31">
        <v>4301060314</v>
      </c>
      <c r="D436" s="759">
        <v>4607091384673</v>
      </c>
      <c r="E436" s="760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8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2"/>
      <c r="R436" s="762"/>
      <c r="S436" s="762"/>
      <c r="T436" s="763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3"/>
      <c r="B437" s="766"/>
      <c r="C437" s="766"/>
      <c r="D437" s="766"/>
      <c r="E437" s="766"/>
      <c r="F437" s="766"/>
      <c r="G437" s="766"/>
      <c r="H437" s="766"/>
      <c r="I437" s="766"/>
      <c r="J437" s="766"/>
      <c r="K437" s="766"/>
      <c r="L437" s="766"/>
      <c r="M437" s="766"/>
      <c r="N437" s="766"/>
      <c r="O437" s="784"/>
      <c r="P437" s="773" t="s">
        <v>71</v>
      </c>
      <c r="Q437" s="774"/>
      <c r="R437" s="774"/>
      <c r="S437" s="774"/>
      <c r="T437" s="774"/>
      <c r="U437" s="774"/>
      <c r="V437" s="775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hidden="1" x14ac:dyDescent="0.2">
      <c r="A438" s="766"/>
      <c r="B438" s="766"/>
      <c r="C438" s="766"/>
      <c r="D438" s="766"/>
      <c r="E438" s="766"/>
      <c r="F438" s="766"/>
      <c r="G438" s="766"/>
      <c r="H438" s="766"/>
      <c r="I438" s="766"/>
      <c r="J438" s="766"/>
      <c r="K438" s="766"/>
      <c r="L438" s="766"/>
      <c r="M438" s="766"/>
      <c r="N438" s="766"/>
      <c r="O438" s="784"/>
      <c r="P438" s="773" t="s">
        <v>71</v>
      </c>
      <c r="Q438" s="774"/>
      <c r="R438" s="774"/>
      <c r="S438" s="774"/>
      <c r="T438" s="774"/>
      <c r="U438" s="774"/>
      <c r="V438" s="775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hidden="1" customHeight="1" x14ac:dyDescent="0.25">
      <c r="A439" s="772" t="s">
        <v>706</v>
      </c>
      <c r="B439" s="766"/>
      <c r="C439" s="766"/>
      <c r="D439" s="766"/>
      <c r="E439" s="766"/>
      <c r="F439" s="766"/>
      <c r="G439" s="766"/>
      <c r="H439" s="766"/>
      <c r="I439" s="766"/>
      <c r="J439" s="766"/>
      <c r="K439" s="766"/>
      <c r="L439" s="766"/>
      <c r="M439" s="766"/>
      <c r="N439" s="766"/>
      <c r="O439" s="766"/>
      <c r="P439" s="766"/>
      <c r="Q439" s="766"/>
      <c r="R439" s="766"/>
      <c r="S439" s="766"/>
      <c r="T439" s="766"/>
      <c r="U439" s="766"/>
      <c r="V439" s="766"/>
      <c r="W439" s="766"/>
      <c r="X439" s="766"/>
      <c r="Y439" s="766"/>
      <c r="Z439" s="766"/>
      <c r="AA439" s="748"/>
      <c r="AB439" s="748"/>
      <c r="AC439" s="748"/>
    </row>
    <row r="440" spans="1:68" ht="14.25" hidden="1" customHeight="1" x14ac:dyDescent="0.25">
      <c r="A440" s="765" t="s">
        <v>114</v>
      </c>
      <c r="B440" s="766"/>
      <c r="C440" s="766"/>
      <c r="D440" s="766"/>
      <c r="E440" s="766"/>
      <c r="F440" s="766"/>
      <c r="G440" s="766"/>
      <c r="H440" s="766"/>
      <c r="I440" s="766"/>
      <c r="J440" s="766"/>
      <c r="K440" s="766"/>
      <c r="L440" s="766"/>
      <c r="M440" s="766"/>
      <c r="N440" s="766"/>
      <c r="O440" s="766"/>
      <c r="P440" s="766"/>
      <c r="Q440" s="766"/>
      <c r="R440" s="766"/>
      <c r="S440" s="766"/>
      <c r="T440" s="766"/>
      <c r="U440" s="766"/>
      <c r="V440" s="766"/>
      <c r="W440" s="766"/>
      <c r="X440" s="766"/>
      <c r="Y440" s="766"/>
      <c r="Z440" s="766"/>
      <c r="AA440" s="746"/>
      <c r="AB440" s="746"/>
      <c r="AC440" s="746"/>
    </row>
    <row r="441" spans="1:68" ht="27" hidden="1" customHeight="1" x14ac:dyDescent="0.25">
      <c r="A441" s="54" t="s">
        <v>707</v>
      </c>
      <c r="B441" s="54" t="s">
        <v>708</v>
      </c>
      <c r="C441" s="31">
        <v>4301011873</v>
      </c>
      <c r="D441" s="759">
        <v>4680115881907</v>
      </c>
      <c r="E441" s="760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2" t="s">
        <v>709</v>
      </c>
      <c r="Q441" s="762"/>
      <c r="R441" s="762"/>
      <c r="S441" s="762"/>
      <c r="T441" s="763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hidden="1" customHeight="1" x14ac:dyDescent="0.25">
      <c r="A442" s="54" t="s">
        <v>707</v>
      </c>
      <c r="B442" s="54" t="s">
        <v>711</v>
      </c>
      <c r="C442" s="31">
        <v>4301011483</v>
      </c>
      <c r="D442" s="759">
        <v>4680115881907</v>
      </c>
      <c r="E442" s="760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10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2"/>
      <c r="R442" s="762"/>
      <c r="S442" s="762"/>
      <c r="T442" s="763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713</v>
      </c>
      <c r="B443" s="54" t="s">
        <v>714</v>
      </c>
      <c r="C443" s="31">
        <v>4301011655</v>
      </c>
      <c r="D443" s="759">
        <v>4680115883925</v>
      </c>
      <c r="E443" s="760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115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2"/>
      <c r="R443" s="762"/>
      <c r="S443" s="762"/>
      <c r="T443" s="763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hidden="1" customHeight="1" x14ac:dyDescent="0.25">
      <c r="A444" s="54" t="s">
        <v>715</v>
      </c>
      <c r="B444" s="54" t="s">
        <v>716</v>
      </c>
      <c r="C444" s="31">
        <v>4301011874</v>
      </c>
      <c r="D444" s="759">
        <v>4680115884892</v>
      </c>
      <c r="E444" s="760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7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2"/>
      <c r="R444" s="762"/>
      <c r="S444" s="762"/>
      <c r="T444" s="763"/>
      <c r="U444" s="34"/>
      <c r="V444" s="34"/>
      <c r="W444" s="35" t="s">
        <v>69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hidden="1" customHeight="1" x14ac:dyDescent="0.25">
      <c r="A445" s="54" t="s">
        <v>718</v>
      </c>
      <c r="B445" s="54" t="s">
        <v>719</v>
      </c>
      <c r="C445" s="31">
        <v>4301011312</v>
      </c>
      <c r="D445" s="759">
        <v>4607091384192</v>
      </c>
      <c r="E445" s="760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11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2"/>
      <c r="R445" s="762"/>
      <c r="S445" s="762"/>
      <c r="T445" s="763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4301011875</v>
      </c>
      <c r="D446" s="759">
        <v>4680115884885</v>
      </c>
      <c r="E446" s="760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8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2"/>
      <c r="R446" s="762"/>
      <c r="S446" s="762"/>
      <c r="T446" s="763"/>
      <c r="U446" s="34"/>
      <c r="V446" s="34"/>
      <c r="W446" s="35" t="s">
        <v>69</v>
      </c>
      <c r="X446" s="753">
        <v>0</v>
      </c>
      <c r="Y446" s="754">
        <f t="shared" si="77"/>
        <v>0</v>
      </c>
      <c r="Z446" s="36" t="str">
        <f t="shared" si="78"/>
        <v/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4301011871</v>
      </c>
      <c r="D447" s="759">
        <v>4680115884908</v>
      </c>
      <c r="E447" s="760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81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2"/>
      <c r="R447" s="762"/>
      <c r="S447" s="762"/>
      <c r="T447" s="763"/>
      <c r="U447" s="34"/>
      <c r="V447" s="34"/>
      <c r="W447" s="35" t="s">
        <v>69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idden="1" x14ac:dyDescent="0.2">
      <c r="A448" s="783"/>
      <c r="B448" s="766"/>
      <c r="C448" s="766"/>
      <c r="D448" s="766"/>
      <c r="E448" s="766"/>
      <c r="F448" s="766"/>
      <c r="G448" s="766"/>
      <c r="H448" s="766"/>
      <c r="I448" s="766"/>
      <c r="J448" s="766"/>
      <c r="K448" s="766"/>
      <c r="L448" s="766"/>
      <c r="M448" s="766"/>
      <c r="N448" s="766"/>
      <c r="O448" s="784"/>
      <c r="P448" s="773" t="s">
        <v>71</v>
      </c>
      <c r="Q448" s="774"/>
      <c r="R448" s="774"/>
      <c r="S448" s="774"/>
      <c r="T448" s="774"/>
      <c r="U448" s="774"/>
      <c r="V448" s="775"/>
      <c r="W448" s="37" t="s">
        <v>72</v>
      </c>
      <c r="X448" s="755">
        <f>IFERROR(X441/H441,"0")+IFERROR(X442/H442,"0")+IFERROR(X443/H443,"0")+IFERROR(X444/H444,"0")+IFERROR(X445/H445,"0")+IFERROR(X446/H446,"0")+IFERROR(X447/H447,"0")</f>
        <v>0</v>
      </c>
      <c r="Y448" s="755">
        <f>IFERROR(Y441/H441,"0")+IFERROR(Y442/H442,"0")+IFERROR(Y443/H443,"0")+IFERROR(Y444/H444,"0")+IFERROR(Y445/H445,"0")+IFERROR(Y446/H446,"0")+IFERROR(Y447/H447,"0")</f>
        <v>0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756"/>
      <c r="AB448" s="756"/>
      <c r="AC448" s="756"/>
    </row>
    <row r="449" spans="1:68" hidden="1" x14ac:dyDescent="0.2">
      <c r="A449" s="766"/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84"/>
      <c r="P449" s="773" t="s">
        <v>71</v>
      </c>
      <c r="Q449" s="774"/>
      <c r="R449" s="774"/>
      <c r="S449" s="774"/>
      <c r="T449" s="774"/>
      <c r="U449" s="774"/>
      <c r="V449" s="775"/>
      <c r="W449" s="37" t="s">
        <v>69</v>
      </c>
      <c r="X449" s="755">
        <f>IFERROR(SUM(X441:X447),"0")</f>
        <v>0</v>
      </c>
      <c r="Y449" s="755">
        <f>IFERROR(SUM(Y441:Y447),"0")</f>
        <v>0</v>
      </c>
      <c r="Z449" s="37"/>
      <c r="AA449" s="756"/>
      <c r="AB449" s="756"/>
      <c r="AC449" s="756"/>
    </row>
    <row r="450" spans="1:68" ht="14.25" hidden="1" customHeight="1" x14ac:dyDescent="0.25">
      <c r="A450" s="765" t="s">
        <v>64</v>
      </c>
      <c r="B450" s="766"/>
      <c r="C450" s="766"/>
      <c r="D450" s="766"/>
      <c r="E450" s="766"/>
      <c r="F450" s="766"/>
      <c r="G450" s="766"/>
      <c r="H450" s="766"/>
      <c r="I450" s="766"/>
      <c r="J450" s="766"/>
      <c r="K450" s="766"/>
      <c r="L450" s="766"/>
      <c r="M450" s="766"/>
      <c r="N450" s="766"/>
      <c r="O450" s="766"/>
      <c r="P450" s="766"/>
      <c r="Q450" s="766"/>
      <c r="R450" s="766"/>
      <c r="S450" s="766"/>
      <c r="T450" s="766"/>
      <c r="U450" s="766"/>
      <c r="V450" s="766"/>
      <c r="W450" s="766"/>
      <c r="X450" s="766"/>
      <c r="Y450" s="766"/>
      <c r="Z450" s="766"/>
      <c r="AA450" s="746"/>
      <c r="AB450" s="746"/>
      <c r="AC450" s="746"/>
    </row>
    <row r="451" spans="1:68" ht="27" customHeight="1" x14ac:dyDescent="0.25">
      <c r="A451" s="54" t="s">
        <v>725</v>
      </c>
      <c r="B451" s="54" t="s">
        <v>726</v>
      </c>
      <c r="C451" s="31">
        <v>4301031303</v>
      </c>
      <c r="D451" s="759">
        <v>4607091384802</v>
      </c>
      <c r="E451" s="760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10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2"/>
      <c r="R451" s="762"/>
      <c r="S451" s="762"/>
      <c r="T451" s="763"/>
      <c r="U451" s="34"/>
      <c r="V451" s="34"/>
      <c r="W451" s="35" t="s">
        <v>69</v>
      </c>
      <c r="X451" s="753">
        <v>30</v>
      </c>
      <c r="Y451" s="754">
        <f>IFERROR(IF(X451="",0,CEILING((X451/$H451),1)*$H451),"")</f>
        <v>30.66</v>
      </c>
      <c r="Z451" s="36">
        <f>IFERROR(IF(Y451=0,"",ROUNDUP(Y451/H451,0)*0.00753),"")</f>
        <v>5.271E-2</v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31.780821917808218</v>
      </c>
      <c r="BN451" s="64">
        <f>IFERROR(Y451*I451/H451,"0")</f>
        <v>32.479999999999997</v>
      </c>
      <c r="BO451" s="64">
        <f>IFERROR(1/J451*(X451/H451),"0")</f>
        <v>4.3905865823674041E-2</v>
      </c>
      <c r="BP451" s="64">
        <f>IFERROR(1/J451*(Y451/H451),"0")</f>
        <v>4.4871794871794872E-2</v>
      </c>
    </row>
    <row r="452" spans="1:68" ht="27" hidden="1" customHeight="1" x14ac:dyDescent="0.25">
      <c r="A452" s="54" t="s">
        <v>728</v>
      </c>
      <c r="B452" s="54" t="s">
        <v>729</v>
      </c>
      <c r="C452" s="31">
        <v>4301031304</v>
      </c>
      <c r="D452" s="759">
        <v>4607091384826</v>
      </c>
      <c r="E452" s="760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11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2"/>
      <c r="R452" s="762"/>
      <c r="S452" s="762"/>
      <c r="T452" s="763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83"/>
      <c r="B453" s="766"/>
      <c r="C453" s="766"/>
      <c r="D453" s="766"/>
      <c r="E453" s="766"/>
      <c r="F453" s="766"/>
      <c r="G453" s="766"/>
      <c r="H453" s="766"/>
      <c r="I453" s="766"/>
      <c r="J453" s="766"/>
      <c r="K453" s="766"/>
      <c r="L453" s="766"/>
      <c r="M453" s="766"/>
      <c r="N453" s="766"/>
      <c r="O453" s="784"/>
      <c r="P453" s="773" t="s">
        <v>71</v>
      </c>
      <c r="Q453" s="774"/>
      <c r="R453" s="774"/>
      <c r="S453" s="774"/>
      <c r="T453" s="774"/>
      <c r="U453" s="774"/>
      <c r="V453" s="775"/>
      <c r="W453" s="37" t="s">
        <v>72</v>
      </c>
      <c r="X453" s="755">
        <f>IFERROR(X451/H451,"0")+IFERROR(X452/H452,"0")</f>
        <v>6.8493150684931505</v>
      </c>
      <c r="Y453" s="755">
        <f>IFERROR(Y451/H451,"0")+IFERROR(Y452/H452,"0")</f>
        <v>7</v>
      </c>
      <c r="Z453" s="755">
        <f>IFERROR(IF(Z451="",0,Z451),"0")+IFERROR(IF(Z452="",0,Z452),"0")</f>
        <v>5.271E-2</v>
      </c>
      <c r="AA453" s="756"/>
      <c r="AB453" s="756"/>
      <c r="AC453" s="756"/>
    </row>
    <row r="454" spans="1:68" x14ac:dyDescent="0.2">
      <c r="A454" s="766"/>
      <c r="B454" s="766"/>
      <c r="C454" s="766"/>
      <c r="D454" s="766"/>
      <c r="E454" s="766"/>
      <c r="F454" s="766"/>
      <c r="G454" s="766"/>
      <c r="H454" s="766"/>
      <c r="I454" s="766"/>
      <c r="J454" s="766"/>
      <c r="K454" s="766"/>
      <c r="L454" s="766"/>
      <c r="M454" s="766"/>
      <c r="N454" s="766"/>
      <c r="O454" s="784"/>
      <c r="P454" s="773" t="s">
        <v>71</v>
      </c>
      <c r="Q454" s="774"/>
      <c r="R454" s="774"/>
      <c r="S454" s="774"/>
      <c r="T454" s="774"/>
      <c r="U454" s="774"/>
      <c r="V454" s="775"/>
      <c r="W454" s="37" t="s">
        <v>69</v>
      </c>
      <c r="X454" s="755">
        <f>IFERROR(SUM(X451:X452),"0")</f>
        <v>30</v>
      </c>
      <c r="Y454" s="755">
        <f>IFERROR(SUM(Y451:Y452),"0")</f>
        <v>30.66</v>
      </c>
      <c r="Z454" s="37"/>
      <c r="AA454" s="756"/>
      <c r="AB454" s="756"/>
      <c r="AC454" s="756"/>
    </row>
    <row r="455" spans="1:68" ht="14.25" hidden="1" customHeight="1" x14ac:dyDescent="0.25">
      <c r="A455" s="765" t="s">
        <v>73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746"/>
      <c r="AB455" s="746"/>
      <c r="AC455" s="746"/>
    </row>
    <row r="456" spans="1:68" ht="37.5" customHeight="1" x14ac:dyDescent="0.25">
      <c r="A456" s="54" t="s">
        <v>730</v>
      </c>
      <c r="B456" s="54" t="s">
        <v>731</v>
      </c>
      <c r="C456" s="31">
        <v>4301051635</v>
      </c>
      <c r="D456" s="759">
        <v>4607091384246</v>
      </c>
      <c r="E456" s="760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107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2"/>
      <c r="R456" s="762"/>
      <c r="S456" s="762"/>
      <c r="T456" s="763"/>
      <c r="U456" s="34"/>
      <c r="V456" s="34"/>
      <c r="W456" s="35" t="s">
        <v>69</v>
      </c>
      <c r="X456" s="753">
        <v>300</v>
      </c>
      <c r="Y456" s="754">
        <f>IFERROR(IF(X456="",0,CEILING((X456/$H456),1)*$H456),"")</f>
        <v>304.2</v>
      </c>
      <c r="Z456" s="36">
        <f>IFERROR(IF(Y456=0,"",ROUNDUP(Y456/H456,0)*0.02175),"")</f>
        <v>0.84824999999999995</v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321.69230769230774</v>
      </c>
      <c r="BN456" s="64">
        <f>IFERROR(Y456*I456/H456,"0")</f>
        <v>326.19600000000003</v>
      </c>
      <c r="BO456" s="64">
        <f>IFERROR(1/J456*(X456/H456),"0")</f>
        <v>0.6868131868131867</v>
      </c>
      <c r="BP456" s="64">
        <f>IFERROR(1/J456*(Y456/H456),"0")</f>
        <v>0.6964285714285714</v>
      </c>
    </row>
    <row r="457" spans="1:68" ht="27" hidden="1" customHeight="1" x14ac:dyDescent="0.25">
      <c r="A457" s="54" t="s">
        <v>733</v>
      </c>
      <c r="B457" s="54" t="s">
        <v>734</v>
      </c>
      <c r="C457" s="31">
        <v>4301051445</v>
      </c>
      <c r="D457" s="759">
        <v>4680115881976</v>
      </c>
      <c r="E457" s="760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11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2"/>
      <c r="R457" s="762"/>
      <c r="S457" s="762"/>
      <c r="T457" s="763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hidden="1" customHeight="1" x14ac:dyDescent="0.25">
      <c r="A458" s="54" t="s">
        <v>736</v>
      </c>
      <c r="B458" s="54" t="s">
        <v>737</v>
      </c>
      <c r="C458" s="31">
        <v>4301051634</v>
      </c>
      <c r="D458" s="759">
        <v>4607091384253</v>
      </c>
      <c r="E458" s="760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11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2"/>
      <c r="R458" s="762"/>
      <c r="S458" s="762"/>
      <c r="T458" s="763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4301051297</v>
      </c>
      <c r="D459" s="759">
        <v>4607091384253</v>
      </c>
      <c r="E459" s="760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9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2"/>
      <c r="R459" s="762"/>
      <c r="S459" s="762"/>
      <c r="T459" s="763"/>
      <c r="U459" s="34"/>
      <c r="V459" s="34"/>
      <c r="W459" s="35" t="s">
        <v>69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4301051444</v>
      </c>
      <c r="D460" s="759">
        <v>4680115881969</v>
      </c>
      <c r="E460" s="760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9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2"/>
      <c r="R460" s="762"/>
      <c r="S460" s="762"/>
      <c r="T460" s="763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83"/>
      <c r="B461" s="766"/>
      <c r="C461" s="766"/>
      <c r="D461" s="766"/>
      <c r="E461" s="766"/>
      <c r="F461" s="766"/>
      <c r="G461" s="766"/>
      <c r="H461" s="766"/>
      <c r="I461" s="766"/>
      <c r="J461" s="766"/>
      <c r="K461" s="766"/>
      <c r="L461" s="766"/>
      <c r="M461" s="766"/>
      <c r="N461" s="766"/>
      <c r="O461" s="784"/>
      <c r="P461" s="773" t="s">
        <v>71</v>
      </c>
      <c r="Q461" s="774"/>
      <c r="R461" s="774"/>
      <c r="S461" s="774"/>
      <c r="T461" s="774"/>
      <c r="U461" s="774"/>
      <c r="V461" s="775"/>
      <c r="W461" s="37" t="s">
        <v>72</v>
      </c>
      <c r="X461" s="755">
        <f>IFERROR(X456/H456,"0")+IFERROR(X457/H457,"0")+IFERROR(X458/H458,"0")+IFERROR(X459/H459,"0")+IFERROR(X460/H460,"0")</f>
        <v>38.46153846153846</v>
      </c>
      <c r="Y461" s="755">
        <f>IFERROR(Y456/H456,"0")+IFERROR(Y457/H457,"0")+IFERROR(Y458/H458,"0")+IFERROR(Y459/H459,"0")+IFERROR(Y460/H460,"0")</f>
        <v>39</v>
      </c>
      <c r="Z461" s="755">
        <f>IFERROR(IF(Z456="",0,Z456),"0")+IFERROR(IF(Z457="",0,Z457),"0")+IFERROR(IF(Z458="",0,Z458),"0")+IFERROR(IF(Z459="",0,Z459),"0")+IFERROR(IF(Z460="",0,Z460),"0")</f>
        <v>0.84824999999999995</v>
      </c>
      <c r="AA461" s="756"/>
      <c r="AB461" s="756"/>
      <c r="AC461" s="756"/>
    </row>
    <row r="462" spans="1:68" x14ac:dyDescent="0.2">
      <c r="A462" s="766"/>
      <c r="B462" s="766"/>
      <c r="C462" s="766"/>
      <c r="D462" s="766"/>
      <c r="E462" s="766"/>
      <c r="F462" s="766"/>
      <c r="G462" s="766"/>
      <c r="H462" s="766"/>
      <c r="I462" s="766"/>
      <c r="J462" s="766"/>
      <c r="K462" s="766"/>
      <c r="L462" s="766"/>
      <c r="M462" s="766"/>
      <c r="N462" s="766"/>
      <c r="O462" s="784"/>
      <c r="P462" s="773" t="s">
        <v>71</v>
      </c>
      <c r="Q462" s="774"/>
      <c r="R462" s="774"/>
      <c r="S462" s="774"/>
      <c r="T462" s="774"/>
      <c r="U462" s="774"/>
      <c r="V462" s="775"/>
      <c r="W462" s="37" t="s">
        <v>69</v>
      </c>
      <c r="X462" s="755">
        <f>IFERROR(SUM(X456:X460),"0")</f>
        <v>300</v>
      </c>
      <c r="Y462" s="755">
        <f>IFERROR(SUM(Y456:Y460),"0")</f>
        <v>304.2</v>
      </c>
      <c r="Z462" s="37"/>
      <c r="AA462" s="756"/>
      <c r="AB462" s="756"/>
      <c r="AC462" s="756"/>
    </row>
    <row r="463" spans="1:68" ht="14.25" hidden="1" customHeight="1" x14ac:dyDescent="0.25">
      <c r="A463" s="765" t="s">
        <v>215</v>
      </c>
      <c r="B463" s="766"/>
      <c r="C463" s="766"/>
      <c r="D463" s="766"/>
      <c r="E463" s="766"/>
      <c r="F463" s="766"/>
      <c r="G463" s="766"/>
      <c r="H463" s="766"/>
      <c r="I463" s="766"/>
      <c r="J463" s="766"/>
      <c r="K463" s="766"/>
      <c r="L463" s="766"/>
      <c r="M463" s="766"/>
      <c r="N463" s="766"/>
      <c r="O463" s="766"/>
      <c r="P463" s="766"/>
      <c r="Q463" s="766"/>
      <c r="R463" s="766"/>
      <c r="S463" s="766"/>
      <c r="T463" s="766"/>
      <c r="U463" s="766"/>
      <c r="V463" s="766"/>
      <c r="W463" s="766"/>
      <c r="X463" s="766"/>
      <c r="Y463" s="766"/>
      <c r="Z463" s="766"/>
      <c r="AA463" s="746"/>
      <c r="AB463" s="746"/>
      <c r="AC463" s="746"/>
    </row>
    <row r="464" spans="1:68" ht="27" hidden="1" customHeight="1" x14ac:dyDescent="0.25">
      <c r="A464" s="54" t="s">
        <v>742</v>
      </c>
      <c r="B464" s="54" t="s">
        <v>743</v>
      </c>
      <c r="C464" s="31">
        <v>4301060377</v>
      </c>
      <c r="D464" s="759">
        <v>4607091389357</v>
      </c>
      <c r="E464" s="760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11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2"/>
      <c r="R464" s="762"/>
      <c r="S464" s="762"/>
      <c r="T464" s="763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83"/>
      <c r="B465" s="766"/>
      <c r="C465" s="766"/>
      <c r="D465" s="766"/>
      <c r="E465" s="766"/>
      <c r="F465" s="766"/>
      <c r="G465" s="766"/>
      <c r="H465" s="766"/>
      <c r="I465" s="766"/>
      <c r="J465" s="766"/>
      <c r="K465" s="766"/>
      <c r="L465" s="766"/>
      <c r="M465" s="766"/>
      <c r="N465" s="766"/>
      <c r="O465" s="784"/>
      <c r="P465" s="773" t="s">
        <v>71</v>
      </c>
      <c r="Q465" s="774"/>
      <c r="R465" s="774"/>
      <c r="S465" s="774"/>
      <c r="T465" s="774"/>
      <c r="U465" s="774"/>
      <c r="V465" s="775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hidden="1" x14ac:dyDescent="0.2">
      <c r="A466" s="766"/>
      <c r="B466" s="766"/>
      <c r="C466" s="766"/>
      <c r="D466" s="766"/>
      <c r="E466" s="766"/>
      <c r="F466" s="766"/>
      <c r="G466" s="766"/>
      <c r="H466" s="766"/>
      <c r="I466" s="766"/>
      <c r="J466" s="766"/>
      <c r="K466" s="766"/>
      <c r="L466" s="766"/>
      <c r="M466" s="766"/>
      <c r="N466" s="766"/>
      <c r="O466" s="784"/>
      <c r="P466" s="773" t="s">
        <v>71</v>
      </c>
      <c r="Q466" s="774"/>
      <c r="R466" s="774"/>
      <c r="S466" s="774"/>
      <c r="T466" s="774"/>
      <c r="U466" s="774"/>
      <c r="V466" s="775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hidden="1" customHeight="1" x14ac:dyDescent="0.2">
      <c r="A467" s="912" t="s">
        <v>745</v>
      </c>
      <c r="B467" s="913"/>
      <c r="C467" s="913"/>
      <c r="D467" s="913"/>
      <c r="E467" s="913"/>
      <c r="F467" s="913"/>
      <c r="G467" s="913"/>
      <c r="H467" s="913"/>
      <c r="I467" s="913"/>
      <c r="J467" s="913"/>
      <c r="K467" s="913"/>
      <c r="L467" s="913"/>
      <c r="M467" s="913"/>
      <c r="N467" s="913"/>
      <c r="O467" s="913"/>
      <c r="P467" s="913"/>
      <c r="Q467" s="913"/>
      <c r="R467" s="913"/>
      <c r="S467" s="913"/>
      <c r="T467" s="913"/>
      <c r="U467" s="913"/>
      <c r="V467" s="913"/>
      <c r="W467" s="913"/>
      <c r="X467" s="913"/>
      <c r="Y467" s="913"/>
      <c r="Z467" s="913"/>
      <c r="AA467" s="48"/>
      <c r="AB467" s="48"/>
      <c r="AC467" s="48"/>
    </row>
    <row r="468" spans="1:68" ht="16.5" hidden="1" customHeight="1" x14ac:dyDescent="0.25">
      <c r="A468" s="772" t="s">
        <v>746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748"/>
      <c r="AB468" s="748"/>
      <c r="AC468" s="748"/>
    </row>
    <row r="469" spans="1:68" ht="14.25" hidden="1" customHeight="1" x14ac:dyDescent="0.25">
      <c r="A469" s="765" t="s">
        <v>114</v>
      </c>
      <c r="B469" s="766"/>
      <c r="C469" s="766"/>
      <c r="D469" s="766"/>
      <c r="E469" s="766"/>
      <c r="F469" s="766"/>
      <c r="G469" s="766"/>
      <c r="H469" s="766"/>
      <c r="I469" s="766"/>
      <c r="J469" s="766"/>
      <c r="K469" s="766"/>
      <c r="L469" s="766"/>
      <c r="M469" s="766"/>
      <c r="N469" s="766"/>
      <c r="O469" s="766"/>
      <c r="P469" s="766"/>
      <c r="Q469" s="766"/>
      <c r="R469" s="766"/>
      <c r="S469" s="766"/>
      <c r="T469" s="766"/>
      <c r="U469" s="766"/>
      <c r="V469" s="766"/>
      <c r="W469" s="766"/>
      <c r="X469" s="766"/>
      <c r="Y469" s="766"/>
      <c r="Z469" s="766"/>
      <c r="AA469" s="746"/>
      <c r="AB469" s="746"/>
      <c r="AC469" s="746"/>
    </row>
    <row r="470" spans="1:68" ht="27" hidden="1" customHeight="1" x14ac:dyDescent="0.25">
      <c r="A470" s="54" t="s">
        <v>747</v>
      </c>
      <c r="B470" s="54" t="s">
        <v>748</v>
      </c>
      <c r="C470" s="31">
        <v>4301011428</v>
      </c>
      <c r="D470" s="759">
        <v>4607091389708</v>
      </c>
      <c r="E470" s="760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8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2"/>
      <c r="R470" s="762"/>
      <c r="S470" s="762"/>
      <c r="T470" s="763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3"/>
      <c r="B471" s="766"/>
      <c r="C471" s="766"/>
      <c r="D471" s="766"/>
      <c r="E471" s="766"/>
      <c r="F471" s="766"/>
      <c r="G471" s="766"/>
      <c r="H471" s="766"/>
      <c r="I471" s="766"/>
      <c r="J471" s="766"/>
      <c r="K471" s="766"/>
      <c r="L471" s="766"/>
      <c r="M471" s="766"/>
      <c r="N471" s="766"/>
      <c r="O471" s="784"/>
      <c r="P471" s="773" t="s">
        <v>71</v>
      </c>
      <c r="Q471" s="774"/>
      <c r="R471" s="774"/>
      <c r="S471" s="774"/>
      <c r="T471" s="774"/>
      <c r="U471" s="774"/>
      <c r="V471" s="775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hidden="1" x14ac:dyDescent="0.2">
      <c r="A472" s="766"/>
      <c r="B472" s="766"/>
      <c r="C472" s="766"/>
      <c r="D472" s="766"/>
      <c r="E472" s="766"/>
      <c r="F472" s="766"/>
      <c r="G472" s="766"/>
      <c r="H472" s="766"/>
      <c r="I472" s="766"/>
      <c r="J472" s="766"/>
      <c r="K472" s="766"/>
      <c r="L472" s="766"/>
      <c r="M472" s="766"/>
      <c r="N472" s="766"/>
      <c r="O472" s="784"/>
      <c r="P472" s="773" t="s">
        <v>71</v>
      </c>
      <c r="Q472" s="774"/>
      <c r="R472" s="774"/>
      <c r="S472" s="774"/>
      <c r="T472" s="774"/>
      <c r="U472" s="774"/>
      <c r="V472" s="775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hidden="1" customHeight="1" x14ac:dyDescent="0.25">
      <c r="A473" s="765" t="s">
        <v>64</v>
      </c>
      <c r="B473" s="766"/>
      <c r="C473" s="766"/>
      <c r="D473" s="766"/>
      <c r="E473" s="766"/>
      <c r="F473" s="766"/>
      <c r="G473" s="766"/>
      <c r="H473" s="766"/>
      <c r="I473" s="766"/>
      <c r="J473" s="766"/>
      <c r="K473" s="766"/>
      <c r="L473" s="766"/>
      <c r="M473" s="766"/>
      <c r="N473" s="766"/>
      <c r="O473" s="766"/>
      <c r="P473" s="766"/>
      <c r="Q473" s="766"/>
      <c r="R473" s="766"/>
      <c r="S473" s="766"/>
      <c r="T473" s="766"/>
      <c r="U473" s="766"/>
      <c r="V473" s="766"/>
      <c r="W473" s="766"/>
      <c r="X473" s="766"/>
      <c r="Y473" s="766"/>
      <c r="Z473" s="766"/>
      <c r="AA473" s="746"/>
      <c r="AB473" s="746"/>
      <c r="AC473" s="746"/>
    </row>
    <row r="474" spans="1:68" ht="27" hidden="1" customHeight="1" x14ac:dyDescent="0.25">
      <c r="A474" s="54" t="s">
        <v>750</v>
      </c>
      <c r="B474" s="54" t="s">
        <v>751</v>
      </c>
      <c r="C474" s="31">
        <v>4301031322</v>
      </c>
      <c r="D474" s="759">
        <v>4607091389753</v>
      </c>
      <c r="E474" s="760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111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2"/>
      <c r="R474" s="762"/>
      <c r="S474" s="762"/>
      <c r="T474" s="763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customHeight="1" x14ac:dyDescent="0.25">
      <c r="A475" s="54" t="s">
        <v>750</v>
      </c>
      <c r="B475" s="54" t="s">
        <v>753</v>
      </c>
      <c r="C475" s="31">
        <v>4301031355</v>
      </c>
      <c r="D475" s="759">
        <v>4607091389753</v>
      </c>
      <c r="E475" s="760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92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2"/>
      <c r="R475" s="762"/>
      <c r="S475" s="762"/>
      <c r="T475" s="763"/>
      <c r="U475" s="34"/>
      <c r="V475" s="34"/>
      <c r="W475" s="35" t="s">
        <v>69</v>
      </c>
      <c r="X475" s="753">
        <v>8</v>
      </c>
      <c r="Y475" s="754">
        <f t="shared" si="83"/>
        <v>8.4</v>
      </c>
      <c r="Z475" s="36">
        <f>IFERROR(IF(Y475=0,"",ROUNDUP(Y475/H475,0)*0.00753),"")</f>
        <v>1.506E-2</v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8.4380952380952365</v>
      </c>
      <c r="BN475" s="64">
        <f t="shared" si="85"/>
        <v>8.86</v>
      </c>
      <c r="BO475" s="64">
        <f t="shared" si="86"/>
        <v>1.2210012210012208E-2</v>
      </c>
      <c r="BP475" s="64">
        <f t="shared" si="87"/>
        <v>1.282051282051282E-2</v>
      </c>
    </row>
    <row r="476" spans="1:68" ht="27" customHeight="1" x14ac:dyDescent="0.25">
      <c r="A476" s="54" t="s">
        <v>754</v>
      </c>
      <c r="B476" s="54" t="s">
        <v>755</v>
      </c>
      <c r="C476" s="31">
        <v>4301031323</v>
      </c>
      <c r="D476" s="759">
        <v>4607091389760</v>
      </c>
      <c r="E476" s="760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111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2"/>
      <c r="R476" s="762"/>
      <c r="S476" s="762"/>
      <c r="T476" s="763"/>
      <c r="U476" s="34"/>
      <c r="V476" s="34"/>
      <c r="W476" s="35" t="s">
        <v>69</v>
      </c>
      <c r="X476" s="753">
        <v>10</v>
      </c>
      <c r="Y476" s="754">
        <f t="shared" si="83"/>
        <v>12.600000000000001</v>
      </c>
      <c r="Z476" s="36">
        <f>IFERROR(IF(Y476=0,"",ROUNDUP(Y476/H476,0)*0.00753),"")</f>
        <v>2.2589999999999999E-2</v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10.547619047619046</v>
      </c>
      <c r="BN476" s="64">
        <f t="shared" si="85"/>
        <v>13.290000000000001</v>
      </c>
      <c r="BO476" s="64">
        <f t="shared" si="86"/>
        <v>1.5262515262515262E-2</v>
      </c>
      <c r="BP476" s="64">
        <f t="shared" si="87"/>
        <v>1.9230769230769232E-2</v>
      </c>
    </row>
    <row r="477" spans="1:68" ht="27" customHeight="1" x14ac:dyDescent="0.25">
      <c r="A477" s="54" t="s">
        <v>757</v>
      </c>
      <c r="B477" s="54" t="s">
        <v>758</v>
      </c>
      <c r="C477" s="31">
        <v>4301031325</v>
      </c>
      <c r="D477" s="759">
        <v>4607091389746</v>
      </c>
      <c r="E477" s="760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2"/>
      <c r="R477" s="762"/>
      <c r="S477" s="762"/>
      <c r="T477" s="763"/>
      <c r="U477" s="34"/>
      <c r="V477" s="34"/>
      <c r="W477" s="35" t="s">
        <v>69</v>
      </c>
      <c r="X477" s="753">
        <v>20</v>
      </c>
      <c r="Y477" s="754">
        <f t="shared" si="83"/>
        <v>21</v>
      </c>
      <c r="Z477" s="36">
        <f>IFERROR(IF(Y477=0,"",ROUNDUP(Y477/H477,0)*0.00753),"")</f>
        <v>3.7650000000000003E-2</v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21.095238095238091</v>
      </c>
      <c r="BN477" s="64">
        <f t="shared" si="85"/>
        <v>22.15</v>
      </c>
      <c r="BO477" s="64">
        <f t="shared" si="86"/>
        <v>3.0525030525030524E-2</v>
      </c>
      <c r="BP477" s="64">
        <f t="shared" si="87"/>
        <v>3.2051282051282048E-2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4301031356</v>
      </c>
      <c r="D478" s="759">
        <v>4607091389746</v>
      </c>
      <c r="E478" s="760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8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2"/>
      <c r="R478" s="762"/>
      <c r="S478" s="762"/>
      <c r="T478" s="763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4301031335</v>
      </c>
      <c r="D479" s="759">
        <v>4680115883147</v>
      </c>
      <c r="E479" s="760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2"/>
      <c r="R479" s="762"/>
      <c r="S479" s="762"/>
      <c r="T479" s="763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hidden="1" customHeight="1" x14ac:dyDescent="0.25">
      <c r="A480" s="54" t="s">
        <v>761</v>
      </c>
      <c r="B480" s="54" t="s">
        <v>763</v>
      </c>
      <c r="C480" s="31">
        <v>4301031257</v>
      </c>
      <c r="D480" s="759">
        <v>4680115883147</v>
      </c>
      <c r="E480" s="760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10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2"/>
      <c r="R480" s="762"/>
      <c r="S480" s="762"/>
      <c r="T480" s="763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hidden="1" customHeight="1" x14ac:dyDescent="0.25">
      <c r="A481" s="54" t="s">
        <v>765</v>
      </c>
      <c r="B481" s="54" t="s">
        <v>766</v>
      </c>
      <c r="C481" s="31">
        <v>4301031330</v>
      </c>
      <c r="D481" s="759">
        <v>4607091384338</v>
      </c>
      <c r="E481" s="760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11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2"/>
      <c r="R481" s="762"/>
      <c r="S481" s="762"/>
      <c r="T481" s="763"/>
      <c r="U481" s="34"/>
      <c r="V481" s="34"/>
      <c r="W481" s="35" t="s">
        <v>69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hidden="1" customHeight="1" x14ac:dyDescent="0.25">
      <c r="A482" s="54" t="s">
        <v>767</v>
      </c>
      <c r="B482" s="54" t="s">
        <v>768</v>
      </c>
      <c r="C482" s="31">
        <v>4301031336</v>
      </c>
      <c r="D482" s="759">
        <v>4680115883154</v>
      </c>
      <c r="E482" s="760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109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2"/>
      <c r="R482" s="762"/>
      <c r="S482" s="762"/>
      <c r="T482" s="763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hidden="1" customHeight="1" x14ac:dyDescent="0.25">
      <c r="A483" s="54" t="s">
        <v>767</v>
      </c>
      <c r="B483" s="54" t="s">
        <v>770</v>
      </c>
      <c r="C483" s="31">
        <v>4301031254</v>
      </c>
      <c r="D483" s="759">
        <v>4680115883154</v>
      </c>
      <c r="E483" s="760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2"/>
      <c r="R483" s="762"/>
      <c r="S483" s="762"/>
      <c r="T483" s="763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hidden="1" customHeight="1" x14ac:dyDescent="0.25">
      <c r="A484" s="54" t="s">
        <v>772</v>
      </c>
      <c r="B484" s="54" t="s">
        <v>773</v>
      </c>
      <c r="C484" s="31">
        <v>4301031331</v>
      </c>
      <c r="D484" s="759">
        <v>4607091389524</v>
      </c>
      <c r="E484" s="760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7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2"/>
      <c r="R484" s="762"/>
      <c r="S484" s="762"/>
      <c r="T484" s="763"/>
      <c r="U484" s="34"/>
      <c r="V484" s="34"/>
      <c r="W484" s="35" t="s">
        <v>69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hidden="1" customHeight="1" x14ac:dyDescent="0.25">
      <c r="A485" s="54" t="s">
        <v>772</v>
      </c>
      <c r="B485" s="54" t="s">
        <v>774</v>
      </c>
      <c r="C485" s="31">
        <v>4301031361</v>
      </c>
      <c r="D485" s="759">
        <v>4607091389524</v>
      </c>
      <c r="E485" s="760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42" t="s">
        <v>775</v>
      </c>
      <c r="Q485" s="762"/>
      <c r="R485" s="762"/>
      <c r="S485" s="762"/>
      <c r="T485" s="763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hidden="1" customHeight="1" x14ac:dyDescent="0.25">
      <c r="A486" s="54" t="s">
        <v>776</v>
      </c>
      <c r="B486" s="54" t="s">
        <v>777</v>
      </c>
      <c r="C486" s="31">
        <v>4301031337</v>
      </c>
      <c r="D486" s="759">
        <v>4680115883161</v>
      </c>
      <c r="E486" s="760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85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2"/>
      <c r="R486" s="762"/>
      <c r="S486" s="762"/>
      <c r="T486" s="763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hidden="1" customHeight="1" x14ac:dyDescent="0.25">
      <c r="A487" s="54" t="s">
        <v>779</v>
      </c>
      <c r="B487" s="54" t="s">
        <v>780</v>
      </c>
      <c r="C487" s="31">
        <v>4301031333</v>
      </c>
      <c r="D487" s="759">
        <v>4607091389531</v>
      </c>
      <c r="E487" s="760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4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2"/>
      <c r="R487" s="762"/>
      <c r="S487" s="762"/>
      <c r="T487" s="763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hidden="1" customHeight="1" x14ac:dyDescent="0.25">
      <c r="A488" s="54" t="s">
        <v>779</v>
      </c>
      <c r="B488" s="54" t="s">
        <v>782</v>
      </c>
      <c r="C488" s="31">
        <v>4301031358</v>
      </c>
      <c r="D488" s="759">
        <v>4607091389531</v>
      </c>
      <c r="E488" s="760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2"/>
      <c r="R488" s="762"/>
      <c r="S488" s="762"/>
      <c r="T488" s="763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hidden="1" customHeight="1" x14ac:dyDescent="0.25">
      <c r="A489" s="54" t="s">
        <v>783</v>
      </c>
      <c r="B489" s="54" t="s">
        <v>784</v>
      </c>
      <c r="C489" s="31">
        <v>4301031360</v>
      </c>
      <c r="D489" s="759">
        <v>4607091384345</v>
      </c>
      <c r="E489" s="760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2"/>
      <c r="R489" s="762"/>
      <c r="S489" s="762"/>
      <c r="T489" s="763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4301031338</v>
      </c>
      <c r="D490" s="759">
        <v>4680115883185</v>
      </c>
      <c r="E490" s="760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2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2"/>
      <c r="R490" s="762"/>
      <c r="S490" s="762"/>
      <c r="T490" s="763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hidden="1" customHeight="1" x14ac:dyDescent="0.25">
      <c r="A491" s="54" t="s">
        <v>785</v>
      </c>
      <c r="B491" s="54" t="s">
        <v>787</v>
      </c>
      <c r="C491" s="31">
        <v>4301031255</v>
      </c>
      <c r="D491" s="759">
        <v>4680115883185</v>
      </c>
      <c r="E491" s="760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10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2"/>
      <c r="R491" s="762"/>
      <c r="S491" s="762"/>
      <c r="T491" s="763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83"/>
      <c r="B492" s="766"/>
      <c r="C492" s="766"/>
      <c r="D492" s="766"/>
      <c r="E492" s="766"/>
      <c r="F492" s="766"/>
      <c r="G492" s="766"/>
      <c r="H492" s="766"/>
      <c r="I492" s="766"/>
      <c r="J492" s="766"/>
      <c r="K492" s="766"/>
      <c r="L492" s="766"/>
      <c r="M492" s="766"/>
      <c r="N492" s="766"/>
      <c r="O492" s="784"/>
      <c r="P492" s="773" t="s">
        <v>71</v>
      </c>
      <c r="Q492" s="774"/>
      <c r="R492" s="774"/>
      <c r="S492" s="774"/>
      <c r="T492" s="774"/>
      <c r="U492" s="774"/>
      <c r="V492" s="775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9.0476190476190474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10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7.5300000000000006E-2</v>
      </c>
      <c r="AA492" s="756"/>
      <c r="AB492" s="756"/>
      <c r="AC492" s="756"/>
    </row>
    <row r="493" spans="1:68" x14ac:dyDescent="0.2">
      <c r="A493" s="766"/>
      <c r="B493" s="766"/>
      <c r="C493" s="766"/>
      <c r="D493" s="766"/>
      <c r="E493" s="766"/>
      <c r="F493" s="766"/>
      <c r="G493" s="766"/>
      <c r="H493" s="766"/>
      <c r="I493" s="766"/>
      <c r="J493" s="766"/>
      <c r="K493" s="766"/>
      <c r="L493" s="766"/>
      <c r="M493" s="766"/>
      <c r="N493" s="766"/>
      <c r="O493" s="784"/>
      <c r="P493" s="773" t="s">
        <v>71</v>
      </c>
      <c r="Q493" s="774"/>
      <c r="R493" s="774"/>
      <c r="S493" s="774"/>
      <c r="T493" s="774"/>
      <c r="U493" s="774"/>
      <c r="V493" s="775"/>
      <c r="W493" s="37" t="s">
        <v>69</v>
      </c>
      <c r="X493" s="755">
        <f>IFERROR(SUM(X474:X491),"0")</f>
        <v>38</v>
      </c>
      <c r="Y493" s="755">
        <f>IFERROR(SUM(Y474:Y491),"0")</f>
        <v>42</v>
      </c>
      <c r="Z493" s="37"/>
      <c r="AA493" s="756"/>
      <c r="AB493" s="756"/>
      <c r="AC493" s="756"/>
    </row>
    <row r="494" spans="1:68" ht="14.25" hidden="1" customHeight="1" x14ac:dyDescent="0.25">
      <c r="A494" s="765" t="s">
        <v>73</v>
      </c>
      <c r="B494" s="766"/>
      <c r="C494" s="766"/>
      <c r="D494" s="766"/>
      <c r="E494" s="766"/>
      <c r="F494" s="766"/>
      <c r="G494" s="766"/>
      <c r="H494" s="766"/>
      <c r="I494" s="766"/>
      <c r="J494" s="766"/>
      <c r="K494" s="766"/>
      <c r="L494" s="766"/>
      <c r="M494" s="766"/>
      <c r="N494" s="766"/>
      <c r="O494" s="766"/>
      <c r="P494" s="766"/>
      <c r="Q494" s="766"/>
      <c r="R494" s="766"/>
      <c r="S494" s="766"/>
      <c r="T494" s="766"/>
      <c r="U494" s="766"/>
      <c r="V494" s="766"/>
      <c r="W494" s="766"/>
      <c r="X494" s="766"/>
      <c r="Y494" s="766"/>
      <c r="Z494" s="766"/>
      <c r="AA494" s="746"/>
      <c r="AB494" s="746"/>
      <c r="AC494" s="746"/>
    </row>
    <row r="495" spans="1:68" ht="27" hidden="1" customHeight="1" x14ac:dyDescent="0.25">
      <c r="A495" s="54" t="s">
        <v>789</v>
      </c>
      <c r="B495" s="54" t="s">
        <v>790</v>
      </c>
      <c r="C495" s="31">
        <v>4301051284</v>
      </c>
      <c r="D495" s="759">
        <v>4607091384352</v>
      </c>
      <c r="E495" s="760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2"/>
      <c r="R495" s="762"/>
      <c r="S495" s="762"/>
      <c r="T495" s="763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792</v>
      </c>
      <c r="B496" s="54" t="s">
        <v>793</v>
      </c>
      <c r="C496" s="31">
        <v>4301051431</v>
      </c>
      <c r="D496" s="759">
        <v>4607091389654</v>
      </c>
      <c r="E496" s="760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10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2"/>
      <c r="R496" s="762"/>
      <c r="S496" s="762"/>
      <c r="T496" s="763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83"/>
      <c r="B497" s="766"/>
      <c r="C497" s="766"/>
      <c r="D497" s="766"/>
      <c r="E497" s="766"/>
      <c r="F497" s="766"/>
      <c r="G497" s="766"/>
      <c r="H497" s="766"/>
      <c r="I497" s="766"/>
      <c r="J497" s="766"/>
      <c r="K497" s="766"/>
      <c r="L497" s="766"/>
      <c r="M497" s="766"/>
      <c r="N497" s="766"/>
      <c r="O497" s="784"/>
      <c r="P497" s="773" t="s">
        <v>71</v>
      </c>
      <c r="Q497" s="774"/>
      <c r="R497" s="774"/>
      <c r="S497" s="774"/>
      <c r="T497" s="774"/>
      <c r="U497" s="774"/>
      <c r="V497" s="775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hidden="1" x14ac:dyDescent="0.2">
      <c r="A498" s="766"/>
      <c r="B498" s="766"/>
      <c r="C498" s="766"/>
      <c r="D498" s="766"/>
      <c r="E498" s="766"/>
      <c r="F498" s="766"/>
      <c r="G498" s="766"/>
      <c r="H498" s="766"/>
      <c r="I498" s="766"/>
      <c r="J498" s="766"/>
      <c r="K498" s="766"/>
      <c r="L498" s="766"/>
      <c r="M498" s="766"/>
      <c r="N498" s="766"/>
      <c r="O498" s="784"/>
      <c r="P498" s="773" t="s">
        <v>71</v>
      </c>
      <c r="Q498" s="774"/>
      <c r="R498" s="774"/>
      <c r="S498" s="774"/>
      <c r="T498" s="774"/>
      <c r="U498" s="774"/>
      <c r="V498" s="775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hidden="1" customHeight="1" x14ac:dyDescent="0.25">
      <c r="A499" s="765" t="s">
        <v>103</v>
      </c>
      <c r="B499" s="766"/>
      <c r="C499" s="766"/>
      <c r="D499" s="766"/>
      <c r="E499" s="766"/>
      <c r="F499" s="766"/>
      <c r="G499" s="766"/>
      <c r="H499" s="766"/>
      <c r="I499" s="766"/>
      <c r="J499" s="766"/>
      <c r="K499" s="766"/>
      <c r="L499" s="766"/>
      <c r="M499" s="766"/>
      <c r="N499" s="766"/>
      <c r="O499" s="766"/>
      <c r="P499" s="766"/>
      <c r="Q499" s="766"/>
      <c r="R499" s="766"/>
      <c r="S499" s="766"/>
      <c r="T499" s="766"/>
      <c r="U499" s="766"/>
      <c r="V499" s="766"/>
      <c r="W499" s="766"/>
      <c r="X499" s="766"/>
      <c r="Y499" s="766"/>
      <c r="Z499" s="766"/>
      <c r="AA499" s="746"/>
      <c r="AB499" s="746"/>
      <c r="AC499" s="746"/>
    </row>
    <row r="500" spans="1:68" ht="27" hidden="1" customHeight="1" x14ac:dyDescent="0.25">
      <c r="A500" s="54" t="s">
        <v>795</v>
      </c>
      <c r="B500" s="54" t="s">
        <v>796</v>
      </c>
      <c r="C500" s="31">
        <v>4301032045</v>
      </c>
      <c r="D500" s="759">
        <v>4680115884335</v>
      </c>
      <c r="E500" s="760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76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2"/>
      <c r="R500" s="762"/>
      <c r="S500" s="762"/>
      <c r="T500" s="763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4301170011</v>
      </c>
      <c r="D501" s="759">
        <v>4680115884113</v>
      </c>
      <c r="E501" s="760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10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2"/>
      <c r="R501" s="762"/>
      <c r="S501" s="762"/>
      <c r="T501" s="763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83"/>
      <c r="B502" s="766"/>
      <c r="C502" s="766"/>
      <c r="D502" s="766"/>
      <c r="E502" s="766"/>
      <c r="F502" s="766"/>
      <c r="G502" s="766"/>
      <c r="H502" s="766"/>
      <c r="I502" s="766"/>
      <c r="J502" s="766"/>
      <c r="K502" s="766"/>
      <c r="L502" s="766"/>
      <c r="M502" s="766"/>
      <c r="N502" s="766"/>
      <c r="O502" s="784"/>
      <c r="P502" s="773" t="s">
        <v>71</v>
      </c>
      <c r="Q502" s="774"/>
      <c r="R502" s="774"/>
      <c r="S502" s="774"/>
      <c r="T502" s="774"/>
      <c r="U502" s="774"/>
      <c r="V502" s="775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hidden="1" x14ac:dyDescent="0.2">
      <c r="A503" s="766"/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84"/>
      <c r="P503" s="773" t="s">
        <v>71</v>
      </c>
      <c r="Q503" s="774"/>
      <c r="R503" s="774"/>
      <c r="S503" s="774"/>
      <c r="T503" s="774"/>
      <c r="U503" s="774"/>
      <c r="V503" s="775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hidden="1" customHeight="1" x14ac:dyDescent="0.25">
      <c r="A504" s="772" t="s">
        <v>803</v>
      </c>
      <c r="B504" s="766"/>
      <c r="C504" s="766"/>
      <c r="D504" s="766"/>
      <c r="E504" s="766"/>
      <c r="F504" s="766"/>
      <c r="G504" s="766"/>
      <c r="H504" s="766"/>
      <c r="I504" s="766"/>
      <c r="J504" s="766"/>
      <c r="K504" s="766"/>
      <c r="L504" s="766"/>
      <c r="M504" s="766"/>
      <c r="N504" s="766"/>
      <c r="O504" s="766"/>
      <c r="P504" s="766"/>
      <c r="Q504" s="766"/>
      <c r="R504" s="766"/>
      <c r="S504" s="766"/>
      <c r="T504" s="766"/>
      <c r="U504" s="766"/>
      <c r="V504" s="766"/>
      <c r="W504" s="766"/>
      <c r="X504" s="766"/>
      <c r="Y504" s="766"/>
      <c r="Z504" s="766"/>
      <c r="AA504" s="748"/>
      <c r="AB504" s="748"/>
      <c r="AC504" s="748"/>
    </row>
    <row r="505" spans="1:68" ht="14.25" hidden="1" customHeight="1" x14ac:dyDescent="0.25">
      <c r="A505" s="765" t="s">
        <v>169</v>
      </c>
      <c r="B505" s="766"/>
      <c r="C505" s="766"/>
      <c r="D505" s="766"/>
      <c r="E505" s="766"/>
      <c r="F505" s="766"/>
      <c r="G505" s="766"/>
      <c r="H505" s="766"/>
      <c r="I505" s="766"/>
      <c r="J505" s="766"/>
      <c r="K505" s="766"/>
      <c r="L505" s="766"/>
      <c r="M505" s="766"/>
      <c r="N505" s="766"/>
      <c r="O505" s="766"/>
      <c r="P505" s="766"/>
      <c r="Q505" s="766"/>
      <c r="R505" s="766"/>
      <c r="S505" s="766"/>
      <c r="T505" s="766"/>
      <c r="U505" s="766"/>
      <c r="V505" s="766"/>
      <c r="W505" s="766"/>
      <c r="X505" s="766"/>
      <c r="Y505" s="766"/>
      <c r="Z505" s="766"/>
      <c r="AA505" s="746"/>
      <c r="AB505" s="746"/>
      <c r="AC505" s="746"/>
    </row>
    <row r="506" spans="1:68" ht="27" hidden="1" customHeight="1" x14ac:dyDescent="0.25">
      <c r="A506" s="54" t="s">
        <v>804</v>
      </c>
      <c r="B506" s="54" t="s">
        <v>805</v>
      </c>
      <c r="C506" s="31">
        <v>4301020315</v>
      </c>
      <c r="D506" s="759">
        <v>4607091389364</v>
      </c>
      <c r="E506" s="760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109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2"/>
      <c r="R506" s="762"/>
      <c r="S506" s="762"/>
      <c r="T506" s="763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83"/>
      <c r="B507" s="766"/>
      <c r="C507" s="766"/>
      <c r="D507" s="766"/>
      <c r="E507" s="766"/>
      <c r="F507" s="766"/>
      <c r="G507" s="766"/>
      <c r="H507" s="766"/>
      <c r="I507" s="766"/>
      <c r="J507" s="766"/>
      <c r="K507" s="766"/>
      <c r="L507" s="766"/>
      <c r="M507" s="766"/>
      <c r="N507" s="766"/>
      <c r="O507" s="784"/>
      <c r="P507" s="773" t="s">
        <v>71</v>
      </c>
      <c r="Q507" s="774"/>
      <c r="R507" s="774"/>
      <c r="S507" s="774"/>
      <c r="T507" s="774"/>
      <c r="U507" s="774"/>
      <c r="V507" s="775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hidden="1" x14ac:dyDescent="0.2">
      <c r="A508" s="766"/>
      <c r="B508" s="766"/>
      <c r="C508" s="766"/>
      <c r="D508" s="766"/>
      <c r="E508" s="766"/>
      <c r="F508" s="766"/>
      <c r="G508" s="766"/>
      <c r="H508" s="766"/>
      <c r="I508" s="766"/>
      <c r="J508" s="766"/>
      <c r="K508" s="766"/>
      <c r="L508" s="766"/>
      <c r="M508" s="766"/>
      <c r="N508" s="766"/>
      <c r="O508" s="784"/>
      <c r="P508" s="773" t="s">
        <v>71</v>
      </c>
      <c r="Q508" s="774"/>
      <c r="R508" s="774"/>
      <c r="S508" s="774"/>
      <c r="T508" s="774"/>
      <c r="U508" s="774"/>
      <c r="V508" s="775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hidden="1" customHeight="1" x14ac:dyDescent="0.25">
      <c r="A509" s="765" t="s">
        <v>64</v>
      </c>
      <c r="B509" s="766"/>
      <c r="C509" s="766"/>
      <c r="D509" s="766"/>
      <c r="E509" s="766"/>
      <c r="F509" s="766"/>
      <c r="G509" s="766"/>
      <c r="H509" s="766"/>
      <c r="I509" s="766"/>
      <c r="J509" s="766"/>
      <c r="K509" s="766"/>
      <c r="L509" s="766"/>
      <c r="M509" s="766"/>
      <c r="N509" s="766"/>
      <c r="O509" s="766"/>
      <c r="P509" s="766"/>
      <c r="Q509" s="766"/>
      <c r="R509" s="766"/>
      <c r="S509" s="766"/>
      <c r="T509" s="766"/>
      <c r="U509" s="766"/>
      <c r="V509" s="766"/>
      <c r="W509" s="766"/>
      <c r="X509" s="766"/>
      <c r="Y509" s="766"/>
      <c r="Z509" s="766"/>
      <c r="AA509" s="746"/>
      <c r="AB509" s="746"/>
      <c r="AC509" s="746"/>
    </row>
    <row r="510" spans="1:68" ht="27" customHeight="1" x14ac:dyDescent="0.25">
      <c r="A510" s="54" t="s">
        <v>807</v>
      </c>
      <c r="B510" s="54" t="s">
        <v>808</v>
      </c>
      <c r="C510" s="31">
        <v>4301031324</v>
      </c>
      <c r="D510" s="759">
        <v>4607091389739</v>
      </c>
      <c r="E510" s="760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7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2"/>
      <c r="R510" s="762"/>
      <c r="S510" s="762"/>
      <c r="T510" s="763"/>
      <c r="U510" s="34"/>
      <c r="V510" s="34"/>
      <c r="W510" s="35" t="s">
        <v>69</v>
      </c>
      <c r="X510" s="753">
        <v>10</v>
      </c>
      <c r="Y510" s="754">
        <f>IFERROR(IF(X510="",0,CEILING((X510/$H510),1)*$H510),"")</f>
        <v>12.600000000000001</v>
      </c>
      <c r="Z510" s="36">
        <f>IFERROR(IF(Y510=0,"",ROUNDUP(Y510/H510,0)*0.00753),"")</f>
        <v>2.2589999999999999E-2</v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10.547619047619046</v>
      </c>
      <c r="BN510" s="64">
        <f>IFERROR(Y510*I510/H510,"0")</f>
        <v>13.290000000000001</v>
      </c>
      <c r="BO510" s="64">
        <f>IFERROR(1/J510*(X510/H510),"0")</f>
        <v>1.5262515262515262E-2</v>
      </c>
      <c r="BP510" s="64">
        <f>IFERROR(1/J510*(Y510/H510),"0")</f>
        <v>1.9230769230769232E-2</v>
      </c>
    </row>
    <row r="511" spans="1:68" ht="27" hidden="1" customHeight="1" x14ac:dyDescent="0.25">
      <c r="A511" s="54" t="s">
        <v>810</v>
      </c>
      <c r="B511" s="54" t="s">
        <v>811</v>
      </c>
      <c r="C511" s="31">
        <v>4301031363</v>
      </c>
      <c r="D511" s="759">
        <v>4607091389425</v>
      </c>
      <c r="E511" s="760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2"/>
      <c r="R511" s="762"/>
      <c r="S511" s="762"/>
      <c r="T511" s="763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813</v>
      </c>
      <c r="B512" s="54" t="s">
        <v>814</v>
      </c>
      <c r="C512" s="31">
        <v>4301031334</v>
      </c>
      <c r="D512" s="759">
        <v>4680115880771</v>
      </c>
      <c r="E512" s="760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94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2"/>
      <c r="R512" s="762"/>
      <c r="S512" s="762"/>
      <c r="T512" s="763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816</v>
      </c>
      <c r="B513" s="54" t="s">
        <v>817</v>
      </c>
      <c r="C513" s="31">
        <v>4301031327</v>
      </c>
      <c r="D513" s="759">
        <v>4607091389500</v>
      </c>
      <c r="E513" s="760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10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2"/>
      <c r="R513" s="762"/>
      <c r="S513" s="762"/>
      <c r="T513" s="763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816</v>
      </c>
      <c r="B514" s="54" t="s">
        <v>818</v>
      </c>
      <c r="C514" s="31">
        <v>4301031359</v>
      </c>
      <c r="D514" s="759">
        <v>4607091389500</v>
      </c>
      <c r="E514" s="760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6" t="s">
        <v>819</v>
      </c>
      <c r="Q514" s="762"/>
      <c r="R514" s="762"/>
      <c r="S514" s="762"/>
      <c r="T514" s="763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3"/>
      <c r="B515" s="766"/>
      <c r="C515" s="766"/>
      <c r="D515" s="766"/>
      <c r="E515" s="766"/>
      <c r="F515" s="766"/>
      <c r="G515" s="766"/>
      <c r="H515" s="766"/>
      <c r="I515" s="766"/>
      <c r="J515" s="766"/>
      <c r="K515" s="766"/>
      <c r="L515" s="766"/>
      <c r="M515" s="766"/>
      <c r="N515" s="766"/>
      <c r="O515" s="784"/>
      <c r="P515" s="773" t="s">
        <v>71</v>
      </c>
      <c r="Q515" s="774"/>
      <c r="R515" s="774"/>
      <c r="S515" s="774"/>
      <c r="T515" s="774"/>
      <c r="U515" s="774"/>
      <c r="V515" s="775"/>
      <c r="W515" s="37" t="s">
        <v>72</v>
      </c>
      <c r="X515" s="755">
        <f>IFERROR(X510/H510,"0")+IFERROR(X511/H511,"0")+IFERROR(X512/H512,"0")+IFERROR(X513/H513,"0")+IFERROR(X514/H514,"0")</f>
        <v>2.3809523809523809</v>
      </c>
      <c r="Y515" s="755">
        <f>IFERROR(Y510/H510,"0")+IFERROR(Y511/H511,"0")+IFERROR(Y512/H512,"0")+IFERROR(Y513/H513,"0")+IFERROR(Y514/H514,"0")</f>
        <v>3</v>
      </c>
      <c r="Z515" s="755">
        <f>IFERROR(IF(Z510="",0,Z510),"0")+IFERROR(IF(Z511="",0,Z511),"0")+IFERROR(IF(Z512="",0,Z512),"0")+IFERROR(IF(Z513="",0,Z513),"0")+IFERROR(IF(Z514="",0,Z514),"0")</f>
        <v>2.2589999999999999E-2</v>
      </c>
      <c r="AA515" s="756"/>
      <c r="AB515" s="756"/>
      <c r="AC515" s="756"/>
    </row>
    <row r="516" spans="1:68" x14ac:dyDescent="0.2">
      <c r="A516" s="766"/>
      <c r="B516" s="766"/>
      <c r="C516" s="766"/>
      <c r="D516" s="766"/>
      <c r="E516" s="766"/>
      <c r="F516" s="766"/>
      <c r="G516" s="766"/>
      <c r="H516" s="766"/>
      <c r="I516" s="766"/>
      <c r="J516" s="766"/>
      <c r="K516" s="766"/>
      <c r="L516" s="766"/>
      <c r="M516" s="766"/>
      <c r="N516" s="766"/>
      <c r="O516" s="784"/>
      <c r="P516" s="773" t="s">
        <v>71</v>
      </c>
      <c r="Q516" s="774"/>
      <c r="R516" s="774"/>
      <c r="S516" s="774"/>
      <c r="T516" s="774"/>
      <c r="U516" s="774"/>
      <c r="V516" s="775"/>
      <c r="W516" s="37" t="s">
        <v>69</v>
      </c>
      <c r="X516" s="755">
        <f>IFERROR(SUM(X510:X514),"0")</f>
        <v>10</v>
      </c>
      <c r="Y516" s="755">
        <f>IFERROR(SUM(Y510:Y514),"0")</f>
        <v>12.600000000000001</v>
      </c>
      <c r="Z516" s="37"/>
      <c r="AA516" s="756"/>
      <c r="AB516" s="756"/>
      <c r="AC516" s="756"/>
    </row>
    <row r="517" spans="1:68" ht="14.25" hidden="1" customHeight="1" x14ac:dyDescent="0.25">
      <c r="A517" s="765" t="s">
        <v>103</v>
      </c>
      <c r="B517" s="766"/>
      <c r="C517" s="766"/>
      <c r="D517" s="766"/>
      <c r="E517" s="766"/>
      <c r="F517" s="766"/>
      <c r="G517" s="766"/>
      <c r="H517" s="766"/>
      <c r="I517" s="766"/>
      <c r="J517" s="766"/>
      <c r="K517" s="766"/>
      <c r="L517" s="766"/>
      <c r="M517" s="766"/>
      <c r="N517" s="766"/>
      <c r="O517" s="766"/>
      <c r="P517" s="766"/>
      <c r="Q517" s="766"/>
      <c r="R517" s="766"/>
      <c r="S517" s="766"/>
      <c r="T517" s="766"/>
      <c r="U517" s="766"/>
      <c r="V517" s="766"/>
      <c r="W517" s="766"/>
      <c r="X517" s="766"/>
      <c r="Y517" s="766"/>
      <c r="Z517" s="766"/>
      <c r="AA517" s="746"/>
      <c r="AB517" s="746"/>
      <c r="AC517" s="746"/>
    </row>
    <row r="518" spans="1:68" ht="27" hidden="1" customHeight="1" x14ac:dyDescent="0.25">
      <c r="A518" s="54" t="s">
        <v>820</v>
      </c>
      <c r="B518" s="54" t="s">
        <v>821</v>
      </c>
      <c r="C518" s="31">
        <v>4301032046</v>
      </c>
      <c r="D518" s="759">
        <v>4680115884359</v>
      </c>
      <c r="E518" s="760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2"/>
      <c r="R518" s="762"/>
      <c r="S518" s="762"/>
      <c r="T518" s="763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83"/>
      <c r="B519" s="766"/>
      <c r="C519" s="766"/>
      <c r="D519" s="766"/>
      <c r="E519" s="766"/>
      <c r="F519" s="766"/>
      <c r="G519" s="766"/>
      <c r="H519" s="766"/>
      <c r="I519" s="766"/>
      <c r="J519" s="766"/>
      <c r="K519" s="766"/>
      <c r="L519" s="766"/>
      <c r="M519" s="766"/>
      <c r="N519" s="766"/>
      <c r="O519" s="784"/>
      <c r="P519" s="773" t="s">
        <v>71</v>
      </c>
      <c r="Q519" s="774"/>
      <c r="R519" s="774"/>
      <c r="S519" s="774"/>
      <c r="T519" s="774"/>
      <c r="U519" s="774"/>
      <c r="V519" s="775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hidden="1" x14ac:dyDescent="0.2">
      <c r="A520" s="766"/>
      <c r="B520" s="766"/>
      <c r="C520" s="766"/>
      <c r="D520" s="766"/>
      <c r="E520" s="766"/>
      <c r="F520" s="766"/>
      <c r="G520" s="766"/>
      <c r="H520" s="766"/>
      <c r="I520" s="766"/>
      <c r="J520" s="766"/>
      <c r="K520" s="766"/>
      <c r="L520" s="766"/>
      <c r="M520" s="766"/>
      <c r="N520" s="766"/>
      <c r="O520" s="784"/>
      <c r="P520" s="773" t="s">
        <v>71</v>
      </c>
      <c r="Q520" s="774"/>
      <c r="R520" s="774"/>
      <c r="S520" s="774"/>
      <c r="T520" s="774"/>
      <c r="U520" s="774"/>
      <c r="V520" s="775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hidden="1" customHeight="1" x14ac:dyDescent="0.25">
      <c r="A521" s="765" t="s">
        <v>822</v>
      </c>
      <c r="B521" s="766"/>
      <c r="C521" s="766"/>
      <c r="D521" s="766"/>
      <c r="E521" s="766"/>
      <c r="F521" s="766"/>
      <c r="G521" s="766"/>
      <c r="H521" s="766"/>
      <c r="I521" s="766"/>
      <c r="J521" s="766"/>
      <c r="K521" s="766"/>
      <c r="L521" s="766"/>
      <c r="M521" s="766"/>
      <c r="N521" s="766"/>
      <c r="O521" s="766"/>
      <c r="P521" s="766"/>
      <c r="Q521" s="766"/>
      <c r="R521" s="766"/>
      <c r="S521" s="766"/>
      <c r="T521" s="766"/>
      <c r="U521" s="766"/>
      <c r="V521" s="766"/>
      <c r="W521" s="766"/>
      <c r="X521" s="766"/>
      <c r="Y521" s="766"/>
      <c r="Z521" s="766"/>
      <c r="AA521" s="746"/>
      <c r="AB521" s="746"/>
      <c r="AC521" s="746"/>
    </row>
    <row r="522" spans="1:68" ht="27" hidden="1" customHeight="1" x14ac:dyDescent="0.25">
      <c r="A522" s="54" t="s">
        <v>823</v>
      </c>
      <c r="B522" s="54" t="s">
        <v>824</v>
      </c>
      <c r="C522" s="31">
        <v>4301040357</v>
      </c>
      <c r="D522" s="759">
        <v>4680115884564</v>
      </c>
      <c r="E522" s="760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108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2"/>
      <c r="R522" s="762"/>
      <c r="S522" s="762"/>
      <c r="T522" s="763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83"/>
      <c r="B523" s="766"/>
      <c r="C523" s="766"/>
      <c r="D523" s="766"/>
      <c r="E523" s="766"/>
      <c r="F523" s="766"/>
      <c r="G523" s="766"/>
      <c r="H523" s="766"/>
      <c r="I523" s="766"/>
      <c r="J523" s="766"/>
      <c r="K523" s="766"/>
      <c r="L523" s="766"/>
      <c r="M523" s="766"/>
      <c r="N523" s="766"/>
      <c r="O523" s="784"/>
      <c r="P523" s="773" t="s">
        <v>71</v>
      </c>
      <c r="Q523" s="774"/>
      <c r="R523" s="774"/>
      <c r="S523" s="774"/>
      <c r="T523" s="774"/>
      <c r="U523" s="774"/>
      <c r="V523" s="775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hidden="1" x14ac:dyDescent="0.2">
      <c r="A524" s="766"/>
      <c r="B524" s="766"/>
      <c r="C524" s="766"/>
      <c r="D524" s="766"/>
      <c r="E524" s="766"/>
      <c r="F524" s="766"/>
      <c r="G524" s="766"/>
      <c r="H524" s="766"/>
      <c r="I524" s="766"/>
      <c r="J524" s="766"/>
      <c r="K524" s="766"/>
      <c r="L524" s="766"/>
      <c r="M524" s="766"/>
      <c r="N524" s="766"/>
      <c r="O524" s="784"/>
      <c r="P524" s="773" t="s">
        <v>71</v>
      </c>
      <c r="Q524" s="774"/>
      <c r="R524" s="774"/>
      <c r="S524" s="774"/>
      <c r="T524" s="774"/>
      <c r="U524" s="774"/>
      <c r="V524" s="775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hidden="1" customHeight="1" x14ac:dyDescent="0.25">
      <c r="A525" s="772" t="s">
        <v>826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748"/>
      <c r="AB525" s="748"/>
      <c r="AC525" s="748"/>
    </row>
    <row r="526" spans="1:68" ht="14.25" hidden="1" customHeight="1" x14ac:dyDescent="0.25">
      <c r="A526" s="765" t="s">
        <v>64</v>
      </c>
      <c r="B526" s="766"/>
      <c r="C526" s="766"/>
      <c r="D526" s="766"/>
      <c r="E526" s="766"/>
      <c r="F526" s="766"/>
      <c r="G526" s="766"/>
      <c r="H526" s="766"/>
      <c r="I526" s="766"/>
      <c r="J526" s="766"/>
      <c r="K526" s="766"/>
      <c r="L526" s="766"/>
      <c r="M526" s="766"/>
      <c r="N526" s="766"/>
      <c r="O526" s="766"/>
      <c r="P526" s="766"/>
      <c r="Q526" s="766"/>
      <c r="R526" s="766"/>
      <c r="S526" s="766"/>
      <c r="T526" s="766"/>
      <c r="U526" s="766"/>
      <c r="V526" s="766"/>
      <c r="W526" s="766"/>
      <c r="X526" s="766"/>
      <c r="Y526" s="766"/>
      <c r="Z526" s="766"/>
      <c r="AA526" s="746"/>
      <c r="AB526" s="746"/>
      <c r="AC526" s="746"/>
    </row>
    <row r="527" spans="1:68" ht="27" hidden="1" customHeight="1" x14ac:dyDescent="0.25">
      <c r="A527" s="54" t="s">
        <v>827</v>
      </c>
      <c r="B527" s="54" t="s">
        <v>828</v>
      </c>
      <c r="C527" s="31">
        <v>4301031294</v>
      </c>
      <c r="D527" s="759">
        <v>4680115885189</v>
      </c>
      <c r="E527" s="760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10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2"/>
      <c r="R527" s="762"/>
      <c r="S527" s="762"/>
      <c r="T527" s="763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830</v>
      </c>
      <c r="B528" s="54" t="s">
        <v>831</v>
      </c>
      <c r="C528" s="31">
        <v>4301031293</v>
      </c>
      <c r="D528" s="759">
        <v>4680115885172</v>
      </c>
      <c r="E528" s="760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8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2"/>
      <c r="R528" s="762"/>
      <c r="S528" s="762"/>
      <c r="T528" s="763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832</v>
      </c>
      <c r="B529" s="54" t="s">
        <v>833</v>
      </c>
      <c r="C529" s="31">
        <v>4301031291</v>
      </c>
      <c r="D529" s="759">
        <v>4680115885110</v>
      </c>
      <c r="E529" s="760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106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2"/>
      <c r="R529" s="762"/>
      <c r="S529" s="762"/>
      <c r="T529" s="763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835</v>
      </c>
      <c r="B530" s="54" t="s">
        <v>836</v>
      </c>
      <c r="C530" s="31">
        <v>4301031329</v>
      </c>
      <c r="D530" s="759">
        <v>4680115885219</v>
      </c>
      <c r="E530" s="760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949" t="s">
        <v>837</v>
      </c>
      <c r="Q530" s="762"/>
      <c r="R530" s="762"/>
      <c r="S530" s="762"/>
      <c r="T530" s="763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3"/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84"/>
      <c r="P531" s="773" t="s">
        <v>71</v>
      </c>
      <c r="Q531" s="774"/>
      <c r="R531" s="774"/>
      <c r="S531" s="774"/>
      <c r="T531" s="774"/>
      <c r="U531" s="774"/>
      <c r="V531" s="775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hidden="1" x14ac:dyDescent="0.2">
      <c r="A532" s="766"/>
      <c r="B532" s="766"/>
      <c r="C532" s="766"/>
      <c r="D532" s="766"/>
      <c r="E532" s="766"/>
      <c r="F532" s="766"/>
      <c r="G532" s="766"/>
      <c r="H532" s="766"/>
      <c r="I532" s="766"/>
      <c r="J532" s="766"/>
      <c r="K532" s="766"/>
      <c r="L532" s="766"/>
      <c r="M532" s="766"/>
      <c r="N532" s="766"/>
      <c r="O532" s="784"/>
      <c r="P532" s="773" t="s">
        <v>71</v>
      </c>
      <c r="Q532" s="774"/>
      <c r="R532" s="774"/>
      <c r="S532" s="774"/>
      <c r="T532" s="774"/>
      <c r="U532" s="774"/>
      <c r="V532" s="775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hidden="1" customHeight="1" x14ac:dyDescent="0.25">
      <c r="A533" s="772" t="s">
        <v>839</v>
      </c>
      <c r="B533" s="766"/>
      <c r="C533" s="766"/>
      <c r="D533" s="766"/>
      <c r="E533" s="766"/>
      <c r="F533" s="766"/>
      <c r="G533" s="766"/>
      <c r="H533" s="766"/>
      <c r="I533" s="766"/>
      <c r="J533" s="766"/>
      <c r="K533" s="766"/>
      <c r="L533" s="766"/>
      <c r="M533" s="766"/>
      <c r="N533" s="766"/>
      <c r="O533" s="766"/>
      <c r="P533" s="766"/>
      <c r="Q533" s="766"/>
      <c r="R533" s="766"/>
      <c r="S533" s="766"/>
      <c r="T533" s="766"/>
      <c r="U533" s="766"/>
      <c r="V533" s="766"/>
      <c r="W533" s="766"/>
      <c r="X533" s="766"/>
      <c r="Y533" s="766"/>
      <c r="Z533" s="766"/>
      <c r="AA533" s="748"/>
      <c r="AB533" s="748"/>
      <c r="AC533" s="748"/>
    </row>
    <row r="534" spans="1:68" ht="14.25" hidden="1" customHeight="1" x14ac:dyDescent="0.25">
      <c r="A534" s="765" t="s">
        <v>64</v>
      </c>
      <c r="B534" s="766"/>
      <c r="C534" s="766"/>
      <c r="D534" s="766"/>
      <c r="E534" s="766"/>
      <c r="F534" s="766"/>
      <c r="G534" s="766"/>
      <c r="H534" s="766"/>
      <c r="I534" s="766"/>
      <c r="J534" s="766"/>
      <c r="K534" s="766"/>
      <c r="L534" s="766"/>
      <c r="M534" s="766"/>
      <c r="N534" s="766"/>
      <c r="O534" s="766"/>
      <c r="P534" s="766"/>
      <c r="Q534" s="766"/>
      <c r="R534" s="766"/>
      <c r="S534" s="766"/>
      <c r="T534" s="766"/>
      <c r="U534" s="766"/>
      <c r="V534" s="766"/>
      <c r="W534" s="766"/>
      <c r="X534" s="766"/>
      <c r="Y534" s="766"/>
      <c r="Z534" s="766"/>
      <c r="AA534" s="746"/>
      <c r="AB534" s="746"/>
      <c r="AC534" s="746"/>
    </row>
    <row r="535" spans="1:68" ht="27" hidden="1" customHeight="1" x14ac:dyDescent="0.25">
      <c r="A535" s="54" t="s">
        <v>840</v>
      </c>
      <c r="B535" s="54" t="s">
        <v>841</v>
      </c>
      <c r="C535" s="31">
        <v>4301031261</v>
      </c>
      <c r="D535" s="759">
        <v>4680115885103</v>
      </c>
      <c r="E535" s="760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9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2"/>
      <c r="R535" s="762"/>
      <c r="S535" s="762"/>
      <c r="T535" s="763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3"/>
      <c r="B536" s="766"/>
      <c r="C536" s="766"/>
      <c r="D536" s="766"/>
      <c r="E536" s="766"/>
      <c r="F536" s="766"/>
      <c r="G536" s="766"/>
      <c r="H536" s="766"/>
      <c r="I536" s="766"/>
      <c r="J536" s="766"/>
      <c r="K536" s="766"/>
      <c r="L536" s="766"/>
      <c r="M536" s="766"/>
      <c r="N536" s="766"/>
      <c r="O536" s="784"/>
      <c r="P536" s="773" t="s">
        <v>71</v>
      </c>
      <c r="Q536" s="774"/>
      <c r="R536" s="774"/>
      <c r="S536" s="774"/>
      <c r="T536" s="774"/>
      <c r="U536" s="774"/>
      <c r="V536" s="775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hidden="1" x14ac:dyDescent="0.2">
      <c r="A537" s="766"/>
      <c r="B537" s="766"/>
      <c r="C537" s="766"/>
      <c r="D537" s="766"/>
      <c r="E537" s="766"/>
      <c r="F537" s="766"/>
      <c r="G537" s="766"/>
      <c r="H537" s="766"/>
      <c r="I537" s="766"/>
      <c r="J537" s="766"/>
      <c r="K537" s="766"/>
      <c r="L537" s="766"/>
      <c r="M537" s="766"/>
      <c r="N537" s="766"/>
      <c r="O537" s="784"/>
      <c r="P537" s="773" t="s">
        <v>71</v>
      </c>
      <c r="Q537" s="774"/>
      <c r="R537" s="774"/>
      <c r="S537" s="774"/>
      <c r="T537" s="774"/>
      <c r="U537" s="774"/>
      <c r="V537" s="775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hidden="1" customHeight="1" x14ac:dyDescent="0.2">
      <c r="A538" s="912" t="s">
        <v>843</v>
      </c>
      <c r="B538" s="913"/>
      <c r="C538" s="913"/>
      <c r="D538" s="913"/>
      <c r="E538" s="913"/>
      <c r="F538" s="913"/>
      <c r="G538" s="913"/>
      <c r="H538" s="913"/>
      <c r="I538" s="913"/>
      <c r="J538" s="913"/>
      <c r="K538" s="913"/>
      <c r="L538" s="913"/>
      <c r="M538" s="913"/>
      <c r="N538" s="913"/>
      <c r="O538" s="913"/>
      <c r="P538" s="913"/>
      <c r="Q538" s="913"/>
      <c r="R538" s="913"/>
      <c r="S538" s="913"/>
      <c r="T538" s="913"/>
      <c r="U538" s="913"/>
      <c r="V538" s="913"/>
      <c r="W538" s="913"/>
      <c r="X538" s="913"/>
      <c r="Y538" s="913"/>
      <c r="Z538" s="913"/>
      <c r="AA538" s="48"/>
      <c r="AB538" s="48"/>
      <c r="AC538" s="48"/>
    </row>
    <row r="539" spans="1:68" ht="16.5" hidden="1" customHeight="1" x14ac:dyDescent="0.25">
      <c r="A539" s="772" t="s">
        <v>843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748"/>
      <c r="AB539" s="748"/>
      <c r="AC539" s="748"/>
    </row>
    <row r="540" spans="1:68" ht="14.25" hidden="1" customHeight="1" x14ac:dyDescent="0.25">
      <c r="A540" s="765" t="s">
        <v>114</v>
      </c>
      <c r="B540" s="766"/>
      <c r="C540" s="766"/>
      <c r="D540" s="766"/>
      <c r="E540" s="766"/>
      <c r="F540" s="766"/>
      <c r="G540" s="766"/>
      <c r="H540" s="766"/>
      <c r="I540" s="766"/>
      <c r="J540" s="766"/>
      <c r="K540" s="766"/>
      <c r="L540" s="766"/>
      <c r="M540" s="766"/>
      <c r="N540" s="766"/>
      <c r="O540" s="766"/>
      <c r="P540" s="766"/>
      <c r="Q540" s="766"/>
      <c r="R540" s="766"/>
      <c r="S540" s="766"/>
      <c r="T540" s="766"/>
      <c r="U540" s="766"/>
      <c r="V540" s="766"/>
      <c r="W540" s="766"/>
      <c r="X540" s="766"/>
      <c r="Y540" s="766"/>
      <c r="Z540" s="766"/>
      <c r="AA540" s="746"/>
      <c r="AB540" s="746"/>
      <c r="AC540" s="746"/>
    </row>
    <row r="541" spans="1:68" ht="27" hidden="1" customHeight="1" x14ac:dyDescent="0.25">
      <c r="A541" s="54" t="s">
        <v>844</v>
      </c>
      <c r="B541" s="54" t="s">
        <v>845</v>
      </c>
      <c r="C541" s="31">
        <v>4301011795</v>
      </c>
      <c r="D541" s="759">
        <v>4607091389067</v>
      </c>
      <c r="E541" s="760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2"/>
      <c r="R541" s="762"/>
      <c r="S541" s="762"/>
      <c r="T541" s="763"/>
      <c r="U541" s="34"/>
      <c r="V541" s="34"/>
      <c r="W541" s="35" t="s">
        <v>69</v>
      </c>
      <c r="X541" s="753">
        <v>0</v>
      </c>
      <c r="Y541" s="754">
        <f t="shared" ref="Y541:Y551" si="89">IFERROR(IF(X541="",0,CEILING((X541/$H541),1)*$H541),"")</f>
        <v>0</v>
      </c>
      <c r="Z541" s="36" t="str">
        <f t="shared" ref="Z541:Z546" si="90">IFERROR(IF(Y541=0,"",ROUNDUP(Y541/H541,0)*0.01196),"")</f>
        <v/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0</v>
      </c>
      <c r="BN541" s="64">
        <f t="shared" ref="BN541:BN551" si="92">IFERROR(Y541*I541/H541,"0")</f>
        <v>0</v>
      </c>
      <c r="BO541" s="64">
        <f t="shared" ref="BO541:BO551" si="93">IFERROR(1/J541*(X541/H541),"0")</f>
        <v>0</v>
      </c>
      <c r="BP541" s="64">
        <f t="shared" ref="BP541:BP551" si="94">IFERROR(1/J541*(Y541/H541),"0")</f>
        <v>0</v>
      </c>
    </row>
    <row r="542" spans="1:68" ht="27" hidden="1" customHeight="1" x14ac:dyDescent="0.25">
      <c r="A542" s="54" t="s">
        <v>846</v>
      </c>
      <c r="B542" s="54" t="s">
        <v>847</v>
      </c>
      <c r="C542" s="31">
        <v>4301011961</v>
      </c>
      <c r="D542" s="759">
        <v>4680115885271</v>
      </c>
      <c r="E542" s="760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2"/>
      <c r="R542" s="762"/>
      <c r="S542" s="762"/>
      <c r="T542" s="763"/>
      <c r="U542" s="34"/>
      <c r="V542" s="34"/>
      <c r="W542" s="35" t="s">
        <v>69</v>
      </c>
      <c r="X542" s="753">
        <v>0</v>
      </c>
      <c r="Y542" s="754">
        <f t="shared" si="89"/>
        <v>0</v>
      </c>
      <c r="Z542" s="36" t="str">
        <f t="shared" si="90"/>
        <v/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0</v>
      </c>
      <c r="BN542" s="64">
        <f t="shared" si="92"/>
        <v>0</v>
      </c>
      <c r="BO542" s="64">
        <f t="shared" si="93"/>
        <v>0</v>
      </c>
      <c r="BP542" s="64">
        <f t="shared" si="94"/>
        <v>0</v>
      </c>
    </row>
    <row r="543" spans="1:68" ht="16.5" hidden="1" customHeight="1" x14ac:dyDescent="0.25">
      <c r="A543" s="54" t="s">
        <v>849</v>
      </c>
      <c r="B543" s="54" t="s">
        <v>850</v>
      </c>
      <c r="C543" s="31">
        <v>4301011774</v>
      </c>
      <c r="D543" s="759">
        <v>4680115884502</v>
      </c>
      <c r="E543" s="760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10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2"/>
      <c r="R543" s="762"/>
      <c r="S543" s="762"/>
      <c r="T543" s="763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4301011771</v>
      </c>
      <c r="D544" s="759">
        <v>4607091389104</v>
      </c>
      <c r="E544" s="760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10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2"/>
      <c r="R544" s="762"/>
      <c r="S544" s="762"/>
      <c r="T544" s="763"/>
      <c r="U544" s="34"/>
      <c r="V544" s="34"/>
      <c r="W544" s="35" t="s">
        <v>69</v>
      </c>
      <c r="X544" s="753">
        <v>40</v>
      </c>
      <c r="Y544" s="754">
        <f t="shared" si="89"/>
        <v>42.24</v>
      </c>
      <c r="Z544" s="36">
        <f t="shared" si="90"/>
        <v>9.5680000000000001E-2</v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42.727272727272727</v>
      </c>
      <c r="BN544" s="64">
        <f t="shared" si="92"/>
        <v>45.12</v>
      </c>
      <c r="BO544" s="64">
        <f t="shared" si="93"/>
        <v>7.2843822843822847E-2</v>
      </c>
      <c r="BP544" s="64">
        <f t="shared" si="94"/>
        <v>7.6923076923076927E-2</v>
      </c>
    </row>
    <row r="545" spans="1:68" ht="16.5" hidden="1" customHeight="1" x14ac:dyDescent="0.25">
      <c r="A545" s="54" t="s">
        <v>855</v>
      </c>
      <c r="B545" s="54" t="s">
        <v>856</v>
      </c>
      <c r="C545" s="31">
        <v>4301011799</v>
      </c>
      <c r="D545" s="759">
        <v>4680115884519</v>
      </c>
      <c r="E545" s="760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2"/>
      <c r="R545" s="762"/>
      <c r="S545" s="762"/>
      <c r="T545" s="763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858</v>
      </c>
      <c r="B546" s="54" t="s">
        <v>859</v>
      </c>
      <c r="C546" s="31">
        <v>4301011376</v>
      </c>
      <c r="D546" s="759">
        <v>4680115885226</v>
      </c>
      <c r="E546" s="760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11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2"/>
      <c r="R546" s="762"/>
      <c r="S546" s="762"/>
      <c r="T546" s="763"/>
      <c r="U546" s="34"/>
      <c r="V546" s="34"/>
      <c r="W546" s="35" t="s">
        <v>69</v>
      </c>
      <c r="X546" s="753">
        <v>250</v>
      </c>
      <c r="Y546" s="754">
        <f t="shared" si="89"/>
        <v>253.44</v>
      </c>
      <c r="Z546" s="36">
        <f t="shared" si="90"/>
        <v>0.57408000000000003</v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267.04545454545456</v>
      </c>
      <c r="BN546" s="64">
        <f t="shared" si="92"/>
        <v>270.71999999999997</v>
      </c>
      <c r="BO546" s="64">
        <f t="shared" si="93"/>
        <v>0.45527389277389274</v>
      </c>
      <c r="BP546" s="64">
        <f t="shared" si="94"/>
        <v>0.46153846153846156</v>
      </c>
    </row>
    <row r="547" spans="1:68" ht="27" hidden="1" customHeight="1" x14ac:dyDescent="0.25">
      <c r="A547" s="54" t="s">
        <v>861</v>
      </c>
      <c r="B547" s="54" t="s">
        <v>862</v>
      </c>
      <c r="C547" s="31">
        <v>4301012035</v>
      </c>
      <c r="D547" s="759">
        <v>4680115880603</v>
      </c>
      <c r="E547" s="760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890" t="s">
        <v>863</v>
      </c>
      <c r="Q547" s="762"/>
      <c r="R547" s="762"/>
      <c r="S547" s="762"/>
      <c r="T547" s="763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hidden="1" customHeight="1" x14ac:dyDescent="0.25">
      <c r="A548" s="54" t="s">
        <v>861</v>
      </c>
      <c r="B548" s="54" t="s">
        <v>864</v>
      </c>
      <c r="C548" s="31">
        <v>4301011778</v>
      </c>
      <c r="D548" s="759">
        <v>4680115880603</v>
      </c>
      <c r="E548" s="760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10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2"/>
      <c r="R548" s="762"/>
      <c r="S548" s="762"/>
      <c r="T548" s="763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hidden="1" customHeight="1" x14ac:dyDescent="0.25">
      <c r="A549" s="54" t="s">
        <v>865</v>
      </c>
      <c r="B549" s="54" t="s">
        <v>866</v>
      </c>
      <c r="C549" s="31">
        <v>4301012036</v>
      </c>
      <c r="D549" s="759">
        <v>4680115882782</v>
      </c>
      <c r="E549" s="760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1165" t="s">
        <v>867</v>
      </c>
      <c r="Q549" s="762"/>
      <c r="R549" s="762"/>
      <c r="S549" s="762"/>
      <c r="T549" s="763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4301012034</v>
      </c>
      <c r="D550" s="759">
        <v>4607091389982</v>
      </c>
      <c r="E550" s="760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1112" t="s">
        <v>870</v>
      </c>
      <c r="Q550" s="762"/>
      <c r="R550" s="762"/>
      <c r="S550" s="762"/>
      <c r="T550" s="763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hidden="1" customHeight="1" x14ac:dyDescent="0.25">
      <c r="A551" s="54" t="s">
        <v>868</v>
      </c>
      <c r="B551" s="54" t="s">
        <v>871</v>
      </c>
      <c r="C551" s="31">
        <v>4301011784</v>
      </c>
      <c r="D551" s="759">
        <v>4607091389982</v>
      </c>
      <c r="E551" s="760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9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2"/>
      <c r="R551" s="762"/>
      <c r="S551" s="762"/>
      <c r="T551" s="763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x14ac:dyDescent="0.2">
      <c r="A552" s="783"/>
      <c r="B552" s="766"/>
      <c r="C552" s="766"/>
      <c r="D552" s="766"/>
      <c r="E552" s="766"/>
      <c r="F552" s="766"/>
      <c r="G552" s="766"/>
      <c r="H552" s="766"/>
      <c r="I552" s="766"/>
      <c r="J552" s="766"/>
      <c r="K552" s="766"/>
      <c r="L552" s="766"/>
      <c r="M552" s="766"/>
      <c r="N552" s="766"/>
      <c r="O552" s="784"/>
      <c r="P552" s="773" t="s">
        <v>71</v>
      </c>
      <c r="Q552" s="774"/>
      <c r="R552" s="774"/>
      <c r="S552" s="774"/>
      <c r="T552" s="774"/>
      <c r="U552" s="774"/>
      <c r="V552" s="775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54.924242424242422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56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0.66976000000000002</v>
      </c>
      <c r="AA552" s="756"/>
      <c r="AB552" s="756"/>
      <c r="AC552" s="756"/>
    </row>
    <row r="553" spans="1:68" x14ac:dyDescent="0.2">
      <c r="A553" s="766"/>
      <c r="B553" s="766"/>
      <c r="C553" s="766"/>
      <c r="D553" s="766"/>
      <c r="E553" s="766"/>
      <c r="F553" s="766"/>
      <c r="G553" s="766"/>
      <c r="H553" s="766"/>
      <c r="I553" s="766"/>
      <c r="J553" s="766"/>
      <c r="K553" s="766"/>
      <c r="L553" s="766"/>
      <c r="M553" s="766"/>
      <c r="N553" s="766"/>
      <c r="O553" s="784"/>
      <c r="P553" s="773" t="s">
        <v>71</v>
      </c>
      <c r="Q553" s="774"/>
      <c r="R553" s="774"/>
      <c r="S553" s="774"/>
      <c r="T553" s="774"/>
      <c r="U553" s="774"/>
      <c r="V553" s="775"/>
      <c r="W553" s="37" t="s">
        <v>69</v>
      </c>
      <c r="X553" s="755">
        <f>IFERROR(SUM(X541:X551),"0")</f>
        <v>290</v>
      </c>
      <c r="Y553" s="755">
        <f>IFERROR(SUM(Y541:Y551),"0")</f>
        <v>295.68</v>
      </c>
      <c r="Z553" s="37"/>
      <c r="AA553" s="756"/>
      <c r="AB553" s="756"/>
      <c r="AC553" s="756"/>
    </row>
    <row r="554" spans="1:68" ht="14.25" hidden="1" customHeight="1" x14ac:dyDescent="0.25">
      <c r="A554" s="765" t="s">
        <v>169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746"/>
      <c r="AB554" s="746"/>
      <c r="AC554" s="746"/>
    </row>
    <row r="555" spans="1:68" ht="16.5" customHeight="1" x14ac:dyDescent="0.25">
      <c r="A555" s="54" t="s">
        <v>872</v>
      </c>
      <c r="B555" s="54" t="s">
        <v>873</v>
      </c>
      <c r="C555" s="31">
        <v>4301020222</v>
      </c>
      <c r="D555" s="759">
        <v>4607091388930</v>
      </c>
      <c r="E555" s="760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9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2"/>
      <c r="R555" s="762"/>
      <c r="S555" s="762"/>
      <c r="T555" s="763"/>
      <c r="U555" s="34"/>
      <c r="V555" s="34"/>
      <c r="W555" s="35" t="s">
        <v>69</v>
      </c>
      <c r="X555" s="753">
        <v>220</v>
      </c>
      <c r="Y555" s="754">
        <f>IFERROR(IF(X555="",0,CEILING((X555/$H555),1)*$H555),"")</f>
        <v>221.76000000000002</v>
      </c>
      <c r="Z555" s="36">
        <f>IFERROR(IF(Y555=0,"",ROUNDUP(Y555/H555,0)*0.01196),"")</f>
        <v>0.50231999999999999</v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234.99999999999997</v>
      </c>
      <c r="BN555" s="64">
        <f>IFERROR(Y555*I555/H555,"0")</f>
        <v>236.88</v>
      </c>
      <c r="BO555" s="64">
        <f>IFERROR(1/J555*(X555/H555),"0")</f>
        <v>0.40064102564102566</v>
      </c>
      <c r="BP555" s="64">
        <f>IFERROR(1/J555*(Y555/H555),"0")</f>
        <v>0.40384615384615385</v>
      </c>
    </row>
    <row r="556" spans="1:68" ht="16.5" hidden="1" customHeight="1" x14ac:dyDescent="0.25">
      <c r="A556" s="54" t="s">
        <v>875</v>
      </c>
      <c r="B556" s="54" t="s">
        <v>876</v>
      </c>
      <c r="C556" s="31">
        <v>4301020364</v>
      </c>
      <c r="D556" s="759">
        <v>4680115880054</v>
      </c>
      <c r="E556" s="760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1178" t="s">
        <v>877</v>
      </c>
      <c r="Q556" s="762"/>
      <c r="R556" s="762"/>
      <c r="S556" s="762"/>
      <c r="T556" s="763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hidden="1" customHeight="1" x14ac:dyDescent="0.25">
      <c r="A557" s="54" t="s">
        <v>875</v>
      </c>
      <c r="B557" s="54" t="s">
        <v>878</v>
      </c>
      <c r="C557" s="31">
        <v>4301020206</v>
      </c>
      <c r="D557" s="759">
        <v>4680115880054</v>
      </c>
      <c r="E557" s="760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82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2"/>
      <c r="R557" s="762"/>
      <c r="S557" s="762"/>
      <c r="T557" s="763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x14ac:dyDescent="0.2">
      <c r="A558" s="783"/>
      <c r="B558" s="766"/>
      <c r="C558" s="766"/>
      <c r="D558" s="766"/>
      <c r="E558" s="766"/>
      <c r="F558" s="766"/>
      <c r="G558" s="766"/>
      <c r="H558" s="766"/>
      <c r="I558" s="766"/>
      <c r="J558" s="766"/>
      <c r="K558" s="766"/>
      <c r="L558" s="766"/>
      <c r="M558" s="766"/>
      <c r="N558" s="766"/>
      <c r="O558" s="784"/>
      <c r="P558" s="773" t="s">
        <v>71</v>
      </c>
      <c r="Q558" s="774"/>
      <c r="R558" s="774"/>
      <c r="S558" s="774"/>
      <c r="T558" s="774"/>
      <c r="U558" s="774"/>
      <c r="V558" s="775"/>
      <c r="W558" s="37" t="s">
        <v>72</v>
      </c>
      <c r="X558" s="755">
        <f>IFERROR(X555/H555,"0")+IFERROR(X556/H556,"0")+IFERROR(X557/H557,"0")</f>
        <v>41.666666666666664</v>
      </c>
      <c r="Y558" s="755">
        <f>IFERROR(Y555/H555,"0")+IFERROR(Y556/H556,"0")+IFERROR(Y557/H557,"0")</f>
        <v>42</v>
      </c>
      <c r="Z558" s="755">
        <f>IFERROR(IF(Z555="",0,Z555),"0")+IFERROR(IF(Z556="",0,Z556),"0")+IFERROR(IF(Z557="",0,Z557),"0")</f>
        <v>0.50231999999999999</v>
      </c>
      <c r="AA558" s="756"/>
      <c r="AB558" s="756"/>
      <c r="AC558" s="756"/>
    </row>
    <row r="559" spans="1:68" x14ac:dyDescent="0.2">
      <c r="A559" s="766"/>
      <c r="B559" s="766"/>
      <c r="C559" s="766"/>
      <c r="D559" s="766"/>
      <c r="E559" s="766"/>
      <c r="F559" s="766"/>
      <c r="G559" s="766"/>
      <c r="H559" s="766"/>
      <c r="I559" s="766"/>
      <c r="J559" s="766"/>
      <c r="K559" s="766"/>
      <c r="L559" s="766"/>
      <c r="M559" s="766"/>
      <c r="N559" s="766"/>
      <c r="O559" s="784"/>
      <c r="P559" s="773" t="s">
        <v>71</v>
      </c>
      <c r="Q559" s="774"/>
      <c r="R559" s="774"/>
      <c r="S559" s="774"/>
      <c r="T559" s="774"/>
      <c r="U559" s="774"/>
      <c r="V559" s="775"/>
      <c r="W559" s="37" t="s">
        <v>69</v>
      </c>
      <c r="X559" s="755">
        <f>IFERROR(SUM(X555:X557),"0")</f>
        <v>220</v>
      </c>
      <c r="Y559" s="755">
        <f>IFERROR(SUM(Y555:Y557),"0")</f>
        <v>221.76000000000002</v>
      </c>
      <c r="Z559" s="37"/>
      <c r="AA559" s="756"/>
      <c r="AB559" s="756"/>
      <c r="AC559" s="756"/>
    </row>
    <row r="560" spans="1:68" ht="14.25" hidden="1" customHeight="1" x14ac:dyDescent="0.25">
      <c r="A560" s="765" t="s">
        <v>64</v>
      </c>
      <c r="B560" s="766"/>
      <c r="C560" s="766"/>
      <c r="D560" s="766"/>
      <c r="E560" s="766"/>
      <c r="F560" s="766"/>
      <c r="G560" s="766"/>
      <c r="H560" s="766"/>
      <c r="I560" s="766"/>
      <c r="J560" s="766"/>
      <c r="K560" s="766"/>
      <c r="L560" s="766"/>
      <c r="M560" s="766"/>
      <c r="N560" s="766"/>
      <c r="O560" s="766"/>
      <c r="P560" s="766"/>
      <c r="Q560" s="766"/>
      <c r="R560" s="766"/>
      <c r="S560" s="766"/>
      <c r="T560" s="766"/>
      <c r="U560" s="766"/>
      <c r="V560" s="766"/>
      <c r="W560" s="766"/>
      <c r="X560" s="766"/>
      <c r="Y560" s="766"/>
      <c r="Z560" s="766"/>
      <c r="AA560" s="746"/>
      <c r="AB560" s="746"/>
      <c r="AC560" s="746"/>
    </row>
    <row r="561" spans="1:68" ht="27" customHeight="1" x14ac:dyDescent="0.25">
      <c r="A561" s="54" t="s">
        <v>879</v>
      </c>
      <c r="B561" s="54" t="s">
        <v>880</v>
      </c>
      <c r="C561" s="31">
        <v>4301031252</v>
      </c>
      <c r="D561" s="759">
        <v>4680115883116</v>
      </c>
      <c r="E561" s="760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96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2"/>
      <c r="R561" s="762"/>
      <c r="S561" s="762"/>
      <c r="T561" s="763"/>
      <c r="U561" s="34"/>
      <c r="V561" s="34"/>
      <c r="W561" s="35" t="s">
        <v>69</v>
      </c>
      <c r="X561" s="753">
        <v>100</v>
      </c>
      <c r="Y561" s="754">
        <f t="shared" ref="Y561:Y569" si="95">IFERROR(IF(X561="",0,CEILING((X561/$H561),1)*$H561),"")</f>
        <v>100.32000000000001</v>
      </c>
      <c r="Z561" s="36">
        <f>IFERROR(IF(Y561=0,"",ROUNDUP(Y561/H561,0)*0.01196),"")</f>
        <v>0.22724</v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106.81818181818181</v>
      </c>
      <c r="BN561" s="64">
        <f t="shared" ref="BN561:BN569" si="97">IFERROR(Y561*I561/H561,"0")</f>
        <v>107.16</v>
      </c>
      <c r="BO561" s="64">
        <f t="shared" ref="BO561:BO569" si="98">IFERROR(1/J561*(X561/H561),"0")</f>
        <v>0.18210955710955709</v>
      </c>
      <c r="BP561" s="64">
        <f t="shared" ref="BP561:BP569" si="99">IFERROR(1/J561*(Y561/H561),"0")</f>
        <v>0.18269230769230771</v>
      </c>
    </row>
    <row r="562" spans="1:68" ht="27" customHeight="1" x14ac:dyDescent="0.25">
      <c r="A562" s="54" t="s">
        <v>882</v>
      </c>
      <c r="B562" s="54" t="s">
        <v>883</v>
      </c>
      <c r="C562" s="31">
        <v>4301031248</v>
      </c>
      <c r="D562" s="759">
        <v>4680115883093</v>
      </c>
      <c r="E562" s="760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11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2"/>
      <c r="R562" s="762"/>
      <c r="S562" s="762"/>
      <c r="T562" s="763"/>
      <c r="U562" s="34"/>
      <c r="V562" s="34"/>
      <c r="W562" s="35" t="s">
        <v>69</v>
      </c>
      <c r="X562" s="753">
        <v>80</v>
      </c>
      <c r="Y562" s="754">
        <f t="shared" si="95"/>
        <v>84.48</v>
      </c>
      <c r="Z562" s="36">
        <f>IFERROR(IF(Y562=0,"",ROUNDUP(Y562/H562,0)*0.01196),"")</f>
        <v>0.19136</v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85.454545454545453</v>
      </c>
      <c r="BN562" s="64">
        <f t="shared" si="97"/>
        <v>90.24</v>
      </c>
      <c r="BO562" s="64">
        <f t="shared" si="98"/>
        <v>0.14568764568764569</v>
      </c>
      <c r="BP562" s="64">
        <f t="shared" si="99"/>
        <v>0.15384615384615385</v>
      </c>
    </row>
    <row r="563" spans="1:68" ht="27" customHeight="1" x14ac:dyDescent="0.25">
      <c r="A563" s="54" t="s">
        <v>885</v>
      </c>
      <c r="B563" s="54" t="s">
        <v>886</v>
      </c>
      <c r="C563" s="31">
        <v>4301031250</v>
      </c>
      <c r="D563" s="759">
        <v>4680115883109</v>
      </c>
      <c r="E563" s="760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2"/>
      <c r="R563" s="762"/>
      <c r="S563" s="762"/>
      <c r="T563" s="763"/>
      <c r="U563" s="34"/>
      <c r="V563" s="34"/>
      <c r="W563" s="35" t="s">
        <v>69</v>
      </c>
      <c r="X563" s="753">
        <v>120</v>
      </c>
      <c r="Y563" s="754">
        <f t="shared" si="95"/>
        <v>121.44000000000001</v>
      </c>
      <c r="Z563" s="36">
        <f>IFERROR(IF(Y563=0,"",ROUNDUP(Y563/H563,0)*0.01196),"")</f>
        <v>0.27507999999999999</v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128.18181818181816</v>
      </c>
      <c r="BN563" s="64">
        <f t="shared" si="97"/>
        <v>129.72</v>
      </c>
      <c r="BO563" s="64">
        <f t="shared" si="98"/>
        <v>0.21853146853146854</v>
      </c>
      <c r="BP563" s="64">
        <f t="shared" si="99"/>
        <v>0.22115384615384617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4301031249</v>
      </c>
      <c r="D564" s="759">
        <v>4680115882072</v>
      </c>
      <c r="E564" s="760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9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2"/>
      <c r="R564" s="762"/>
      <c r="S564" s="762"/>
      <c r="T564" s="763"/>
      <c r="U564" s="34"/>
      <c r="V564" s="34"/>
      <c r="W564" s="35" t="s">
        <v>69</v>
      </c>
      <c r="X564" s="753">
        <v>0</v>
      </c>
      <c r="Y564" s="754">
        <f t="shared" si="95"/>
        <v>0</v>
      </c>
      <c r="Z564" s="36" t="str">
        <f>IFERROR(IF(Y564=0,"",ROUNDUP(Y564/H564,0)*0.00902),"")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4301031383</v>
      </c>
      <c r="D565" s="759">
        <v>4680115882072</v>
      </c>
      <c r="E565" s="760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999" t="s">
        <v>892</v>
      </c>
      <c r="Q565" s="762"/>
      <c r="R565" s="762"/>
      <c r="S565" s="762"/>
      <c r="T565" s="763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hidden="1" customHeight="1" x14ac:dyDescent="0.25">
      <c r="A566" s="54" t="s">
        <v>893</v>
      </c>
      <c r="B566" s="54" t="s">
        <v>894</v>
      </c>
      <c r="C566" s="31">
        <v>4301031251</v>
      </c>
      <c r="D566" s="759">
        <v>4680115882102</v>
      </c>
      <c r="E566" s="760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11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2"/>
      <c r="R566" s="762"/>
      <c r="S566" s="762"/>
      <c r="T566" s="763"/>
      <c r="U566" s="34"/>
      <c r="V566" s="34"/>
      <c r="W566" s="35" t="s">
        <v>69</v>
      </c>
      <c r="X566" s="753">
        <v>0</v>
      </c>
      <c r="Y566" s="754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hidden="1" customHeight="1" x14ac:dyDescent="0.25">
      <c r="A567" s="54" t="s">
        <v>893</v>
      </c>
      <c r="B567" s="54" t="s">
        <v>895</v>
      </c>
      <c r="C567" s="31">
        <v>4301031385</v>
      </c>
      <c r="D567" s="759">
        <v>4680115882102</v>
      </c>
      <c r="E567" s="760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902" t="s">
        <v>896</v>
      </c>
      <c r="Q567" s="762"/>
      <c r="R567" s="762"/>
      <c r="S567" s="762"/>
      <c r="T567" s="763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4301031253</v>
      </c>
      <c r="D568" s="759">
        <v>4680115882096</v>
      </c>
      <c r="E568" s="760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9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2"/>
      <c r="R568" s="762"/>
      <c r="S568" s="762"/>
      <c r="T568" s="763"/>
      <c r="U568" s="34"/>
      <c r="V568" s="34"/>
      <c r="W568" s="35" t="s">
        <v>69</v>
      </c>
      <c r="X568" s="753">
        <v>0</v>
      </c>
      <c r="Y568" s="754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898</v>
      </c>
      <c r="B569" s="54" t="s">
        <v>900</v>
      </c>
      <c r="C569" s="31">
        <v>4301031384</v>
      </c>
      <c r="D569" s="759">
        <v>4680115882096</v>
      </c>
      <c r="E569" s="760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926" t="s">
        <v>901</v>
      </c>
      <c r="Q569" s="762"/>
      <c r="R569" s="762"/>
      <c r="S569" s="762"/>
      <c r="T569" s="763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83"/>
      <c r="B570" s="766"/>
      <c r="C570" s="766"/>
      <c r="D570" s="766"/>
      <c r="E570" s="766"/>
      <c r="F570" s="766"/>
      <c r="G570" s="766"/>
      <c r="H570" s="766"/>
      <c r="I570" s="766"/>
      <c r="J570" s="766"/>
      <c r="K570" s="766"/>
      <c r="L570" s="766"/>
      <c r="M570" s="766"/>
      <c r="N570" s="766"/>
      <c r="O570" s="784"/>
      <c r="P570" s="773" t="s">
        <v>71</v>
      </c>
      <c r="Q570" s="774"/>
      <c r="R570" s="774"/>
      <c r="S570" s="774"/>
      <c r="T570" s="774"/>
      <c r="U570" s="774"/>
      <c r="V570" s="775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56.818181818181813</v>
      </c>
      <c r="Y570" s="755">
        <f>IFERROR(Y561/H561,"0")+IFERROR(Y562/H562,"0")+IFERROR(Y563/H563,"0")+IFERROR(Y564/H564,"0")+IFERROR(Y565/H565,"0")+IFERROR(Y566/H566,"0")+IFERROR(Y567/H567,"0")+IFERROR(Y568/H568,"0")+IFERROR(Y569/H569,"0")</f>
        <v>58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0.69367999999999996</v>
      </c>
      <c r="AA570" s="756"/>
      <c r="AB570" s="756"/>
      <c r="AC570" s="756"/>
    </row>
    <row r="571" spans="1:68" x14ac:dyDescent="0.2">
      <c r="A571" s="766"/>
      <c r="B571" s="766"/>
      <c r="C571" s="766"/>
      <c r="D571" s="766"/>
      <c r="E571" s="766"/>
      <c r="F571" s="766"/>
      <c r="G571" s="766"/>
      <c r="H571" s="766"/>
      <c r="I571" s="766"/>
      <c r="J571" s="766"/>
      <c r="K571" s="766"/>
      <c r="L571" s="766"/>
      <c r="M571" s="766"/>
      <c r="N571" s="766"/>
      <c r="O571" s="784"/>
      <c r="P571" s="773" t="s">
        <v>71</v>
      </c>
      <c r="Q571" s="774"/>
      <c r="R571" s="774"/>
      <c r="S571" s="774"/>
      <c r="T571" s="774"/>
      <c r="U571" s="774"/>
      <c r="V571" s="775"/>
      <c r="W571" s="37" t="s">
        <v>69</v>
      </c>
      <c r="X571" s="755">
        <f>IFERROR(SUM(X561:X569),"0")</f>
        <v>300</v>
      </c>
      <c r="Y571" s="755">
        <f>IFERROR(SUM(Y561:Y569),"0")</f>
        <v>306.24</v>
      </c>
      <c r="Z571" s="37"/>
      <c r="AA571" s="756"/>
      <c r="AB571" s="756"/>
      <c r="AC571" s="756"/>
    </row>
    <row r="572" spans="1:68" ht="14.25" hidden="1" customHeight="1" x14ac:dyDescent="0.25">
      <c r="A572" s="765" t="s">
        <v>73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746"/>
      <c r="AB572" s="746"/>
      <c r="AC572" s="746"/>
    </row>
    <row r="573" spans="1:68" ht="16.5" hidden="1" customHeight="1" x14ac:dyDescent="0.25">
      <c r="A573" s="54" t="s">
        <v>903</v>
      </c>
      <c r="B573" s="54" t="s">
        <v>904</v>
      </c>
      <c r="C573" s="31">
        <v>4301051230</v>
      </c>
      <c r="D573" s="759">
        <v>4607091383409</v>
      </c>
      <c r="E573" s="760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110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2"/>
      <c r="R573" s="762"/>
      <c r="S573" s="762"/>
      <c r="T573" s="763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906</v>
      </c>
      <c r="B574" s="54" t="s">
        <v>907</v>
      </c>
      <c r="C574" s="31">
        <v>4301051231</v>
      </c>
      <c r="D574" s="759">
        <v>4607091383416</v>
      </c>
      <c r="E574" s="760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10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2"/>
      <c r="R574" s="762"/>
      <c r="S574" s="762"/>
      <c r="T574" s="763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909</v>
      </c>
      <c r="B575" s="54" t="s">
        <v>910</v>
      </c>
      <c r="C575" s="31">
        <v>4301051058</v>
      </c>
      <c r="D575" s="759">
        <v>4680115883536</v>
      </c>
      <c r="E575" s="760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8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2"/>
      <c r="R575" s="762"/>
      <c r="S575" s="762"/>
      <c r="T575" s="763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83"/>
      <c r="B576" s="766"/>
      <c r="C576" s="766"/>
      <c r="D576" s="766"/>
      <c r="E576" s="766"/>
      <c r="F576" s="766"/>
      <c r="G576" s="766"/>
      <c r="H576" s="766"/>
      <c r="I576" s="766"/>
      <c r="J576" s="766"/>
      <c r="K576" s="766"/>
      <c r="L576" s="766"/>
      <c r="M576" s="766"/>
      <c r="N576" s="766"/>
      <c r="O576" s="784"/>
      <c r="P576" s="773" t="s">
        <v>71</v>
      </c>
      <c r="Q576" s="774"/>
      <c r="R576" s="774"/>
      <c r="S576" s="774"/>
      <c r="T576" s="774"/>
      <c r="U576" s="774"/>
      <c r="V576" s="775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hidden="1" x14ac:dyDescent="0.2">
      <c r="A577" s="766"/>
      <c r="B577" s="766"/>
      <c r="C577" s="766"/>
      <c r="D577" s="766"/>
      <c r="E577" s="766"/>
      <c r="F577" s="766"/>
      <c r="G577" s="766"/>
      <c r="H577" s="766"/>
      <c r="I577" s="766"/>
      <c r="J577" s="766"/>
      <c r="K577" s="766"/>
      <c r="L577" s="766"/>
      <c r="M577" s="766"/>
      <c r="N577" s="766"/>
      <c r="O577" s="784"/>
      <c r="P577" s="773" t="s">
        <v>71</v>
      </c>
      <c r="Q577" s="774"/>
      <c r="R577" s="774"/>
      <c r="S577" s="774"/>
      <c r="T577" s="774"/>
      <c r="U577" s="774"/>
      <c r="V577" s="775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hidden="1" customHeight="1" x14ac:dyDescent="0.25">
      <c r="A578" s="765" t="s">
        <v>215</v>
      </c>
      <c r="B578" s="766"/>
      <c r="C578" s="766"/>
      <c r="D578" s="766"/>
      <c r="E578" s="766"/>
      <c r="F578" s="766"/>
      <c r="G578" s="766"/>
      <c r="H578" s="766"/>
      <c r="I578" s="766"/>
      <c r="J578" s="766"/>
      <c r="K578" s="766"/>
      <c r="L578" s="766"/>
      <c r="M578" s="766"/>
      <c r="N578" s="766"/>
      <c r="O578" s="766"/>
      <c r="P578" s="766"/>
      <c r="Q578" s="766"/>
      <c r="R578" s="766"/>
      <c r="S578" s="766"/>
      <c r="T578" s="766"/>
      <c r="U578" s="766"/>
      <c r="V578" s="766"/>
      <c r="W578" s="766"/>
      <c r="X578" s="766"/>
      <c r="Y578" s="766"/>
      <c r="Z578" s="766"/>
      <c r="AA578" s="746"/>
      <c r="AB578" s="746"/>
      <c r="AC578" s="746"/>
    </row>
    <row r="579" spans="1:68" ht="16.5" hidden="1" customHeight="1" x14ac:dyDescent="0.25">
      <c r="A579" s="54" t="s">
        <v>912</v>
      </c>
      <c r="B579" s="54" t="s">
        <v>913</v>
      </c>
      <c r="C579" s="31">
        <v>4301060363</v>
      </c>
      <c r="D579" s="759">
        <v>4680115885035</v>
      </c>
      <c r="E579" s="760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8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2"/>
      <c r="R579" s="762"/>
      <c r="S579" s="762"/>
      <c r="T579" s="763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915</v>
      </c>
      <c r="B580" s="54" t="s">
        <v>916</v>
      </c>
      <c r="C580" s="31">
        <v>4301060436</v>
      </c>
      <c r="D580" s="759">
        <v>4680115885936</v>
      </c>
      <c r="E580" s="760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918" t="s">
        <v>917</v>
      </c>
      <c r="Q580" s="762"/>
      <c r="R580" s="762"/>
      <c r="S580" s="762"/>
      <c r="T580" s="763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783"/>
      <c r="B581" s="766"/>
      <c r="C581" s="766"/>
      <c r="D581" s="766"/>
      <c r="E581" s="766"/>
      <c r="F581" s="766"/>
      <c r="G581" s="766"/>
      <c r="H581" s="766"/>
      <c r="I581" s="766"/>
      <c r="J581" s="766"/>
      <c r="K581" s="766"/>
      <c r="L581" s="766"/>
      <c r="M581" s="766"/>
      <c r="N581" s="766"/>
      <c r="O581" s="784"/>
      <c r="P581" s="773" t="s">
        <v>71</v>
      </c>
      <c r="Q581" s="774"/>
      <c r="R581" s="774"/>
      <c r="S581" s="774"/>
      <c r="T581" s="774"/>
      <c r="U581" s="774"/>
      <c r="V581" s="775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hidden="1" x14ac:dyDescent="0.2">
      <c r="A582" s="766"/>
      <c r="B582" s="766"/>
      <c r="C582" s="766"/>
      <c r="D582" s="766"/>
      <c r="E582" s="766"/>
      <c r="F582" s="766"/>
      <c r="G582" s="766"/>
      <c r="H582" s="766"/>
      <c r="I582" s="766"/>
      <c r="J582" s="766"/>
      <c r="K582" s="766"/>
      <c r="L582" s="766"/>
      <c r="M582" s="766"/>
      <c r="N582" s="766"/>
      <c r="O582" s="784"/>
      <c r="P582" s="773" t="s">
        <v>71</v>
      </c>
      <c r="Q582" s="774"/>
      <c r="R582" s="774"/>
      <c r="S582" s="774"/>
      <c r="T582" s="774"/>
      <c r="U582" s="774"/>
      <c r="V582" s="775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hidden="1" customHeight="1" x14ac:dyDescent="0.2">
      <c r="A583" s="912" t="s">
        <v>918</v>
      </c>
      <c r="B583" s="913"/>
      <c r="C583" s="913"/>
      <c r="D583" s="913"/>
      <c r="E583" s="913"/>
      <c r="F583" s="913"/>
      <c r="G583" s="913"/>
      <c r="H583" s="913"/>
      <c r="I583" s="913"/>
      <c r="J583" s="913"/>
      <c r="K583" s="913"/>
      <c r="L583" s="913"/>
      <c r="M583" s="913"/>
      <c r="N583" s="913"/>
      <c r="O583" s="913"/>
      <c r="P583" s="913"/>
      <c r="Q583" s="913"/>
      <c r="R583" s="913"/>
      <c r="S583" s="913"/>
      <c r="T583" s="913"/>
      <c r="U583" s="913"/>
      <c r="V583" s="913"/>
      <c r="W583" s="913"/>
      <c r="X583" s="913"/>
      <c r="Y583" s="913"/>
      <c r="Z583" s="913"/>
      <c r="AA583" s="48"/>
      <c r="AB583" s="48"/>
      <c r="AC583" s="48"/>
    </row>
    <row r="584" spans="1:68" ht="16.5" hidden="1" customHeight="1" x14ac:dyDescent="0.25">
      <c r="A584" s="772" t="s">
        <v>918</v>
      </c>
      <c r="B584" s="766"/>
      <c r="C584" s="766"/>
      <c r="D584" s="766"/>
      <c r="E584" s="766"/>
      <c r="F584" s="766"/>
      <c r="G584" s="766"/>
      <c r="H584" s="766"/>
      <c r="I584" s="766"/>
      <c r="J584" s="766"/>
      <c r="K584" s="766"/>
      <c r="L584" s="766"/>
      <c r="M584" s="766"/>
      <c r="N584" s="766"/>
      <c r="O584" s="766"/>
      <c r="P584" s="766"/>
      <c r="Q584" s="766"/>
      <c r="R584" s="766"/>
      <c r="S584" s="766"/>
      <c r="T584" s="766"/>
      <c r="U584" s="766"/>
      <c r="V584" s="766"/>
      <c r="W584" s="766"/>
      <c r="X584" s="766"/>
      <c r="Y584" s="766"/>
      <c r="Z584" s="766"/>
      <c r="AA584" s="748"/>
      <c r="AB584" s="748"/>
      <c r="AC584" s="748"/>
    </row>
    <row r="585" spans="1:68" ht="14.25" hidden="1" customHeight="1" x14ac:dyDescent="0.25">
      <c r="A585" s="765" t="s">
        <v>114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746"/>
      <c r="AB585" s="746"/>
      <c r="AC585" s="746"/>
    </row>
    <row r="586" spans="1:68" ht="27" hidden="1" customHeight="1" x14ac:dyDescent="0.25">
      <c r="A586" s="54" t="s">
        <v>919</v>
      </c>
      <c r="B586" s="54" t="s">
        <v>920</v>
      </c>
      <c r="C586" s="31">
        <v>4301011763</v>
      </c>
      <c r="D586" s="759">
        <v>4640242181011</v>
      </c>
      <c r="E586" s="760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970" t="s">
        <v>921</v>
      </c>
      <c r="Q586" s="762"/>
      <c r="R586" s="762"/>
      <c r="S586" s="762"/>
      <c r="T586" s="763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hidden="1" customHeight="1" x14ac:dyDescent="0.25">
      <c r="A587" s="54" t="s">
        <v>923</v>
      </c>
      <c r="B587" s="54" t="s">
        <v>924</v>
      </c>
      <c r="C587" s="31">
        <v>4301011585</v>
      </c>
      <c r="D587" s="759">
        <v>4640242180441</v>
      </c>
      <c r="E587" s="760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1069" t="s">
        <v>925</v>
      </c>
      <c r="Q587" s="762"/>
      <c r="R587" s="762"/>
      <c r="S587" s="762"/>
      <c r="T587" s="763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customHeight="1" x14ac:dyDescent="0.25">
      <c r="A588" s="54" t="s">
        <v>927</v>
      </c>
      <c r="B588" s="54" t="s">
        <v>928</v>
      </c>
      <c r="C588" s="31">
        <v>4301011584</v>
      </c>
      <c r="D588" s="759">
        <v>4640242180564</v>
      </c>
      <c r="E588" s="760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881" t="s">
        <v>929</v>
      </c>
      <c r="Q588" s="762"/>
      <c r="R588" s="762"/>
      <c r="S588" s="762"/>
      <c r="T588" s="763"/>
      <c r="U588" s="34"/>
      <c r="V588" s="34"/>
      <c r="W588" s="35" t="s">
        <v>69</v>
      </c>
      <c r="X588" s="753">
        <v>120</v>
      </c>
      <c r="Y588" s="754">
        <f t="shared" si="100"/>
        <v>120</v>
      </c>
      <c r="Z588" s="36">
        <f>IFERROR(IF(Y588=0,"",ROUNDUP(Y588/H588,0)*0.02175),"")</f>
        <v>0.21749999999999997</v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124.80000000000001</v>
      </c>
      <c r="BN588" s="64">
        <f t="shared" si="102"/>
        <v>124.80000000000001</v>
      </c>
      <c r="BO588" s="64">
        <f t="shared" si="103"/>
        <v>0.17857142857142855</v>
      </c>
      <c r="BP588" s="64">
        <f t="shared" si="104"/>
        <v>0.17857142857142855</v>
      </c>
    </row>
    <row r="589" spans="1:68" ht="27" hidden="1" customHeight="1" x14ac:dyDescent="0.25">
      <c r="A589" s="54" t="s">
        <v>931</v>
      </c>
      <c r="B589" s="54" t="s">
        <v>932</v>
      </c>
      <c r="C589" s="31">
        <v>4301011762</v>
      </c>
      <c r="D589" s="759">
        <v>4640242180922</v>
      </c>
      <c r="E589" s="760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978" t="s">
        <v>933</v>
      </c>
      <c r="Q589" s="762"/>
      <c r="R589" s="762"/>
      <c r="S589" s="762"/>
      <c r="T589" s="763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hidden="1" customHeight="1" x14ac:dyDescent="0.25">
      <c r="A590" s="54" t="s">
        <v>935</v>
      </c>
      <c r="B590" s="54" t="s">
        <v>936</v>
      </c>
      <c r="C590" s="31">
        <v>4301011764</v>
      </c>
      <c r="D590" s="759">
        <v>4640242181189</v>
      </c>
      <c r="E590" s="760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1041" t="s">
        <v>937</v>
      </c>
      <c r="Q590" s="762"/>
      <c r="R590" s="762"/>
      <c r="S590" s="762"/>
      <c r="T590" s="763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hidden="1" customHeight="1" x14ac:dyDescent="0.25">
      <c r="A591" s="54" t="s">
        <v>938</v>
      </c>
      <c r="B591" s="54" t="s">
        <v>939</v>
      </c>
      <c r="C591" s="31">
        <v>4301011551</v>
      </c>
      <c r="D591" s="759">
        <v>4640242180038</v>
      </c>
      <c r="E591" s="760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85" t="s">
        <v>940</v>
      </c>
      <c r="Q591" s="762"/>
      <c r="R591" s="762"/>
      <c r="S591" s="762"/>
      <c r="T591" s="763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hidden="1" customHeight="1" x14ac:dyDescent="0.25">
      <c r="A592" s="54" t="s">
        <v>941</v>
      </c>
      <c r="B592" s="54" t="s">
        <v>942</v>
      </c>
      <c r="C592" s="31">
        <v>4301011765</v>
      </c>
      <c r="D592" s="759">
        <v>4640242181172</v>
      </c>
      <c r="E592" s="760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1054" t="s">
        <v>943</v>
      </c>
      <c r="Q592" s="762"/>
      <c r="R592" s="762"/>
      <c r="S592" s="762"/>
      <c r="T592" s="763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x14ac:dyDescent="0.2">
      <c r="A593" s="783"/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84"/>
      <c r="P593" s="773" t="s">
        <v>71</v>
      </c>
      <c r="Q593" s="774"/>
      <c r="R593" s="774"/>
      <c r="S593" s="774"/>
      <c r="T593" s="774"/>
      <c r="U593" s="774"/>
      <c r="V593" s="775"/>
      <c r="W593" s="37" t="s">
        <v>72</v>
      </c>
      <c r="X593" s="755">
        <f>IFERROR(X586/H586,"0")+IFERROR(X587/H587,"0")+IFERROR(X588/H588,"0")+IFERROR(X589/H589,"0")+IFERROR(X590/H590,"0")+IFERROR(X591/H591,"0")+IFERROR(X592/H592,"0")</f>
        <v>10</v>
      </c>
      <c r="Y593" s="755">
        <f>IFERROR(Y586/H586,"0")+IFERROR(Y587/H587,"0")+IFERROR(Y588/H588,"0")+IFERROR(Y589/H589,"0")+IFERROR(Y590/H590,"0")+IFERROR(Y591/H591,"0")+IFERROR(Y592/H592,"0")</f>
        <v>10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0.21749999999999997</v>
      </c>
      <c r="AA593" s="756"/>
      <c r="AB593" s="756"/>
      <c r="AC593" s="756"/>
    </row>
    <row r="594" spans="1:68" x14ac:dyDescent="0.2">
      <c r="A594" s="766"/>
      <c r="B594" s="766"/>
      <c r="C594" s="766"/>
      <c r="D594" s="766"/>
      <c r="E594" s="766"/>
      <c r="F594" s="766"/>
      <c r="G594" s="766"/>
      <c r="H594" s="766"/>
      <c r="I594" s="766"/>
      <c r="J594" s="766"/>
      <c r="K594" s="766"/>
      <c r="L594" s="766"/>
      <c r="M594" s="766"/>
      <c r="N594" s="766"/>
      <c r="O594" s="784"/>
      <c r="P594" s="773" t="s">
        <v>71</v>
      </c>
      <c r="Q594" s="774"/>
      <c r="R594" s="774"/>
      <c r="S594" s="774"/>
      <c r="T594" s="774"/>
      <c r="U594" s="774"/>
      <c r="V594" s="775"/>
      <c r="W594" s="37" t="s">
        <v>69</v>
      </c>
      <c r="X594" s="755">
        <f>IFERROR(SUM(X586:X592),"0")</f>
        <v>120</v>
      </c>
      <c r="Y594" s="755">
        <f>IFERROR(SUM(Y586:Y592),"0")</f>
        <v>120</v>
      </c>
      <c r="Z594" s="37"/>
      <c r="AA594" s="756"/>
      <c r="AB594" s="756"/>
      <c r="AC594" s="756"/>
    </row>
    <row r="595" spans="1:68" ht="14.25" hidden="1" customHeight="1" x14ac:dyDescent="0.25">
      <c r="A595" s="765" t="s">
        <v>169</v>
      </c>
      <c r="B595" s="766"/>
      <c r="C595" s="766"/>
      <c r="D595" s="766"/>
      <c r="E595" s="766"/>
      <c r="F595" s="766"/>
      <c r="G595" s="766"/>
      <c r="H595" s="766"/>
      <c r="I595" s="766"/>
      <c r="J595" s="766"/>
      <c r="K595" s="766"/>
      <c r="L595" s="766"/>
      <c r="M595" s="766"/>
      <c r="N595" s="766"/>
      <c r="O595" s="766"/>
      <c r="P595" s="766"/>
      <c r="Q595" s="766"/>
      <c r="R595" s="766"/>
      <c r="S595" s="766"/>
      <c r="T595" s="766"/>
      <c r="U595" s="766"/>
      <c r="V595" s="766"/>
      <c r="W595" s="766"/>
      <c r="X595" s="766"/>
      <c r="Y595" s="766"/>
      <c r="Z595" s="766"/>
      <c r="AA595" s="746"/>
      <c r="AB595" s="746"/>
      <c r="AC595" s="746"/>
    </row>
    <row r="596" spans="1:68" ht="16.5" hidden="1" customHeight="1" x14ac:dyDescent="0.25">
      <c r="A596" s="54" t="s">
        <v>944</v>
      </c>
      <c r="B596" s="54" t="s">
        <v>945</v>
      </c>
      <c r="C596" s="31">
        <v>4301020269</v>
      </c>
      <c r="D596" s="759">
        <v>4640242180519</v>
      </c>
      <c r="E596" s="760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0" t="s">
        <v>946</v>
      </c>
      <c r="Q596" s="762"/>
      <c r="R596" s="762"/>
      <c r="S596" s="762"/>
      <c r="T596" s="763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947</v>
      </c>
      <c r="B597" s="54" t="s">
        <v>948</v>
      </c>
      <c r="C597" s="31">
        <v>4301020260</v>
      </c>
      <c r="D597" s="759">
        <v>4640242180526</v>
      </c>
      <c r="E597" s="760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843" t="s">
        <v>949</v>
      </c>
      <c r="Q597" s="762"/>
      <c r="R597" s="762"/>
      <c r="S597" s="762"/>
      <c r="T597" s="763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950</v>
      </c>
      <c r="B598" s="54" t="s">
        <v>951</v>
      </c>
      <c r="C598" s="31">
        <v>4301020309</v>
      </c>
      <c r="D598" s="759">
        <v>4640242180090</v>
      </c>
      <c r="E598" s="760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1168" t="s">
        <v>952</v>
      </c>
      <c r="Q598" s="762"/>
      <c r="R598" s="762"/>
      <c r="S598" s="762"/>
      <c r="T598" s="763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954</v>
      </c>
      <c r="B599" s="54" t="s">
        <v>955</v>
      </c>
      <c r="C599" s="31">
        <v>4301020295</v>
      </c>
      <c r="D599" s="759">
        <v>4640242181363</v>
      </c>
      <c r="E599" s="760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789" t="s">
        <v>956</v>
      </c>
      <c r="Q599" s="762"/>
      <c r="R599" s="762"/>
      <c r="S599" s="762"/>
      <c r="T599" s="763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3"/>
      <c r="B600" s="766"/>
      <c r="C600" s="766"/>
      <c r="D600" s="766"/>
      <c r="E600" s="766"/>
      <c r="F600" s="766"/>
      <c r="G600" s="766"/>
      <c r="H600" s="766"/>
      <c r="I600" s="766"/>
      <c r="J600" s="766"/>
      <c r="K600" s="766"/>
      <c r="L600" s="766"/>
      <c r="M600" s="766"/>
      <c r="N600" s="766"/>
      <c r="O600" s="784"/>
      <c r="P600" s="773" t="s">
        <v>71</v>
      </c>
      <c r="Q600" s="774"/>
      <c r="R600" s="774"/>
      <c r="S600" s="774"/>
      <c r="T600" s="774"/>
      <c r="U600" s="774"/>
      <c r="V600" s="775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hidden="1" x14ac:dyDescent="0.2">
      <c r="A601" s="766"/>
      <c r="B601" s="766"/>
      <c r="C601" s="766"/>
      <c r="D601" s="766"/>
      <c r="E601" s="766"/>
      <c r="F601" s="766"/>
      <c r="G601" s="766"/>
      <c r="H601" s="766"/>
      <c r="I601" s="766"/>
      <c r="J601" s="766"/>
      <c r="K601" s="766"/>
      <c r="L601" s="766"/>
      <c r="M601" s="766"/>
      <c r="N601" s="766"/>
      <c r="O601" s="784"/>
      <c r="P601" s="773" t="s">
        <v>71</v>
      </c>
      <c r="Q601" s="774"/>
      <c r="R601" s="774"/>
      <c r="S601" s="774"/>
      <c r="T601" s="774"/>
      <c r="U601" s="774"/>
      <c r="V601" s="775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hidden="1" customHeight="1" x14ac:dyDescent="0.25">
      <c r="A602" s="765" t="s">
        <v>64</v>
      </c>
      <c r="B602" s="766"/>
      <c r="C602" s="766"/>
      <c r="D602" s="766"/>
      <c r="E602" s="766"/>
      <c r="F602" s="766"/>
      <c r="G602" s="766"/>
      <c r="H602" s="766"/>
      <c r="I602" s="766"/>
      <c r="J602" s="766"/>
      <c r="K602" s="766"/>
      <c r="L602" s="766"/>
      <c r="M602" s="766"/>
      <c r="N602" s="766"/>
      <c r="O602" s="766"/>
      <c r="P602" s="766"/>
      <c r="Q602" s="766"/>
      <c r="R602" s="766"/>
      <c r="S602" s="766"/>
      <c r="T602" s="766"/>
      <c r="U602" s="766"/>
      <c r="V602" s="766"/>
      <c r="W602" s="766"/>
      <c r="X602" s="766"/>
      <c r="Y602" s="766"/>
      <c r="Z602" s="766"/>
      <c r="AA602" s="746"/>
      <c r="AB602" s="746"/>
      <c r="AC602" s="746"/>
    </row>
    <row r="603" spans="1:68" ht="27" hidden="1" customHeight="1" x14ac:dyDescent="0.25">
      <c r="A603" s="54" t="s">
        <v>957</v>
      </c>
      <c r="B603" s="54" t="s">
        <v>958</v>
      </c>
      <c r="C603" s="31">
        <v>4301031280</v>
      </c>
      <c r="D603" s="759">
        <v>4640242180816</v>
      </c>
      <c r="E603" s="760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885" t="s">
        <v>959</v>
      </c>
      <c r="Q603" s="762"/>
      <c r="R603" s="762"/>
      <c r="S603" s="762"/>
      <c r="T603" s="763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customHeight="1" x14ac:dyDescent="0.25">
      <c r="A604" s="54" t="s">
        <v>961</v>
      </c>
      <c r="B604" s="54" t="s">
        <v>962</v>
      </c>
      <c r="C604" s="31">
        <v>4301031244</v>
      </c>
      <c r="D604" s="759">
        <v>4640242180595</v>
      </c>
      <c r="E604" s="760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993" t="s">
        <v>963</v>
      </c>
      <c r="Q604" s="762"/>
      <c r="R604" s="762"/>
      <c r="S604" s="762"/>
      <c r="T604" s="763"/>
      <c r="U604" s="34"/>
      <c r="V604" s="34"/>
      <c r="W604" s="35" t="s">
        <v>69</v>
      </c>
      <c r="X604" s="753">
        <v>30</v>
      </c>
      <c r="Y604" s="754">
        <f t="shared" si="105"/>
        <v>33.6</v>
      </c>
      <c r="Z604" s="36">
        <f>IFERROR(IF(Y604=0,"",ROUNDUP(Y604/H604,0)*0.00753),"")</f>
        <v>6.0240000000000002E-2</v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31.857142857142858</v>
      </c>
      <c r="BN604" s="64">
        <f t="shared" si="107"/>
        <v>35.68</v>
      </c>
      <c r="BO604" s="64">
        <f t="shared" si="108"/>
        <v>4.5787545787545784E-2</v>
      </c>
      <c r="BP604" s="64">
        <f t="shared" si="109"/>
        <v>5.128205128205128E-2</v>
      </c>
    </row>
    <row r="605" spans="1:68" ht="27" hidden="1" customHeight="1" x14ac:dyDescent="0.25">
      <c r="A605" s="54" t="s">
        <v>965</v>
      </c>
      <c r="B605" s="54" t="s">
        <v>966</v>
      </c>
      <c r="C605" s="31">
        <v>4301031289</v>
      </c>
      <c r="D605" s="759">
        <v>4640242181615</v>
      </c>
      <c r="E605" s="760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968" t="s">
        <v>967</v>
      </c>
      <c r="Q605" s="762"/>
      <c r="R605" s="762"/>
      <c r="S605" s="762"/>
      <c r="T605" s="763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hidden="1" customHeight="1" x14ac:dyDescent="0.25">
      <c r="A606" s="54" t="s">
        <v>969</v>
      </c>
      <c r="B606" s="54" t="s">
        <v>970</v>
      </c>
      <c r="C606" s="31">
        <v>4301031285</v>
      </c>
      <c r="D606" s="759">
        <v>4640242181639</v>
      </c>
      <c r="E606" s="760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1051" t="s">
        <v>971</v>
      </c>
      <c r="Q606" s="762"/>
      <c r="R606" s="762"/>
      <c r="S606" s="762"/>
      <c r="T606" s="763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hidden="1" customHeight="1" x14ac:dyDescent="0.25">
      <c r="A607" s="54" t="s">
        <v>973</v>
      </c>
      <c r="B607" s="54" t="s">
        <v>974</v>
      </c>
      <c r="C607" s="31">
        <v>4301031287</v>
      </c>
      <c r="D607" s="759">
        <v>4640242181622</v>
      </c>
      <c r="E607" s="760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937" t="s">
        <v>975</v>
      </c>
      <c r="Q607" s="762"/>
      <c r="R607" s="762"/>
      <c r="S607" s="762"/>
      <c r="T607" s="763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hidden="1" customHeight="1" x14ac:dyDescent="0.25">
      <c r="A608" s="54" t="s">
        <v>977</v>
      </c>
      <c r="B608" s="54" t="s">
        <v>978</v>
      </c>
      <c r="C608" s="31">
        <v>4301031203</v>
      </c>
      <c r="D608" s="759">
        <v>4640242180908</v>
      </c>
      <c r="E608" s="760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1038" t="s">
        <v>979</v>
      </c>
      <c r="Q608" s="762"/>
      <c r="R608" s="762"/>
      <c r="S608" s="762"/>
      <c r="T608" s="763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hidden="1" customHeight="1" x14ac:dyDescent="0.25">
      <c r="A609" s="54" t="s">
        <v>980</v>
      </c>
      <c r="B609" s="54" t="s">
        <v>981</v>
      </c>
      <c r="C609" s="31">
        <v>4301031200</v>
      </c>
      <c r="D609" s="759">
        <v>4640242180489</v>
      </c>
      <c r="E609" s="760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87" t="s">
        <v>982</v>
      </c>
      <c r="Q609" s="762"/>
      <c r="R609" s="762"/>
      <c r="S609" s="762"/>
      <c r="T609" s="763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x14ac:dyDescent="0.2">
      <c r="A610" s="783"/>
      <c r="B610" s="766"/>
      <c r="C610" s="766"/>
      <c r="D610" s="766"/>
      <c r="E610" s="766"/>
      <c r="F610" s="766"/>
      <c r="G610" s="766"/>
      <c r="H610" s="766"/>
      <c r="I610" s="766"/>
      <c r="J610" s="766"/>
      <c r="K610" s="766"/>
      <c r="L610" s="766"/>
      <c r="M610" s="766"/>
      <c r="N610" s="766"/>
      <c r="O610" s="784"/>
      <c r="P610" s="773" t="s">
        <v>71</v>
      </c>
      <c r="Q610" s="774"/>
      <c r="R610" s="774"/>
      <c r="S610" s="774"/>
      <c r="T610" s="774"/>
      <c r="U610" s="774"/>
      <c r="V610" s="775"/>
      <c r="W610" s="37" t="s">
        <v>72</v>
      </c>
      <c r="X610" s="755">
        <f>IFERROR(X603/H603,"0")+IFERROR(X604/H604,"0")+IFERROR(X605/H605,"0")+IFERROR(X606/H606,"0")+IFERROR(X607/H607,"0")+IFERROR(X608/H608,"0")+IFERROR(X609/H609,"0")</f>
        <v>7.1428571428571423</v>
      </c>
      <c r="Y610" s="755">
        <f>IFERROR(Y603/H603,"0")+IFERROR(Y604/H604,"0")+IFERROR(Y605/H605,"0")+IFERROR(Y606/H606,"0")+IFERROR(Y607/H607,"0")+IFERROR(Y608/H608,"0")+IFERROR(Y609/H609,"0")</f>
        <v>8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6.0240000000000002E-2</v>
      </c>
      <c r="AA610" s="756"/>
      <c r="AB610" s="756"/>
      <c r="AC610" s="756"/>
    </row>
    <row r="611" spans="1:68" x14ac:dyDescent="0.2">
      <c r="A611" s="766"/>
      <c r="B611" s="766"/>
      <c r="C611" s="766"/>
      <c r="D611" s="766"/>
      <c r="E611" s="766"/>
      <c r="F611" s="766"/>
      <c r="G611" s="766"/>
      <c r="H611" s="766"/>
      <c r="I611" s="766"/>
      <c r="J611" s="766"/>
      <c r="K611" s="766"/>
      <c r="L611" s="766"/>
      <c r="M611" s="766"/>
      <c r="N611" s="766"/>
      <c r="O611" s="784"/>
      <c r="P611" s="773" t="s">
        <v>71</v>
      </c>
      <c r="Q611" s="774"/>
      <c r="R611" s="774"/>
      <c r="S611" s="774"/>
      <c r="T611" s="774"/>
      <c r="U611" s="774"/>
      <c r="V611" s="775"/>
      <c r="W611" s="37" t="s">
        <v>69</v>
      </c>
      <c r="X611" s="755">
        <f>IFERROR(SUM(X603:X609),"0")</f>
        <v>30</v>
      </c>
      <c r="Y611" s="755">
        <f>IFERROR(SUM(Y603:Y609),"0")</f>
        <v>33.6</v>
      </c>
      <c r="Z611" s="37"/>
      <c r="AA611" s="756"/>
      <c r="AB611" s="756"/>
      <c r="AC611" s="756"/>
    </row>
    <row r="612" spans="1:68" ht="14.25" hidden="1" customHeight="1" x14ac:dyDescent="0.25">
      <c r="A612" s="765" t="s">
        <v>73</v>
      </c>
      <c r="B612" s="766"/>
      <c r="C612" s="766"/>
      <c r="D612" s="766"/>
      <c r="E612" s="766"/>
      <c r="F612" s="766"/>
      <c r="G612" s="766"/>
      <c r="H612" s="766"/>
      <c r="I612" s="766"/>
      <c r="J612" s="766"/>
      <c r="K612" s="766"/>
      <c r="L612" s="766"/>
      <c r="M612" s="766"/>
      <c r="N612" s="766"/>
      <c r="O612" s="766"/>
      <c r="P612" s="766"/>
      <c r="Q612" s="766"/>
      <c r="R612" s="766"/>
      <c r="S612" s="766"/>
      <c r="T612" s="766"/>
      <c r="U612" s="766"/>
      <c r="V612" s="766"/>
      <c r="W612" s="766"/>
      <c r="X612" s="766"/>
      <c r="Y612" s="766"/>
      <c r="Z612" s="766"/>
      <c r="AA612" s="746"/>
      <c r="AB612" s="746"/>
      <c r="AC612" s="746"/>
    </row>
    <row r="613" spans="1:68" ht="27" hidden="1" customHeight="1" x14ac:dyDescent="0.25">
      <c r="A613" s="54" t="s">
        <v>983</v>
      </c>
      <c r="B613" s="54" t="s">
        <v>984</v>
      </c>
      <c r="C613" s="31">
        <v>4301051887</v>
      </c>
      <c r="D613" s="759">
        <v>4640242180533</v>
      </c>
      <c r="E613" s="760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1174" t="s">
        <v>985</v>
      </c>
      <c r="Q613" s="762"/>
      <c r="R613" s="762"/>
      <c r="S613" s="762"/>
      <c r="T613" s="763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customHeight="1" x14ac:dyDescent="0.25">
      <c r="A614" s="54" t="s">
        <v>983</v>
      </c>
      <c r="B614" s="54" t="s">
        <v>987</v>
      </c>
      <c r="C614" s="31">
        <v>4301051746</v>
      </c>
      <c r="D614" s="759">
        <v>4640242180533</v>
      </c>
      <c r="E614" s="760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1005" t="s">
        <v>988</v>
      </c>
      <c r="Q614" s="762"/>
      <c r="R614" s="762"/>
      <c r="S614" s="762"/>
      <c r="T614" s="763"/>
      <c r="U614" s="34"/>
      <c r="V614" s="34"/>
      <c r="W614" s="35" t="s">
        <v>69</v>
      </c>
      <c r="X614" s="753">
        <v>30</v>
      </c>
      <c r="Y614" s="754">
        <f t="shared" si="110"/>
        <v>31.2</v>
      </c>
      <c r="Z614" s="36">
        <f>IFERROR(IF(Y614=0,"",ROUNDUP(Y614/H614,0)*0.02175),"")</f>
        <v>8.6999999999999994E-2</v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32.169230769230772</v>
      </c>
      <c r="BN614" s="64">
        <f t="shared" si="112"/>
        <v>33.456000000000003</v>
      </c>
      <c r="BO614" s="64">
        <f t="shared" si="113"/>
        <v>6.8681318681318673E-2</v>
      </c>
      <c r="BP614" s="64">
        <f t="shared" si="114"/>
        <v>7.1428571428571425E-2</v>
      </c>
    </row>
    <row r="615" spans="1:68" ht="27" hidden="1" customHeight="1" x14ac:dyDescent="0.25">
      <c r="A615" s="54" t="s">
        <v>989</v>
      </c>
      <c r="B615" s="54" t="s">
        <v>990</v>
      </c>
      <c r="C615" s="31">
        <v>4301051510</v>
      </c>
      <c r="D615" s="759">
        <v>4640242180540</v>
      </c>
      <c r="E615" s="760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1153" t="s">
        <v>991</v>
      </c>
      <c r="Q615" s="762"/>
      <c r="R615" s="762"/>
      <c r="S615" s="762"/>
      <c r="T615" s="763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hidden="1" customHeight="1" x14ac:dyDescent="0.25">
      <c r="A616" s="54" t="s">
        <v>989</v>
      </c>
      <c r="B616" s="54" t="s">
        <v>993</v>
      </c>
      <c r="C616" s="31">
        <v>4301051933</v>
      </c>
      <c r="D616" s="759">
        <v>4640242180540</v>
      </c>
      <c r="E616" s="760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1182" t="s">
        <v>994</v>
      </c>
      <c r="Q616" s="762"/>
      <c r="R616" s="762"/>
      <c r="S616" s="762"/>
      <c r="T616" s="763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hidden="1" customHeight="1" x14ac:dyDescent="0.25">
      <c r="A617" s="54" t="s">
        <v>995</v>
      </c>
      <c r="B617" s="54" t="s">
        <v>996</v>
      </c>
      <c r="C617" s="31">
        <v>4301051390</v>
      </c>
      <c r="D617" s="759">
        <v>4640242181233</v>
      </c>
      <c r="E617" s="760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962" t="s">
        <v>997</v>
      </c>
      <c r="Q617" s="762"/>
      <c r="R617" s="762"/>
      <c r="S617" s="762"/>
      <c r="T617" s="763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hidden="1" customHeight="1" x14ac:dyDescent="0.25">
      <c r="A618" s="54" t="s">
        <v>995</v>
      </c>
      <c r="B618" s="54" t="s">
        <v>998</v>
      </c>
      <c r="C618" s="31">
        <v>4301051920</v>
      </c>
      <c r="D618" s="759">
        <v>4640242181233</v>
      </c>
      <c r="E618" s="760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976" t="s">
        <v>999</v>
      </c>
      <c r="Q618" s="762"/>
      <c r="R618" s="762"/>
      <c r="S618" s="762"/>
      <c r="T618" s="763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hidden="1" customHeight="1" x14ac:dyDescent="0.25">
      <c r="A619" s="54" t="s">
        <v>1000</v>
      </c>
      <c r="B619" s="54" t="s">
        <v>1001</v>
      </c>
      <c r="C619" s="31">
        <v>4301051448</v>
      </c>
      <c r="D619" s="759">
        <v>4640242181226</v>
      </c>
      <c r="E619" s="760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89" t="s">
        <v>1002</v>
      </c>
      <c r="Q619" s="762"/>
      <c r="R619" s="762"/>
      <c r="S619" s="762"/>
      <c r="T619" s="763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hidden="1" customHeight="1" x14ac:dyDescent="0.25">
      <c r="A620" s="54" t="s">
        <v>1000</v>
      </c>
      <c r="B620" s="54" t="s">
        <v>1003</v>
      </c>
      <c r="C620" s="31">
        <v>4301051921</v>
      </c>
      <c r="D620" s="759">
        <v>4640242181226</v>
      </c>
      <c r="E620" s="760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950" t="s">
        <v>1004</v>
      </c>
      <c r="Q620" s="762"/>
      <c r="R620" s="762"/>
      <c r="S620" s="762"/>
      <c r="T620" s="763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x14ac:dyDescent="0.2">
      <c r="A621" s="783"/>
      <c r="B621" s="766"/>
      <c r="C621" s="766"/>
      <c r="D621" s="766"/>
      <c r="E621" s="766"/>
      <c r="F621" s="766"/>
      <c r="G621" s="766"/>
      <c r="H621" s="766"/>
      <c r="I621" s="766"/>
      <c r="J621" s="766"/>
      <c r="K621" s="766"/>
      <c r="L621" s="766"/>
      <c r="M621" s="766"/>
      <c r="N621" s="766"/>
      <c r="O621" s="784"/>
      <c r="P621" s="773" t="s">
        <v>71</v>
      </c>
      <c r="Q621" s="774"/>
      <c r="R621" s="774"/>
      <c r="S621" s="774"/>
      <c r="T621" s="774"/>
      <c r="U621" s="774"/>
      <c r="V621" s="775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3.8461538461538463</v>
      </c>
      <c r="Y621" s="755">
        <f>IFERROR(Y613/H613,"0")+IFERROR(Y614/H614,"0")+IFERROR(Y615/H615,"0")+IFERROR(Y616/H616,"0")+IFERROR(Y617/H617,"0")+IFERROR(Y618/H618,"0")+IFERROR(Y619/H619,"0")+IFERROR(Y620/H620,"0")</f>
        <v>4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8.6999999999999994E-2</v>
      </c>
      <c r="AA621" s="756"/>
      <c r="AB621" s="756"/>
      <c r="AC621" s="756"/>
    </row>
    <row r="622" spans="1:68" x14ac:dyDescent="0.2">
      <c r="A622" s="766"/>
      <c r="B622" s="766"/>
      <c r="C622" s="766"/>
      <c r="D622" s="766"/>
      <c r="E622" s="766"/>
      <c r="F622" s="766"/>
      <c r="G622" s="766"/>
      <c r="H622" s="766"/>
      <c r="I622" s="766"/>
      <c r="J622" s="766"/>
      <c r="K622" s="766"/>
      <c r="L622" s="766"/>
      <c r="M622" s="766"/>
      <c r="N622" s="766"/>
      <c r="O622" s="784"/>
      <c r="P622" s="773" t="s">
        <v>71</v>
      </c>
      <c r="Q622" s="774"/>
      <c r="R622" s="774"/>
      <c r="S622" s="774"/>
      <c r="T622" s="774"/>
      <c r="U622" s="774"/>
      <c r="V622" s="775"/>
      <c r="W622" s="37" t="s">
        <v>69</v>
      </c>
      <c r="X622" s="755">
        <f>IFERROR(SUM(X613:X620),"0")</f>
        <v>30</v>
      </c>
      <c r="Y622" s="755">
        <f>IFERROR(SUM(Y613:Y620),"0")</f>
        <v>31.2</v>
      </c>
      <c r="Z622" s="37"/>
      <c r="AA622" s="756"/>
      <c r="AB622" s="756"/>
      <c r="AC622" s="756"/>
    </row>
    <row r="623" spans="1:68" ht="14.25" hidden="1" customHeight="1" x14ac:dyDescent="0.25">
      <c r="A623" s="765" t="s">
        <v>215</v>
      </c>
      <c r="B623" s="766"/>
      <c r="C623" s="766"/>
      <c r="D623" s="766"/>
      <c r="E623" s="766"/>
      <c r="F623" s="766"/>
      <c r="G623" s="766"/>
      <c r="H623" s="766"/>
      <c r="I623" s="766"/>
      <c r="J623" s="766"/>
      <c r="K623" s="766"/>
      <c r="L623" s="766"/>
      <c r="M623" s="766"/>
      <c r="N623" s="766"/>
      <c r="O623" s="766"/>
      <c r="P623" s="766"/>
      <c r="Q623" s="766"/>
      <c r="R623" s="766"/>
      <c r="S623" s="766"/>
      <c r="T623" s="766"/>
      <c r="U623" s="766"/>
      <c r="V623" s="766"/>
      <c r="W623" s="766"/>
      <c r="X623" s="766"/>
      <c r="Y623" s="766"/>
      <c r="Z623" s="766"/>
      <c r="AA623" s="746"/>
      <c r="AB623" s="746"/>
      <c r="AC623" s="746"/>
    </row>
    <row r="624" spans="1:68" ht="27" hidden="1" customHeight="1" x14ac:dyDescent="0.25">
      <c r="A624" s="54" t="s">
        <v>1005</v>
      </c>
      <c r="B624" s="54" t="s">
        <v>1006</v>
      </c>
      <c r="C624" s="31">
        <v>4301060408</v>
      </c>
      <c r="D624" s="759">
        <v>4640242180120</v>
      </c>
      <c r="E624" s="760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1124" t="s">
        <v>1007</v>
      </c>
      <c r="Q624" s="762"/>
      <c r="R624" s="762"/>
      <c r="S624" s="762"/>
      <c r="T624" s="763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1005</v>
      </c>
      <c r="B625" s="54" t="s">
        <v>1009</v>
      </c>
      <c r="C625" s="31">
        <v>4301060354</v>
      </c>
      <c r="D625" s="759">
        <v>4640242180120</v>
      </c>
      <c r="E625" s="760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979" t="s">
        <v>1010</v>
      </c>
      <c r="Q625" s="762"/>
      <c r="R625" s="762"/>
      <c r="S625" s="762"/>
      <c r="T625" s="763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1011</v>
      </c>
      <c r="B626" s="54" t="s">
        <v>1012</v>
      </c>
      <c r="C626" s="31">
        <v>4301060407</v>
      </c>
      <c r="D626" s="759">
        <v>4640242180137</v>
      </c>
      <c r="E626" s="760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1001" t="s">
        <v>1013</v>
      </c>
      <c r="Q626" s="762"/>
      <c r="R626" s="762"/>
      <c r="S626" s="762"/>
      <c r="T626" s="763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1011</v>
      </c>
      <c r="B627" s="54" t="s">
        <v>1015</v>
      </c>
      <c r="C627" s="31">
        <v>4301060355</v>
      </c>
      <c r="D627" s="759">
        <v>4640242180137</v>
      </c>
      <c r="E627" s="760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973" t="s">
        <v>1016</v>
      </c>
      <c r="Q627" s="762"/>
      <c r="R627" s="762"/>
      <c r="S627" s="762"/>
      <c r="T627" s="763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83"/>
      <c r="B628" s="766"/>
      <c r="C628" s="766"/>
      <c r="D628" s="766"/>
      <c r="E628" s="766"/>
      <c r="F628" s="766"/>
      <c r="G628" s="766"/>
      <c r="H628" s="766"/>
      <c r="I628" s="766"/>
      <c r="J628" s="766"/>
      <c r="K628" s="766"/>
      <c r="L628" s="766"/>
      <c r="M628" s="766"/>
      <c r="N628" s="766"/>
      <c r="O628" s="784"/>
      <c r="P628" s="773" t="s">
        <v>71</v>
      </c>
      <c r="Q628" s="774"/>
      <c r="R628" s="774"/>
      <c r="S628" s="774"/>
      <c r="T628" s="774"/>
      <c r="U628" s="774"/>
      <c r="V628" s="775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hidden="1" x14ac:dyDescent="0.2">
      <c r="A629" s="766"/>
      <c r="B629" s="766"/>
      <c r="C629" s="766"/>
      <c r="D629" s="766"/>
      <c r="E629" s="766"/>
      <c r="F629" s="766"/>
      <c r="G629" s="766"/>
      <c r="H629" s="766"/>
      <c r="I629" s="766"/>
      <c r="J629" s="766"/>
      <c r="K629" s="766"/>
      <c r="L629" s="766"/>
      <c r="M629" s="766"/>
      <c r="N629" s="766"/>
      <c r="O629" s="784"/>
      <c r="P629" s="773" t="s">
        <v>71</v>
      </c>
      <c r="Q629" s="774"/>
      <c r="R629" s="774"/>
      <c r="S629" s="774"/>
      <c r="T629" s="774"/>
      <c r="U629" s="774"/>
      <c r="V629" s="775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hidden="1" customHeight="1" x14ac:dyDescent="0.25">
      <c r="A630" s="772" t="s">
        <v>1017</v>
      </c>
      <c r="B630" s="766"/>
      <c r="C630" s="766"/>
      <c r="D630" s="766"/>
      <c r="E630" s="766"/>
      <c r="F630" s="766"/>
      <c r="G630" s="766"/>
      <c r="H630" s="766"/>
      <c r="I630" s="766"/>
      <c r="J630" s="766"/>
      <c r="K630" s="766"/>
      <c r="L630" s="766"/>
      <c r="M630" s="766"/>
      <c r="N630" s="766"/>
      <c r="O630" s="766"/>
      <c r="P630" s="766"/>
      <c r="Q630" s="766"/>
      <c r="R630" s="766"/>
      <c r="S630" s="766"/>
      <c r="T630" s="766"/>
      <c r="U630" s="766"/>
      <c r="V630" s="766"/>
      <c r="W630" s="766"/>
      <c r="X630" s="766"/>
      <c r="Y630" s="766"/>
      <c r="Z630" s="766"/>
      <c r="AA630" s="748"/>
      <c r="AB630" s="748"/>
      <c r="AC630" s="748"/>
    </row>
    <row r="631" spans="1:68" ht="14.25" hidden="1" customHeight="1" x14ac:dyDescent="0.25">
      <c r="A631" s="765" t="s">
        <v>114</v>
      </c>
      <c r="B631" s="766"/>
      <c r="C631" s="766"/>
      <c r="D631" s="766"/>
      <c r="E631" s="766"/>
      <c r="F631" s="766"/>
      <c r="G631" s="766"/>
      <c r="H631" s="766"/>
      <c r="I631" s="766"/>
      <c r="J631" s="766"/>
      <c r="K631" s="766"/>
      <c r="L631" s="766"/>
      <c r="M631" s="766"/>
      <c r="N631" s="766"/>
      <c r="O631" s="766"/>
      <c r="P631" s="766"/>
      <c r="Q631" s="766"/>
      <c r="R631" s="766"/>
      <c r="S631" s="766"/>
      <c r="T631" s="766"/>
      <c r="U631" s="766"/>
      <c r="V631" s="766"/>
      <c r="W631" s="766"/>
      <c r="X631" s="766"/>
      <c r="Y631" s="766"/>
      <c r="Z631" s="766"/>
      <c r="AA631" s="746"/>
      <c r="AB631" s="746"/>
      <c r="AC631" s="746"/>
    </row>
    <row r="632" spans="1:68" ht="27" hidden="1" customHeight="1" x14ac:dyDescent="0.25">
      <c r="A632" s="54" t="s">
        <v>1018</v>
      </c>
      <c r="B632" s="54" t="s">
        <v>1019</v>
      </c>
      <c r="C632" s="31">
        <v>4301011951</v>
      </c>
      <c r="D632" s="759">
        <v>4640242180045</v>
      </c>
      <c r="E632" s="760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955" t="s">
        <v>1020</v>
      </c>
      <c r="Q632" s="762"/>
      <c r="R632" s="762"/>
      <c r="S632" s="762"/>
      <c r="T632" s="763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1022</v>
      </c>
      <c r="B633" s="54" t="s">
        <v>1023</v>
      </c>
      <c r="C633" s="31">
        <v>4301011950</v>
      </c>
      <c r="D633" s="759">
        <v>4640242180601</v>
      </c>
      <c r="E633" s="760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954" t="s">
        <v>1024</v>
      </c>
      <c r="Q633" s="762"/>
      <c r="R633" s="762"/>
      <c r="S633" s="762"/>
      <c r="T633" s="763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idden="1" x14ac:dyDescent="0.2">
      <c r="A634" s="783"/>
      <c r="B634" s="766"/>
      <c r="C634" s="766"/>
      <c r="D634" s="766"/>
      <c r="E634" s="766"/>
      <c r="F634" s="766"/>
      <c r="G634" s="766"/>
      <c r="H634" s="766"/>
      <c r="I634" s="766"/>
      <c r="J634" s="766"/>
      <c r="K634" s="766"/>
      <c r="L634" s="766"/>
      <c r="M634" s="766"/>
      <c r="N634" s="766"/>
      <c r="O634" s="784"/>
      <c r="P634" s="773" t="s">
        <v>71</v>
      </c>
      <c r="Q634" s="774"/>
      <c r="R634" s="774"/>
      <c r="S634" s="774"/>
      <c r="T634" s="774"/>
      <c r="U634" s="774"/>
      <c r="V634" s="775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hidden="1" x14ac:dyDescent="0.2">
      <c r="A635" s="766"/>
      <c r="B635" s="766"/>
      <c r="C635" s="766"/>
      <c r="D635" s="766"/>
      <c r="E635" s="766"/>
      <c r="F635" s="766"/>
      <c r="G635" s="766"/>
      <c r="H635" s="766"/>
      <c r="I635" s="766"/>
      <c r="J635" s="766"/>
      <c r="K635" s="766"/>
      <c r="L635" s="766"/>
      <c r="M635" s="766"/>
      <c r="N635" s="766"/>
      <c r="O635" s="784"/>
      <c r="P635" s="773" t="s">
        <v>71</v>
      </c>
      <c r="Q635" s="774"/>
      <c r="R635" s="774"/>
      <c r="S635" s="774"/>
      <c r="T635" s="774"/>
      <c r="U635" s="774"/>
      <c r="V635" s="775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hidden="1" customHeight="1" x14ac:dyDescent="0.25">
      <c r="A636" s="765" t="s">
        <v>169</v>
      </c>
      <c r="B636" s="766"/>
      <c r="C636" s="766"/>
      <c r="D636" s="766"/>
      <c r="E636" s="766"/>
      <c r="F636" s="766"/>
      <c r="G636" s="766"/>
      <c r="H636" s="766"/>
      <c r="I636" s="766"/>
      <c r="J636" s="766"/>
      <c r="K636" s="766"/>
      <c r="L636" s="766"/>
      <c r="M636" s="766"/>
      <c r="N636" s="766"/>
      <c r="O636" s="766"/>
      <c r="P636" s="766"/>
      <c r="Q636" s="766"/>
      <c r="R636" s="766"/>
      <c r="S636" s="766"/>
      <c r="T636" s="766"/>
      <c r="U636" s="766"/>
      <c r="V636" s="766"/>
      <c r="W636" s="766"/>
      <c r="X636" s="766"/>
      <c r="Y636" s="766"/>
      <c r="Z636" s="766"/>
      <c r="AA636" s="746"/>
      <c r="AB636" s="746"/>
      <c r="AC636" s="746"/>
    </row>
    <row r="637" spans="1:68" ht="27" hidden="1" customHeight="1" x14ac:dyDescent="0.25">
      <c r="A637" s="54" t="s">
        <v>1026</v>
      </c>
      <c r="B637" s="54" t="s">
        <v>1027</v>
      </c>
      <c r="C637" s="31">
        <v>4301020314</v>
      </c>
      <c r="D637" s="759">
        <v>4640242180090</v>
      </c>
      <c r="E637" s="760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998" t="s">
        <v>1028</v>
      </c>
      <c r="Q637" s="762"/>
      <c r="R637" s="762"/>
      <c r="S637" s="762"/>
      <c r="T637" s="763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83"/>
      <c r="B638" s="766"/>
      <c r="C638" s="766"/>
      <c r="D638" s="766"/>
      <c r="E638" s="766"/>
      <c r="F638" s="766"/>
      <c r="G638" s="766"/>
      <c r="H638" s="766"/>
      <c r="I638" s="766"/>
      <c r="J638" s="766"/>
      <c r="K638" s="766"/>
      <c r="L638" s="766"/>
      <c r="M638" s="766"/>
      <c r="N638" s="766"/>
      <c r="O638" s="784"/>
      <c r="P638" s="773" t="s">
        <v>71</v>
      </c>
      <c r="Q638" s="774"/>
      <c r="R638" s="774"/>
      <c r="S638" s="774"/>
      <c r="T638" s="774"/>
      <c r="U638" s="774"/>
      <c r="V638" s="775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hidden="1" x14ac:dyDescent="0.2">
      <c r="A639" s="766"/>
      <c r="B639" s="766"/>
      <c r="C639" s="766"/>
      <c r="D639" s="766"/>
      <c r="E639" s="766"/>
      <c r="F639" s="766"/>
      <c r="G639" s="766"/>
      <c r="H639" s="766"/>
      <c r="I639" s="766"/>
      <c r="J639" s="766"/>
      <c r="K639" s="766"/>
      <c r="L639" s="766"/>
      <c r="M639" s="766"/>
      <c r="N639" s="766"/>
      <c r="O639" s="784"/>
      <c r="P639" s="773" t="s">
        <v>71</v>
      </c>
      <c r="Q639" s="774"/>
      <c r="R639" s="774"/>
      <c r="S639" s="774"/>
      <c r="T639" s="774"/>
      <c r="U639" s="774"/>
      <c r="V639" s="775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hidden="1" customHeight="1" x14ac:dyDescent="0.25">
      <c r="A640" s="765" t="s">
        <v>64</v>
      </c>
      <c r="B640" s="766"/>
      <c r="C640" s="766"/>
      <c r="D640" s="766"/>
      <c r="E640" s="766"/>
      <c r="F640" s="766"/>
      <c r="G640" s="766"/>
      <c r="H640" s="766"/>
      <c r="I640" s="766"/>
      <c r="J640" s="766"/>
      <c r="K640" s="766"/>
      <c r="L640" s="766"/>
      <c r="M640" s="766"/>
      <c r="N640" s="766"/>
      <c r="O640" s="766"/>
      <c r="P640" s="766"/>
      <c r="Q640" s="766"/>
      <c r="R640" s="766"/>
      <c r="S640" s="766"/>
      <c r="T640" s="766"/>
      <c r="U640" s="766"/>
      <c r="V640" s="766"/>
      <c r="W640" s="766"/>
      <c r="X640" s="766"/>
      <c r="Y640" s="766"/>
      <c r="Z640" s="766"/>
      <c r="AA640" s="746"/>
      <c r="AB640" s="746"/>
      <c r="AC640" s="746"/>
    </row>
    <row r="641" spans="1:68" ht="27" hidden="1" customHeight="1" x14ac:dyDescent="0.25">
      <c r="A641" s="54" t="s">
        <v>1030</v>
      </c>
      <c r="B641" s="54" t="s">
        <v>1031</v>
      </c>
      <c r="C641" s="31">
        <v>4301031321</v>
      </c>
      <c r="D641" s="759">
        <v>4640242180076</v>
      </c>
      <c r="E641" s="760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874" t="s">
        <v>1032</v>
      </c>
      <c r="Q641" s="762"/>
      <c r="R641" s="762"/>
      <c r="S641" s="762"/>
      <c r="T641" s="763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3"/>
      <c r="B642" s="766"/>
      <c r="C642" s="766"/>
      <c r="D642" s="766"/>
      <c r="E642" s="766"/>
      <c r="F642" s="766"/>
      <c r="G642" s="766"/>
      <c r="H642" s="766"/>
      <c r="I642" s="766"/>
      <c r="J642" s="766"/>
      <c r="K642" s="766"/>
      <c r="L642" s="766"/>
      <c r="M642" s="766"/>
      <c r="N642" s="766"/>
      <c r="O642" s="784"/>
      <c r="P642" s="773" t="s">
        <v>71</v>
      </c>
      <c r="Q642" s="774"/>
      <c r="R642" s="774"/>
      <c r="S642" s="774"/>
      <c r="T642" s="774"/>
      <c r="U642" s="774"/>
      <c r="V642" s="775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hidden="1" x14ac:dyDescent="0.2">
      <c r="A643" s="766"/>
      <c r="B643" s="766"/>
      <c r="C643" s="766"/>
      <c r="D643" s="766"/>
      <c r="E643" s="766"/>
      <c r="F643" s="766"/>
      <c r="G643" s="766"/>
      <c r="H643" s="766"/>
      <c r="I643" s="766"/>
      <c r="J643" s="766"/>
      <c r="K643" s="766"/>
      <c r="L643" s="766"/>
      <c r="M643" s="766"/>
      <c r="N643" s="766"/>
      <c r="O643" s="784"/>
      <c r="P643" s="773" t="s">
        <v>71</v>
      </c>
      <c r="Q643" s="774"/>
      <c r="R643" s="774"/>
      <c r="S643" s="774"/>
      <c r="T643" s="774"/>
      <c r="U643" s="774"/>
      <c r="V643" s="775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hidden="1" customHeight="1" x14ac:dyDescent="0.25">
      <c r="A644" s="765" t="s">
        <v>73</v>
      </c>
      <c r="B644" s="766"/>
      <c r="C644" s="766"/>
      <c r="D644" s="766"/>
      <c r="E644" s="766"/>
      <c r="F644" s="766"/>
      <c r="G644" s="766"/>
      <c r="H644" s="766"/>
      <c r="I644" s="766"/>
      <c r="J644" s="766"/>
      <c r="K644" s="766"/>
      <c r="L644" s="766"/>
      <c r="M644" s="766"/>
      <c r="N644" s="766"/>
      <c r="O644" s="766"/>
      <c r="P644" s="766"/>
      <c r="Q644" s="766"/>
      <c r="R644" s="766"/>
      <c r="S644" s="766"/>
      <c r="T644" s="766"/>
      <c r="U644" s="766"/>
      <c r="V644" s="766"/>
      <c r="W644" s="766"/>
      <c r="X644" s="766"/>
      <c r="Y644" s="766"/>
      <c r="Z644" s="766"/>
      <c r="AA644" s="746"/>
      <c r="AB644" s="746"/>
      <c r="AC644" s="746"/>
    </row>
    <row r="645" spans="1:68" ht="27" hidden="1" customHeight="1" x14ac:dyDescent="0.25">
      <c r="A645" s="54" t="s">
        <v>1034</v>
      </c>
      <c r="B645" s="54" t="s">
        <v>1035</v>
      </c>
      <c r="C645" s="31">
        <v>4301051780</v>
      </c>
      <c r="D645" s="759">
        <v>4640242180106</v>
      </c>
      <c r="E645" s="760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1042" t="s">
        <v>1036</v>
      </c>
      <c r="Q645" s="762"/>
      <c r="R645" s="762"/>
      <c r="S645" s="762"/>
      <c r="T645" s="763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83"/>
      <c r="B646" s="766"/>
      <c r="C646" s="766"/>
      <c r="D646" s="766"/>
      <c r="E646" s="766"/>
      <c r="F646" s="766"/>
      <c r="G646" s="766"/>
      <c r="H646" s="766"/>
      <c r="I646" s="766"/>
      <c r="J646" s="766"/>
      <c r="K646" s="766"/>
      <c r="L646" s="766"/>
      <c r="M646" s="766"/>
      <c r="N646" s="766"/>
      <c r="O646" s="784"/>
      <c r="P646" s="773" t="s">
        <v>71</v>
      </c>
      <c r="Q646" s="774"/>
      <c r="R646" s="774"/>
      <c r="S646" s="774"/>
      <c r="T646" s="774"/>
      <c r="U646" s="774"/>
      <c r="V646" s="775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hidden="1" x14ac:dyDescent="0.2">
      <c r="A647" s="766"/>
      <c r="B647" s="766"/>
      <c r="C647" s="766"/>
      <c r="D647" s="766"/>
      <c r="E647" s="766"/>
      <c r="F647" s="766"/>
      <c r="G647" s="766"/>
      <c r="H647" s="766"/>
      <c r="I647" s="766"/>
      <c r="J647" s="766"/>
      <c r="K647" s="766"/>
      <c r="L647" s="766"/>
      <c r="M647" s="766"/>
      <c r="N647" s="766"/>
      <c r="O647" s="784"/>
      <c r="P647" s="773" t="s">
        <v>71</v>
      </c>
      <c r="Q647" s="774"/>
      <c r="R647" s="774"/>
      <c r="S647" s="774"/>
      <c r="T647" s="774"/>
      <c r="U647" s="774"/>
      <c r="V647" s="775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1102"/>
      <c r="B648" s="766"/>
      <c r="C648" s="766"/>
      <c r="D648" s="766"/>
      <c r="E648" s="766"/>
      <c r="F648" s="766"/>
      <c r="G648" s="766"/>
      <c r="H648" s="766"/>
      <c r="I648" s="766"/>
      <c r="J648" s="766"/>
      <c r="K648" s="766"/>
      <c r="L648" s="766"/>
      <c r="M648" s="766"/>
      <c r="N648" s="766"/>
      <c r="O648" s="1020"/>
      <c r="P648" s="842" t="s">
        <v>1038</v>
      </c>
      <c r="Q648" s="806"/>
      <c r="R648" s="806"/>
      <c r="S648" s="806"/>
      <c r="T648" s="806"/>
      <c r="U648" s="806"/>
      <c r="V648" s="807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5427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5497.1200000000008</v>
      </c>
      <c r="Z648" s="37"/>
      <c r="AA648" s="756"/>
      <c r="AB648" s="756"/>
      <c r="AC648" s="756"/>
    </row>
    <row r="649" spans="1:68" x14ac:dyDescent="0.2">
      <c r="A649" s="766"/>
      <c r="B649" s="766"/>
      <c r="C649" s="766"/>
      <c r="D649" s="766"/>
      <c r="E649" s="766"/>
      <c r="F649" s="766"/>
      <c r="G649" s="766"/>
      <c r="H649" s="766"/>
      <c r="I649" s="766"/>
      <c r="J649" s="766"/>
      <c r="K649" s="766"/>
      <c r="L649" s="766"/>
      <c r="M649" s="766"/>
      <c r="N649" s="766"/>
      <c r="O649" s="1020"/>
      <c r="P649" s="842" t="s">
        <v>1039</v>
      </c>
      <c r="Q649" s="806"/>
      <c r="R649" s="806"/>
      <c r="S649" s="806"/>
      <c r="T649" s="806"/>
      <c r="U649" s="806"/>
      <c r="V649" s="807"/>
      <c r="W649" s="37" t="s">
        <v>69</v>
      </c>
      <c r="X649" s="755">
        <f>IFERROR(SUM(BM22:BM645),"0")</f>
        <v>5705.6149778788076</v>
      </c>
      <c r="Y649" s="755">
        <f>IFERROR(SUM(BN22:BN645),"0")</f>
        <v>5779.6919999999991</v>
      </c>
      <c r="Z649" s="37"/>
      <c r="AA649" s="756"/>
      <c r="AB649" s="756"/>
      <c r="AC649" s="756"/>
    </row>
    <row r="650" spans="1:68" x14ac:dyDescent="0.2">
      <c r="A650" s="766"/>
      <c r="B650" s="766"/>
      <c r="C650" s="766"/>
      <c r="D650" s="766"/>
      <c r="E650" s="766"/>
      <c r="F650" s="766"/>
      <c r="G650" s="766"/>
      <c r="H650" s="766"/>
      <c r="I650" s="766"/>
      <c r="J650" s="766"/>
      <c r="K650" s="766"/>
      <c r="L650" s="766"/>
      <c r="M650" s="766"/>
      <c r="N650" s="766"/>
      <c r="O650" s="1020"/>
      <c r="P650" s="842" t="s">
        <v>1040</v>
      </c>
      <c r="Q650" s="806"/>
      <c r="R650" s="806"/>
      <c r="S650" s="806"/>
      <c r="T650" s="806"/>
      <c r="U650" s="806"/>
      <c r="V650" s="807"/>
      <c r="W650" s="37" t="s">
        <v>1041</v>
      </c>
      <c r="X650" s="38">
        <f>ROUNDUP(SUM(BO22:BO645),0)</f>
        <v>10</v>
      </c>
      <c r="Y650" s="38">
        <f>ROUNDUP(SUM(BP22:BP645),0)</f>
        <v>10</v>
      </c>
      <c r="Z650" s="37"/>
      <c r="AA650" s="756"/>
      <c r="AB650" s="756"/>
      <c r="AC650" s="756"/>
    </row>
    <row r="651" spans="1:68" x14ac:dyDescent="0.2">
      <c r="A651" s="766"/>
      <c r="B651" s="766"/>
      <c r="C651" s="766"/>
      <c r="D651" s="766"/>
      <c r="E651" s="766"/>
      <c r="F651" s="766"/>
      <c r="G651" s="766"/>
      <c r="H651" s="766"/>
      <c r="I651" s="766"/>
      <c r="J651" s="766"/>
      <c r="K651" s="766"/>
      <c r="L651" s="766"/>
      <c r="M651" s="766"/>
      <c r="N651" s="766"/>
      <c r="O651" s="1020"/>
      <c r="P651" s="842" t="s">
        <v>1042</v>
      </c>
      <c r="Q651" s="806"/>
      <c r="R651" s="806"/>
      <c r="S651" s="806"/>
      <c r="T651" s="806"/>
      <c r="U651" s="806"/>
      <c r="V651" s="807"/>
      <c r="W651" s="37" t="s">
        <v>69</v>
      </c>
      <c r="X651" s="755">
        <f>GrossWeightTotal+PalletQtyTotal*25</f>
        <v>5955.6149778788076</v>
      </c>
      <c r="Y651" s="755">
        <f>GrossWeightTotalR+PalletQtyTotalR*25</f>
        <v>6029.6919999999991</v>
      </c>
      <c r="Z651" s="37"/>
      <c r="AA651" s="756"/>
      <c r="AB651" s="756"/>
      <c r="AC651" s="756"/>
    </row>
    <row r="652" spans="1:68" x14ac:dyDescent="0.2">
      <c r="A652" s="766"/>
      <c r="B652" s="766"/>
      <c r="C652" s="766"/>
      <c r="D652" s="766"/>
      <c r="E652" s="766"/>
      <c r="F652" s="766"/>
      <c r="G652" s="766"/>
      <c r="H652" s="766"/>
      <c r="I652" s="766"/>
      <c r="J652" s="766"/>
      <c r="K652" s="766"/>
      <c r="L652" s="766"/>
      <c r="M652" s="766"/>
      <c r="N652" s="766"/>
      <c r="O652" s="1020"/>
      <c r="P652" s="842" t="s">
        <v>1043</v>
      </c>
      <c r="Q652" s="806"/>
      <c r="R652" s="806"/>
      <c r="S652" s="806"/>
      <c r="T652" s="806"/>
      <c r="U652" s="806"/>
      <c r="V652" s="807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623.019635975656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633</v>
      </c>
      <c r="Z652" s="37"/>
      <c r="AA652" s="756"/>
      <c r="AB652" s="756"/>
      <c r="AC652" s="756"/>
    </row>
    <row r="653" spans="1:68" ht="14.25" hidden="1" customHeight="1" x14ac:dyDescent="0.2">
      <c r="A653" s="766"/>
      <c r="B653" s="766"/>
      <c r="C653" s="766"/>
      <c r="D653" s="766"/>
      <c r="E653" s="766"/>
      <c r="F653" s="766"/>
      <c r="G653" s="766"/>
      <c r="H653" s="766"/>
      <c r="I653" s="766"/>
      <c r="J653" s="766"/>
      <c r="K653" s="766"/>
      <c r="L653" s="766"/>
      <c r="M653" s="766"/>
      <c r="N653" s="766"/>
      <c r="O653" s="1020"/>
      <c r="P653" s="842" t="s">
        <v>1044</v>
      </c>
      <c r="Q653" s="806"/>
      <c r="R653" s="806"/>
      <c r="S653" s="806"/>
      <c r="T653" s="806"/>
      <c r="U653" s="806"/>
      <c r="V653" s="807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11.105889999999999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78" t="s">
        <v>112</v>
      </c>
      <c r="D655" s="876"/>
      <c r="E655" s="876"/>
      <c r="F655" s="876"/>
      <c r="G655" s="876"/>
      <c r="H655" s="877"/>
      <c r="I655" s="778" t="s">
        <v>332</v>
      </c>
      <c r="J655" s="876"/>
      <c r="K655" s="876"/>
      <c r="L655" s="876"/>
      <c r="M655" s="876"/>
      <c r="N655" s="876"/>
      <c r="O655" s="876"/>
      <c r="P655" s="876"/>
      <c r="Q655" s="876"/>
      <c r="R655" s="876"/>
      <c r="S655" s="876"/>
      <c r="T655" s="876"/>
      <c r="U655" s="876"/>
      <c r="V655" s="876"/>
      <c r="W655" s="877"/>
      <c r="X655" s="778" t="s">
        <v>660</v>
      </c>
      <c r="Y655" s="877"/>
      <c r="Z655" s="778" t="s">
        <v>745</v>
      </c>
      <c r="AA655" s="876"/>
      <c r="AB655" s="876"/>
      <c r="AC655" s="877"/>
      <c r="AD655" s="745" t="s">
        <v>843</v>
      </c>
      <c r="AE655" s="778" t="s">
        <v>918</v>
      </c>
      <c r="AF655" s="877"/>
    </row>
    <row r="656" spans="1:68" ht="14.25" customHeight="1" thickTop="1" x14ac:dyDescent="0.2">
      <c r="A656" s="860" t="s">
        <v>1047</v>
      </c>
      <c r="B656" s="778" t="s">
        <v>63</v>
      </c>
      <c r="C656" s="778" t="s">
        <v>113</v>
      </c>
      <c r="D656" s="778" t="s">
        <v>138</v>
      </c>
      <c r="E656" s="778" t="s">
        <v>223</v>
      </c>
      <c r="F656" s="778" t="s">
        <v>245</v>
      </c>
      <c r="G656" s="778" t="s">
        <v>296</v>
      </c>
      <c r="H656" s="778" t="s">
        <v>112</v>
      </c>
      <c r="I656" s="778" t="s">
        <v>333</v>
      </c>
      <c r="J656" s="778" t="s">
        <v>358</v>
      </c>
      <c r="K656" s="778" t="s">
        <v>431</v>
      </c>
      <c r="L656" s="747"/>
      <c r="M656" s="778" t="s">
        <v>451</v>
      </c>
      <c r="N656" s="747"/>
      <c r="O656" s="778" t="s">
        <v>475</v>
      </c>
      <c r="P656" s="778" t="s">
        <v>504</v>
      </c>
      <c r="Q656" s="778" t="s">
        <v>507</v>
      </c>
      <c r="R656" s="778" t="s">
        <v>516</v>
      </c>
      <c r="S656" s="778" t="s">
        <v>530</v>
      </c>
      <c r="T656" s="778" t="s">
        <v>540</v>
      </c>
      <c r="U656" s="778" t="s">
        <v>553</v>
      </c>
      <c r="V656" s="778" t="s">
        <v>561</v>
      </c>
      <c r="W656" s="778" t="s">
        <v>647</v>
      </c>
      <c r="X656" s="778" t="s">
        <v>661</v>
      </c>
      <c r="Y656" s="778" t="s">
        <v>706</v>
      </c>
      <c r="Z656" s="778" t="s">
        <v>746</v>
      </c>
      <c r="AA656" s="778" t="s">
        <v>803</v>
      </c>
      <c r="AB656" s="778" t="s">
        <v>826</v>
      </c>
      <c r="AC656" s="778" t="s">
        <v>839</v>
      </c>
      <c r="AD656" s="778" t="s">
        <v>843</v>
      </c>
      <c r="AE656" s="778" t="s">
        <v>918</v>
      </c>
      <c r="AF656" s="778" t="s">
        <v>1017</v>
      </c>
    </row>
    <row r="657" spans="1:32" ht="13.5" customHeight="1" thickBot="1" x14ac:dyDescent="0.25">
      <c r="A657" s="861"/>
      <c r="B657" s="779"/>
      <c r="C657" s="779"/>
      <c r="D657" s="779"/>
      <c r="E657" s="779"/>
      <c r="F657" s="779"/>
      <c r="G657" s="779"/>
      <c r="H657" s="779"/>
      <c r="I657" s="779"/>
      <c r="J657" s="779"/>
      <c r="K657" s="779"/>
      <c r="L657" s="747"/>
      <c r="M657" s="779"/>
      <c r="N657" s="747"/>
      <c r="O657" s="779"/>
      <c r="P657" s="779"/>
      <c r="Q657" s="779"/>
      <c r="R657" s="779"/>
      <c r="S657" s="779"/>
      <c r="T657" s="779"/>
      <c r="U657" s="779"/>
      <c r="V657" s="779"/>
      <c r="W657" s="779"/>
      <c r="X657" s="779"/>
      <c r="Y657" s="779"/>
      <c r="Z657" s="779"/>
      <c r="AA657" s="779"/>
      <c r="AB657" s="779"/>
      <c r="AC657" s="779"/>
      <c r="AD657" s="779"/>
      <c r="AE657" s="779"/>
      <c r="AF657" s="779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29.6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108</v>
      </c>
      <c r="E658" s="46">
        <f>IFERROR(Y107*1,"0")+IFERROR(Y108*1,"0")+IFERROR(Y109*1,"0")+IFERROR(Y113*1,"0")+IFERROR(Y114*1,"0")+IFERROR(Y115*1,"0")+IFERROR(Y116*1,"0")+IFERROR(Y117*1,"0")</f>
        <v>0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33.6</v>
      </c>
      <c r="G658" s="46">
        <f>IFERROR(Y154*1,"0")+IFERROR(Y155*1,"0")+IFERROR(Y159*1,"0")+IFERROR(Y160*1,"0")+IFERROR(Y164*1,"0")+IFERROR(Y165*1,"0")</f>
        <v>0</v>
      </c>
      <c r="H658" s="46">
        <f>IFERROR(Y170*1,"0")+IFERROR(Y174*1,"0")+IFERROR(Y175*1,"0")+IFERROR(Y176*1,"0")+IFERROR(Y177*1,"0")+IFERROR(Y178*1,"0")+IFERROR(Y182*1,"0")+IFERROR(Y183*1,"0")+IFERROR(Y184*1,"0")</f>
        <v>0</v>
      </c>
      <c r="I658" s="46">
        <f>IFERROR(Y190*1,"0")+IFERROR(Y194*1,"0")+IFERROR(Y195*1,"0")+IFERROR(Y196*1,"0")+IFERROR(Y197*1,"0")+IFERROR(Y198*1,"0")+IFERROR(Y199*1,"0")+IFERROR(Y200*1,"0")+IFERROR(Y201*1,"0")</f>
        <v>0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1601.4799999999998</v>
      </c>
      <c r="W658" s="46">
        <f>IFERROR(Y398*1,"0")+IFERROR(Y402*1,"0")+IFERROR(Y403*1,"0")+IFERROR(Y404*1,"0")</f>
        <v>121.5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2205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334.86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42</v>
      </c>
      <c r="AA658" s="46">
        <f>IFERROR(Y506*1,"0")+IFERROR(Y510*1,"0")+IFERROR(Y511*1,"0")+IFERROR(Y512*1,"0")+IFERROR(Y513*1,"0")+IFERROR(Y514*1,"0")+IFERROR(Y518*1,"0")+IFERROR(Y522*1,"0")</f>
        <v>12.600000000000001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823.68000000000018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184.79999999999998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95,00"/>
        <filter val="1,97"/>
        <filter val="10"/>
        <filter val="10,00"/>
        <filter val="100,00"/>
        <filter val="120,00"/>
        <filter val="128,21"/>
        <filter val="14,81"/>
        <filter val="150,00"/>
        <filter val="2,38"/>
        <filter val="20,00"/>
        <filter val="200,00"/>
        <filter val="220,00"/>
        <filter val="250,00"/>
        <filter val="28,00"/>
        <filter val="290,00"/>
        <filter val="3,57"/>
        <filter val="3,85"/>
        <filter val="30,00"/>
        <filter val="300,00"/>
        <filter val="32,41"/>
        <filter val="350,00"/>
        <filter val="38,00"/>
        <filter val="38,46"/>
        <filter val="40,00"/>
        <filter val="41,67"/>
        <filter val="45,00"/>
        <filter val="47,62"/>
        <filter val="5 427,00"/>
        <filter val="5 705,61"/>
        <filter val="5 955,61"/>
        <filter val="54,92"/>
        <filter val="56,82"/>
        <filter val="6,00"/>
        <filter val="6,85"/>
        <filter val="623,02"/>
        <filter val="66,67"/>
        <filter val="7,14"/>
        <filter val="79,67"/>
        <filter val="8,00"/>
        <filter val="80,00"/>
        <filter val="9,05"/>
        <filter val="9,26"/>
      </filters>
    </filterColumn>
    <filterColumn colId="29" showButton="0"/>
    <filterColumn colId="30" showButton="0"/>
  </autoFilter>
  <mergeCells count="1160"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  <mergeCell ref="P52:T52"/>
    <mergeCell ref="W17:W18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  <mergeCell ref="D619:E619"/>
    <mergeCell ref="J656:J657"/>
    <mergeCell ref="D410:E410"/>
    <mergeCell ref="A276:Z276"/>
    <mergeCell ref="P516:V516"/>
    <mergeCell ref="A368:Z368"/>
    <mergeCell ref="P131:T131"/>
    <mergeCell ref="D108:E108"/>
    <mergeCell ref="P429:T429"/>
    <mergeCell ref="D369:E369"/>
    <mergeCell ref="P556:T556"/>
    <mergeCell ref="P223:T223"/>
    <mergeCell ref="A168:Z168"/>
    <mergeCell ref="P350:T350"/>
    <mergeCell ref="P546:T546"/>
    <mergeCell ref="A434:Z434"/>
    <mergeCell ref="P616:T616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D613:E613"/>
    <mergeCell ref="D429:E429"/>
    <mergeCell ref="P29:T29"/>
    <mergeCell ref="A97:O98"/>
    <mergeCell ref="P100:T100"/>
    <mergeCell ref="D263:E263"/>
    <mergeCell ref="P391:T391"/>
    <mergeCell ref="P518:T518"/>
    <mergeCell ref="P562:T562"/>
    <mergeCell ref="D597:E597"/>
    <mergeCell ref="A610:O611"/>
    <mergeCell ref="D486:E486"/>
    <mergeCell ref="P86:T86"/>
    <mergeCell ref="D78:E78"/>
    <mergeCell ref="D134:E134"/>
    <mergeCell ref="P384:T384"/>
    <mergeCell ref="A523:O524"/>
    <mergeCell ref="D563:E563"/>
    <mergeCell ref="D363:E363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D598:E598"/>
    <mergeCell ref="P481:T481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173:Z173"/>
    <mergeCell ref="P17:T18"/>
    <mergeCell ref="P284:T284"/>
    <mergeCell ref="P323:V323"/>
    <mergeCell ref="P63:T63"/>
    <mergeCell ref="P194:T194"/>
    <mergeCell ref="P250:T250"/>
    <mergeCell ref="P50:T50"/>
    <mergeCell ref="D31:E31"/>
    <mergeCell ref="D7:M7"/>
    <mergeCell ref="D365:E365"/>
    <mergeCell ref="A405:O406"/>
    <mergeCell ref="P236:T236"/>
    <mergeCell ref="A81:Z81"/>
    <mergeCell ref="P92:T92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5:E5"/>
    <mergeCell ref="A311:Z311"/>
    <mergeCell ref="A238:O239"/>
    <mergeCell ref="D496:E496"/>
    <mergeCell ref="P42:T42"/>
    <mergeCell ref="P624:T624"/>
    <mergeCell ref="P35:V3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J17:J18"/>
    <mergeCell ref="D82:E82"/>
    <mergeCell ref="L17:L18"/>
    <mergeCell ref="A327:O328"/>
    <mergeCell ref="P359:V359"/>
    <mergeCell ref="D511:E511"/>
    <mergeCell ref="P255:T255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D30:E30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D51:E51"/>
    <mergeCell ref="P213:V213"/>
    <mergeCell ref="P328:V328"/>
    <mergeCell ref="D476:E476"/>
    <mergeCell ref="A147:Z147"/>
    <mergeCell ref="A325:Z325"/>
    <mergeCell ref="A59:O60"/>
    <mergeCell ref="D32:E32"/>
    <mergeCell ref="D268:E268"/>
    <mergeCell ref="D357:E357"/>
    <mergeCell ref="P445:T445"/>
    <mergeCell ref="P94:T94"/>
    <mergeCell ref="P265:T265"/>
    <mergeCell ref="D379:E379"/>
    <mergeCell ref="D160:E160"/>
    <mergeCell ref="A152:Z152"/>
    <mergeCell ref="P156:V156"/>
    <mergeCell ref="P327:V327"/>
    <mergeCell ref="D144:E144"/>
    <mergeCell ref="P87:T87"/>
    <mergeCell ref="D130:E130"/>
    <mergeCell ref="D68:E68"/>
    <mergeCell ref="P151:V151"/>
    <mergeCell ref="D201:E201"/>
    <mergeCell ref="D335:E335"/>
    <mergeCell ref="P235:T235"/>
    <mergeCell ref="P506:T506"/>
    <mergeCell ref="P306:T306"/>
    <mergeCell ref="P477:T477"/>
    <mergeCell ref="P157:V157"/>
    <mergeCell ref="P286:T286"/>
    <mergeCell ref="P479:T479"/>
    <mergeCell ref="D229:E229"/>
    <mergeCell ref="D236:E236"/>
    <mergeCell ref="D117:E117"/>
    <mergeCell ref="D92:E92"/>
    <mergeCell ref="A179:O180"/>
    <mergeCell ref="P334:T334"/>
    <mergeCell ref="A450:Z450"/>
    <mergeCell ref="D442:E442"/>
    <mergeCell ref="A432:O433"/>
    <mergeCell ref="D174:E174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I17:I18"/>
    <mergeCell ref="A638:O639"/>
    <mergeCell ref="D141:E141"/>
    <mergeCell ref="D306:E306"/>
    <mergeCell ref="P456:T456"/>
    <mergeCell ref="A246:O247"/>
    <mergeCell ref="P287:T287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P645:T645"/>
    <mergeCell ref="P117:T117"/>
    <mergeCell ref="AA656:AA657"/>
    <mergeCell ref="D115:E115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P628:V628"/>
    <mergeCell ref="P232:T232"/>
    <mergeCell ref="P159:T159"/>
    <mergeCell ref="A394:O395"/>
    <mergeCell ref="P497:V497"/>
    <mergeCell ref="P122:T122"/>
    <mergeCell ref="P182:T182"/>
    <mergeCell ref="D609:E609"/>
    <mergeCell ref="P480:T480"/>
    <mergeCell ref="P281:T281"/>
    <mergeCell ref="P414:T414"/>
    <mergeCell ref="P352:T352"/>
    <mergeCell ref="P548:T548"/>
    <mergeCell ref="P203:V203"/>
    <mergeCell ref="P600:V600"/>
    <mergeCell ref="P207:T207"/>
    <mergeCell ref="P172:V172"/>
    <mergeCell ref="P299:T299"/>
    <mergeCell ref="P150:V150"/>
    <mergeCell ref="D138:E138"/>
    <mergeCell ref="P393:T393"/>
    <mergeCell ref="P544:T544"/>
    <mergeCell ref="P283:T283"/>
    <mergeCell ref="D264:E264"/>
    <mergeCell ref="D220:E220"/>
    <mergeCell ref="D391:E391"/>
    <mergeCell ref="P242:T242"/>
    <mergeCell ref="D353:E353"/>
    <mergeCell ref="A361:Z361"/>
    <mergeCell ref="P413:T413"/>
    <mergeCell ref="D139:E139"/>
    <mergeCell ref="P180:V180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Z656:Z657"/>
    <mergeCell ref="P301:V301"/>
    <mergeCell ref="P637:T637"/>
    <mergeCell ref="P651:V651"/>
    <mergeCell ref="P646:V646"/>
    <mergeCell ref="P648:V648"/>
    <mergeCell ref="M656:M657"/>
    <mergeCell ref="P565:T565"/>
    <mergeCell ref="A461:O462"/>
    <mergeCell ref="P527:T527"/>
    <mergeCell ref="D470:E470"/>
    <mergeCell ref="P622:V622"/>
    <mergeCell ref="P626:T626"/>
    <mergeCell ref="P520:V520"/>
    <mergeCell ref="D633:E633"/>
    <mergeCell ref="P245:T245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19:T619"/>
    <mergeCell ref="D412:E412"/>
    <mergeCell ref="P596:T596"/>
    <mergeCell ref="D64:E64"/>
    <mergeCell ref="P143:T143"/>
    <mergeCell ref="D362:E362"/>
    <mergeCell ref="P441:T441"/>
    <mergeCell ref="O656:O657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618:T618"/>
    <mergeCell ref="P570:V570"/>
    <mergeCell ref="D194:E194"/>
    <mergeCell ref="P568:T568"/>
    <mergeCell ref="P589:T589"/>
    <mergeCell ref="P625:T625"/>
    <mergeCell ref="D614:E614"/>
    <mergeCell ref="A502:O503"/>
    <mergeCell ref="A153:Z153"/>
    <mergeCell ref="P564:T564"/>
    <mergeCell ref="P604:T604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111:V111"/>
    <mergeCell ref="P118:V118"/>
    <mergeCell ref="P454:V454"/>
    <mergeCell ref="P541:T541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560:Z560"/>
    <mergeCell ref="D490:E490"/>
    <mergeCell ref="A88:O89"/>
    <mergeCell ref="A359:O360"/>
    <mergeCell ref="P229:T229"/>
    <mergeCell ref="D93:E93"/>
    <mergeCell ref="P72:V72"/>
    <mergeCell ref="D67:E67"/>
    <mergeCell ref="P522:T522"/>
    <mergeCell ref="P95:T95"/>
    <mergeCell ref="P266:T266"/>
    <mergeCell ref="A526:Z526"/>
    <mergeCell ref="P80:V80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A583:Z583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P341:V341"/>
    <mergeCell ref="P300:V300"/>
    <mergeCell ref="D452:E452"/>
    <mergeCell ref="D252:E252"/>
    <mergeCell ref="P493:V493"/>
    <mergeCell ref="D49:E49"/>
    <mergeCell ref="D133:E133"/>
    <mergeCell ref="P381:V381"/>
    <mergeCell ref="D283:E283"/>
    <mergeCell ref="P389:V389"/>
    <mergeCell ref="P33:T33"/>
    <mergeCell ref="P475:T475"/>
    <mergeCell ref="P93:T93"/>
    <mergeCell ref="D481:E481"/>
    <mergeCell ref="D85:E85"/>
    <mergeCell ref="A150:O151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Z17:Z18"/>
    <mergeCell ref="P271:V271"/>
    <mergeCell ref="A41:Z41"/>
    <mergeCell ref="H17:H18"/>
    <mergeCell ref="A20:Z20"/>
    <mergeCell ref="N17:N18"/>
    <mergeCell ref="P23:V23"/>
    <mergeCell ref="P206:T206"/>
    <mergeCell ref="P233:T233"/>
    <mergeCell ref="D176:E176"/>
    <mergeCell ref="P304:T304"/>
    <mergeCell ref="D114:E114"/>
    <mergeCell ref="D285:E285"/>
    <mergeCell ref="D48:E48"/>
    <mergeCell ref="A388:O389"/>
    <mergeCell ref="P141:T141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P175:T175"/>
    <mergeCell ref="D83:E83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A56:Z56"/>
    <mergeCell ref="D212:E212"/>
    <mergeCell ref="D317:E317"/>
    <mergeCell ref="P567:T567"/>
    <mergeCell ref="A390:Z390"/>
    <mergeCell ref="D510:E510"/>
    <mergeCell ref="D304:E304"/>
    <mergeCell ref="D549:E549"/>
    <mergeCell ref="A552:O553"/>
    <mergeCell ref="P65:T65"/>
    <mergeCell ref="P70:T70"/>
    <mergeCell ref="P263:T263"/>
    <mergeCell ref="D244:E244"/>
    <mergeCell ref="P228:T228"/>
    <mergeCell ref="P355:T355"/>
    <mergeCell ref="P124:T124"/>
    <mergeCell ref="P310:V310"/>
    <mergeCell ref="D355:E355"/>
    <mergeCell ref="P385:T385"/>
    <mergeCell ref="P410:T410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607:T607"/>
    <mergeCell ref="P531:V531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647:V647"/>
    <mergeCell ref="A646:O647"/>
    <mergeCell ref="P656:P657"/>
    <mergeCell ref="A519:O520"/>
    <mergeCell ref="A581:O582"/>
    <mergeCell ref="D491:E491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492:V492"/>
    <mergeCell ref="A103:O104"/>
    <mergeCell ref="P415:T415"/>
    <mergeCell ref="M17:M18"/>
    <mergeCell ref="A409:Z409"/>
    <mergeCell ref="O17:O18"/>
    <mergeCell ref="A469:Z469"/>
    <mergeCell ref="A602:Z602"/>
    <mergeCell ref="P258:V258"/>
    <mergeCell ref="A453:O454"/>
    <mergeCell ref="A248:Z248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641:T641"/>
    <mergeCell ref="P650:V650"/>
    <mergeCell ref="C655:H655"/>
    <mergeCell ref="P430:T430"/>
    <mergeCell ref="P102:T102"/>
    <mergeCell ref="P417:T417"/>
    <mergeCell ref="A533:Z533"/>
    <mergeCell ref="P588:T588"/>
    <mergeCell ref="A631:Z631"/>
    <mergeCell ref="P196:T196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6:M6"/>
    <mergeCell ref="V6:W9"/>
    <mergeCell ref="P84:T84"/>
    <mergeCell ref="P222:T22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D57:E57"/>
    <mergeCell ref="A8:C8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H5:M5"/>
    <mergeCell ref="P22:T22"/>
    <mergeCell ref="D65:E65"/>
    <mergeCell ref="J9:M9"/>
    <mergeCell ref="A13:M13"/>
    <mergeCell ref="A15:M15"/>
    <mergeCell ref="D477:E477"/>
    <mergeCell ref="P77:T77"/>
    <mergeCell ref="A193:Z193"/>
    <mergeCell ref="D125:E125"/>
    <mergeCell ref="P446:T446"/>
    <mergeCell ref="A54:O55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V12:W12"/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2024-11-05T10:59:22Z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