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893842-1C8C-4B17-AA57-3463678546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X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2" i="1"/>
  <c r="X581" i="1"/>
  <c r="BO580" i="1"/>
  <c r="BM580" i="1"/>
  <c r="Y580" i="1"/>
  <c r="BO579" i="1"/>
  <c r="BM579" i="1"/>
  <c r="Y579" i="1"/>
  <c r="Z579" i="1" s="1"/>
  <c r="P579" i="1"/>
  <c r="X577" i="1"/>
  <c r="X576" i="1"/>
  <c r="BO575" i="1"/>
  <c r="BM575" i="1"/>
  <c r="Y575" i="1"/>
  <c r="P575" i="1"/>
  <c r="BO574" i="1"/>
  <c r="BM574" i="1"/>
  <c r="Y574" i="1"/>
  <c r="P574" i="1"/>
  <c r="BO573" i="1"/>
  <c r="BM573" i="1"/>
  <c r="Y573" i="1"/>
  <c r="Y576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Y453" i="1" s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Z444" i="1" s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X438" i="1"/>
  <c r="Y437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O424" i="1"/>
  <c r="BM424" i="1"/>
  <c r="Y424" i="1"/>
  <c r="P424" i="1"/>
  <c r="X422" i="1"/>
  <c r="X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BO384" i="1"/>
  <c r="BM384" i="1"/>
  <c r="Y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P350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N281" i="1"/>
  <c r="BM281" i="1"/>
  <c r="Z281" i="1"/>
  <c r="Y281" i="1"/>
  <c r="BP281" i="1" s="1"/>
  <c r="P281" i="1"/>
  <c r="BO280" i="1"/>
  <c r="BM280" i="1"/>
  <c r="Y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Y274" i="1"/>
  <c r="X274" i="1"/>
  <c r="BP273" i="1"/>
  <c r="BO273" i="1"/>
  <c r="BN273" i="1"/>
  <c r="BM273" i="1"/>
  <c r="Z273" i="1"/>
  <c r="Z274" i="1" s="1"/>
  <c r="Y273" i="1"/>
  <c r="Y275" i="1" s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O184" i="1"/>
  <c r="BM184" i="1"/>
  <c r="Y184" i="1"/>
  <c r="BP184" i="1" s="1"/>
  <c r="P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Y171" i="1" s="1"/>
  <c r="P170" i="1"/>
  <c r="X167" i="1"/>
  <c r="X166" i="1"/>
  <c r="BO165" i="1"/>
  <c r="BM165" i="1"/>
  <c r="Y165" i="1"/>
  <c r="BP165" i="1" s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O133" i="1"/>
  <c r="BM133" i="1"/>
  <c r="Y133" i="1"/>
  <c r="BO132" i="1"/>
  <c r="BM132" i="1"/>
  <c r="Y132" i="1"/>
  <c r="P132" i="1"/>
  <c r="BO131" i="1"/>
  <c r="BM131" i="1"/>
  <c r="Y131" i="1"/>
  <c r="BP131" i="1" s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O122" i="1"/>
  <c r="BM122" i="1"/>
  <c r="Y122" i="1"/>
  <c r="BP122" i="1" s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58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P658" i="1" l="1"/>
  <c r="Y293" i="1"/>
  <c r="BP292" i="1"/>
  <c r="BN292" i="1"/>
  <c r="Z292" i="1"/>
  <c r="Z293" i="1" s="1"/>
  <c r="BP297" i="1"/>
  <c r="BN297" i="1"/>
  <c r="Z297" i="1"/>
  <c r="BP355" i="1"/>
  <c r="BN355" i="1"/>
  <c r="Z355" i="1"/>
  <c r="BP387" i="1"/>
  <c r="BN387" i="1"/>
  <c r="Z387" i="1"/>
  <c r="BP414" i="1"/>
  <c r="BN414" i="1"/>
  <c r="Z414" i="1"/>
  <c r="BP478" i="1"/>
  <c r="BN478" i="1"/>
  <c r="Z478" i="1"/>
  <c r="BP512" i="1"/>
  <c r="BN512" i="1"/>
  <c r="Z512" i="1"/>
  <c r="BP542" i="1"/>
  <c r="BN542" i="1"/>
  <c r="Z542" i="1"/>
  <c r="BP556" i="1"/>
  <c r="BN556" i="1"/>
  <c r="Z556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Z22" i="1"/>
  <c r="Z23" i="1" s="1"/>
  <c r="BN22" i="1"/>
  <c r="BP22" i="1"/>
  <c r="Z26" i="1"/>
  <c r="BN26" i="1"/>
  <c r="Z27" i="1"/>
  <c r="BN27" i="1"/>
  <c r="Z51" i="1"/>
  <c r="BN51" i="1"/>
  <c r="Z76" i="1"/>
  <c r="BN76" i="1"/>
  <c r="Z77" i="1"/>
  <c r="BN77" i="1"/>
  <c r="Y89" i="1"/>
  <c r="Y97" i="1"/>
  <c r="Z95" i="1"/>
  <c r="BN95" i="1"/>
  <c r="Z116" i="1"/>
  <c r="BN116" i="1"/>
  <c r="Z130" i="1"/>
  <c r="BN130" i="1"/>
  <c r="Z131" i="1"/>
  <c r="BN131" i="1"/>
  <c r="Z142" i="1"/>
  <c r="BN142" i="1"/>
  <c r="Z159" i="1"/>
  <c r="BN159" i="1"/>
  <c r="Z182" i="1"/>
  <c r="BN182" i="1"/>
  <c r="Z197" i="1"/>
  <c r="BN197" i="1"/>
  <c r="Z212" i="1"/>
  <c r="BN212" i="1"/>
  <c r="Z216" i="1"/>
  <c r="BN216" i="1"/>
  <c r="Z228" i="1"/>
  <c r="BN228" i="1"/>
  <c r="Z236" i="1"/>
  <c r="BN236" i="1"/>
  <c r="Z253" i="1"/>
  <c r="BN253" i="1"/>
  <c r="Z264" i="1"/>
  <c r="BN264" i="1"/>
  <c r="BP308" i="1"/>
  <c r="BN308" i="1"/>
  <c r="Z308" i="1"/>
  <c r="BP369" i="1"/>
  <c r="BN369" i="1"/>
  <c r="Z369" i="1"/>
  <c r="Y399" i="1"/>
  <c r="BP398" i="1"/>
  <c r="BN398" i="1"/>
  <c r="Z398" i="1"/>
  <c r="Z399" i="1" s="1"/>
  <c r="BP402" i="1"/>
  <c r="BN402" i="1"/>
  <c r="Z402" i="1"/>
  <c r="BP424" i="1"/>
  <c r="BN424" i="1"/>
  <c r="Z424" i="1"/>
  <c r="BP458" i="1"/>
  <c r="BN458" i="1"/>
  <c r="Z458" i="1"/>
  <c r="BP491" i="1"/>
  <c r="BN491" i="1"/>
  <c r="Z491" i="1"/>
  <c r="BP528" i="1"/>
  <c r="BN528" i="1"/>
  <c r="Z528" i="1"/>
  <c r="BP555" i="1"/>
  <c r="BN555" i="1"/>
  <c r="Z555" i="1"/>
  <c r="BP575" i="1"/>
  <c r="BN575" i="1"/>
  <c r="Z575" i="1"/>
  <c r="BP604" i="1"/>
  <c r="BN604" i="1"/>
  <c r="Z604" i="1"/>
  <c r="BP606" i="1"/>
  <c r="BN606" i="1"/>
  <c r="Z606" i="1"/>
  <c r="BP608" i="1"/>
  <c r="BN608" i="1"/>
  <c r="Z608" i="1"/>
  <c r="BP266" i="1"/>
  <c r="BN266" i="1"/>
  <c r="BP283" i="1"/>
  <c r="BN283" i="1"/>
  <c r="Z283" i="1"/>
  <c r="BP299" i="1"/>
  <c r="BN299" i="1"/>
  <c r="Z299" i="1"/>
  <c r="S658" i="1"/>
  <c r="Y314" i="1"/>
  <c r="BP313" i="1"/>
  <c r="BN313" i="1"/>
  <c r="Z313" i="1"/>
  <c r="Z314" i="1" s="1"/>
  <c r="Y319" i="1"/>
  <c r="Y318" i="1"/>
  <c r="BP317" i="1"/>
  <c r="BN317" i="1"/>
  <c r="Z317" i="1"/>
  <c r="Z318" i="1" s="1"/>
  <c r="Y323" i="1"/>
  <c r="Y322" i="1"/>
  <c r="BP321" i="1"/>
  <c r="BN321" i="1"/>
  <c r="Z321" i="1"/>
  <c r="Z322" i="1" s="1"/>
  <c r="Y327" i="1"/>
  <c r="BP326" i="1"/>
  <c r="BN326" i="1"/>
  <c r="Z326" i="1"/>
  <c r="Z327" i="1" s="1"/>
  <c r="Y332" i="1"/>
  <c r="Y331" i="1"/>
  <c r="BP330" i="1"/>
  <c r="BN330" i="1"/>
  <c r="Z330" i="1"/>
  <c r="Z331" i="1" s="1"/>
  <c r="Y336" i="1"/>
  <c r="BP334" i="1"/>
  <c r="BN334" i="1"/>
  <c r="Z334" i="1"/>
  <c r="BP357" i="1"/>
  <c r="BN357" i="1"/>
  <c r="Z357" i="1"/>
  <c r="BP371" i="1"/>
  <c r="BN371" i="1"/>
  <c r="Z371" i="1"/>
  <c r="BP384" i="1"/>
  <c r="BN384" i="1"/>
  <c r="Z384" i="1"/>
  <c r="Y395" i="1"/>
  <c r="BP391" i="1"/>
  <c r="BN391" i="1"/>
  <c r="Z391" i="1"/>
  <c r="BP412" i="1"/>
  <c r="BN412" i="1"/>
  <c r="Z412" i="1"/>
  <c r="BP420" i="1"/>
  <c r="BN420" i="1"/>
  <c r="Z420" i="1"/>
  <c r="BP442" i="1"/>
  <c r="BN442" i="1"/>
  <c r="Z442" i="1"/>
  <c r="J9" i="1"/>
  <c r="X648" i="1"/>
  <c r="Y35" i="1"/>
  <c r="Z29" i="1"/>
  <c r="BN29" i="1"/>
  <c r="X652" i="1"/>
  <c r="Z49" i="1"/>
  <c r="BN49" i="1"/>
  <c r="Z53" i="1"/>
  <c r="BN53" i="1"/>
  <c r="Y59" i="1"/>
  <c r="Z65" i="1"/>
  <c r="BN65" i="1"/>
  <c r="Z66" i="1"/>
  <c r="BN66" i="1"/>
  <c r="Z70" i="1"/>
  <c r="BN70" i="1"/>
  <c r="Y79" i="1"/>
  <c r="Z83" i="1"/>
  <c r="BN83" i="1"/>
  <c r="Z87" i="1"/>
  <c r="BN87" i="1"/>
  <c r="Z101" i="1"/>
  <c r="BN101" i="1"/>
  <c r="E658" i="1"/>
  <c r="Z114" i="1"/>
  <c r="BN114" i="1"/>
  <c r="Z122" i="1"/>
  <c r="BN122" i="1"/>
  <c r="Z126" i="1"/>
  <c r="BN126" i="1"/>
  <c r="Y135" i="1"/>
  <c r="Z139" i="1"/>
  <c r="BN139" i="1"/>
  <c r="Z140" i="1"/>
  <c r="BN140" i="1"/>
  <c r="Z144" i="1"/>
  <c r="BN144" i="1"/>
  <c r="Z155" i="1"/>
  <c r="BN155" i="1"/>
  <c r="Y161" i="1"/>
  <c r="Z165" i="1"/>
  <c r="BN165" i="1"/>
  <c r="Z170" i="1"/>
  <c r="Z171" i="1" s="1"/>
  <c r="BN170" i="1"/>
  <c r="BP170" i="1"/>
  <c r="Z174" i="1"/>
  <c r="BN174" i="1"/>
  <c r="Z178" i="1"/>
  <c r="BN178" i="1"/>
  <c r="Z184" i="1"/>
  <c r="BN184" i="1"/>
  <c r="Z195" i="1"/>
  <c r="BN195" i="1"/>
  <c r="Z199" i="1"/>
  <c r="BN199" i="1"/>
  <c r="Z206" i="1"/>
  <c r="BN206" i="1"/>
  <c r="Z218" i="1"/>
  <c r="BN218" i="1"/>
  <c r="Z222" i="1"/>
  <c r="BN222" i="1"/>
  <c r="Z230" i="1"/>
  <c r="BN230" i="1"/>
  <c r="Z234" i="1"/>
  <c r="BN234" i="1"/>
  <c r="Z242" i="1"/>
  <c r="BN242" i="1"/>
  <c r="Z251" i="1"/>
  <c r="BN251" i="1"/>
  <c r="Z255" i="1"/>
  <c r="BN255" i="1"/>
  <c r="Z262" i="1"/>
  <c r="BN262" i="1"/>
  <c r="Z266" i="1"/>
  <c r="BP287" i="1"/>
  <c r="BN287" i="1"/>
  <c r="Z287" i="1"/>
  <c r="BP306" i="1"/>
  <c r="BN306" i="1"/>
  <c r="Z306" i="1"/>
  <c r="BP353" i="1"/>
  <c r="BN353" i="1"/>
  <c r="Z353" i="1"/>
  <c r="BP365" i="1"/>
  <c r="BN365" i="1"/>
  <c r="Z365" i="1"/>
  <c r="BP379" i="1"/>
  <c r="BN379" i="1"/>
  <c r="Z379" i="1"/>
  <c r="BP385" i="1"/>
  <c r="BN385" i="1"/>
  <c r="Z385" i="1"/>
  <c r="Y394" i="1"/>
  <c r="BP404" i="1"/>
  <c r="BN404" i="1"/>
  <c r="Z404" i="1"/>
  <c r="BP416" i="1"/>
  <c r="BN416" i="1"/>
  <c r="Z416" i="1"/>
  <c r="BP430" i="1"/>
  <c r="BN430" i="1"/>
  <c r="Z430" i="1"/>
  <c r="BP460" i="1"/>
  <c r="BN460" i="1"/>
  <c r="Z460" i="1"/>
  <c r="BP480" i="1"/>
  <c r="BN480" i="1"/>
  <c r="Z480" i="1"/>
  <c r="BP485" i="1"/>
  <c r="BN485" i="1"/>
  <c r="Z485" i="1"/>
  <c r="BP495" i="1"/>
  <c r="BN495" i="1"/>
  <c r="Z495" i="1"/>
  <c r="BP544" i="1"/>
  <c r="BN544" i="1"/>
  <c r="Z544" i="1"/>
  <c r="BP562" i="1"/>
  <c r="BN562" i="1"/>
  <c r="Z562" i="1"/>
  <c r="Y594" i="1"/>
  <c r="Y593" i="1"/>
  <c r="BP586" i="1"/>
  <c r="BN586" i="1"/>
  <c r="Z586" i="1"/>
  <c r="BP588" i="1"/>
  <c r="BN588" i="1"/>
  <c r="Z588" i="1"/>
  <c r="BP590" i="1"/>
  <c r="BN590" i="1"/>
  <c r="Z590" i="1"/>
  <c r="BP592" i="1"/>
  <c r="BN592" i="1"/>
  <c r="Z592" i="1"/>
  <c r="Y629" i="1"/>
  <c r="Y628" i="1"/>
  <c r="BP624" i="1"/>
  <c r="BN624" i="1"/>
  <c r="Z624" i="1"/>
  <c r="BP626" i="1"/>
  <c r="BN626" i="1"/>
  <c r="Z626" i="1"/>
  <c r="Y375" i="1"/>
  <c r="BP444" i="1"/>
  <c r="BN444" i="1"/>
  <c r="BP452" i="1"/>
  <c r="BN452" i="1"/>
  <c r="Z452" i="1"/>
  <c r="BP456" i="1"/>
  <c r="BN456" i="1"/>
  <c r="Z456" i="1"/>
  <c r="BP476" i="1"/>
  <c r="BN476" i="1"/>
  <c r="Z476" i="1"/>
  <c r="BP484" i="1"/>
  <c r="BN484" i="1"/>
  <c r="Z484" i="1"/>
  <c r="BP489" i="1"/>
  <c r="BN489" i="1"/>
  <c r="Z489" i="1"/>
  <c r="AA658" i="1"/>
  <c r="Y507" i="1"/>
  <c r="BP506" i="1"/>
  <c r="BN506" i="1"/>
  <c r="Z506" i="1"/>
  <c r="Z507" i="1" s="1"/>
  <c r="Y515" i="1"/>
  <c r="BP510" i="1"/>
  <c r="BN510" i="1"/>
  <c r="Z510" i="1"/>
  <c r="BP551" i="1"/>
  <c r="BN551" i="1"/>
  <c r="Z551" i="1"/>
  <c r="Y577" i="1"/>
  <c r="BP573" i="1"/>
  <c r="BN573" i="1"/>
  <c r="Z573" i="1"/>
  <c r="BP587" i="1"/>
  <c r="BN587" i="1"/>
  <c r="Z587" i="1"/>
  <c r="BP589" i="1"/>
  <c r="BN589" i="1"/>
  <c r="Z589" i="1"/>
  <c r="BP591" i="1"/>
  <c r="BN591" i="1"/>
  <c r="Z591" i="1"/>
  <c r="BP625" i="1"/>
  <c r="BN625" i="1"/>
  <c r="Z625" i="1"/>
  <c r="BP627" i="1"/>
  <c r="BN627" i="1"/>
  <c r="Z627" i="1"/>
  <c r="Y558" i="1"/>
  <c r="Y36" i="1"/>
  <c r="Y40" i="1"/>
  <c r="Y44" i="1"/>
  <c r="Y54" i="1"/>
  <c r="Y60" i="1"/>
  <c r="Y73" i="1"/>
  <c r="Y80" i="1"/>
  <c r="Y88" i="1"/>
  <c r="Y98" i="1"/>
  <c r="Y104" i="1"/>
  <c r="Y111" i="1"/>
  <c r="BP125" i="1"/>
  <c r="BN125" i="1"/>
  <c r="Z125" i="1"/>
  <c r="BP133" i="1"/>
  <c r="BN133" i="1"/>
  <c r="Z133" i="1"/>
  <c r="BP141" i="1"/>
  <c r="BN141" i="1"/>
  <c r="Z141" i="1"/>
  <c r="Y145" i="1"/>
  <c r="BP149" i="1"/>
  <c r="BN149" i="1"/>
  <c r="Z149" i="1"/>
  <c r="Z150" i="1" s="1"/>
  <c r="Y151" i="1"/>
  <c r="Y157" i="1"/>
  <c r="BP154" i="1"/>
  <c r="BN154" i="1"/>
  <c r="Z154" i="1"/>
  <c r="Z156" i="1" s="1"/>
  <c r="BP175" i="1"/>
  <c r="BN175" i="1"/>
  <c r="Z175" i="1"/>
  <c r="Y179" i="1"/>
  <c r="BP183" i="1"/>
  <c r="BN183" i="1"/>
  <c r="Z183" i="1"/>
  <c r="Z185" i="1" s="1"/>
  <c r="BP196" i="1"/>
  <c r="BN196" i="1"/>
  <c r="Z196" i="1"/>
  <c r="BP200" i="1"/>
  <c r="BN200" i="1"/>
  <c r="Z200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BP245" i="1"/>
  <c r="BN245" i="1"/>
  <c r="Z245" i="1"/>
  <c r="Y247" i="1"/>
  <c r="K658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52" i="1"/>
  <c r="BN352" i="1"/>
  <c r="Z352" i="1"/>
  <c r="BP356" i="1"/>
  <c r="BN356" i="1"/>
  <c r="Z356" i="1"/>
  <c r="BP364" i="1"/>
  <c r="BN364" i="1"/>
  <c r="Z364" i="1"/>
  <c r="BP372" i="1"/>
  <c r="BN372" i="1"/>
  <c r="Z372" i="1"/>
  <c r="BP380" i="1"/>
  <c r="BN380" i="1"/>
  <c r="Z380" i="1"/>
  <c r="Y382" i="1"/>
  <c r="BP386" i="1"/>
  <c r="BN386" i="1"/>
  <c r="Z386" i="1"/>
  <c r="Z388" i="1" s="1"/>
  <c r="BP403" i="1"/>
  <c r="BN403" i="1"/>
  <c r="Z403" i="1"/>
  <c r="Z405" i="1" s="1"/>
  <c r="BP413" i="1"/>
  <c r="BN413" i="1"/>
  <c r="Z413" i="1"/>
  <c r="BP417" i="1"/>
  <c r="BN417" i="1"/>
  <c r="Z417" i="1"/>
  <c r="Y421" i="1"/>
  <c r="BP425" i="1"/>
  <c r="BN425" i="1"/>
  <c r="Z425" i="1"/>
  <c r="Y427" i="1"/>
  <c r="Y432" i="1"/>
  <c r="BP429" i="1"/>
  <c r="Y433" i="1"/>
  <c r="BN429" i="1"/>
  <c r="Z429" i="1"/>
  <c r="Y448" i="1"/>
  <c r="BP441" i="1"/>
  <c r="BN441" i="1"/>
  <c r="Z441" i="1"/>
  <c r="Y449" i="1"/>
  <c r="BP445" i="1"/>
  <c r="BN445" i="1"/>
  <c r="Z445" i="1"/>
  <c r="BP457" i="1"/>
  <c r="BN457" i="1"/>
  <c r="Z457" i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BP563" i="1"/>
  <c r="BN563" i="1"/>
  <c r="Z563" i="1"/>
  <c r="BP567" i="1"/>
  <c r="BN567" i="1"/>
  <c r="Z567" i="1"/>
  <c r="Q658" i="1"/>
  <c r="H9" i="1"/>
  <c r="B658" i="1"/>
  <c r="X649" i="1"/>
  <c r="X650" i="1"/>
  <c r="Y24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58" i="1"/>
  <c r="Z64" i="1"/>
  <c r="BN64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Y118" i="1"/>
  <c r="BP123" i="1"/>
  <c r="BN123" i="1"/>
  <c r="Z123" i="1"/>
  <c r="Z127" i="1" s="1"/>
  <c r="Y127" i="1"/>
  <c r="BP132" i="1"/>
  <c r="BN132" i="1"/>
  <c r="Z132" i="1"/>
  <c r="BP134" i="1"/>
  <c r="BN134" i="1"/>
  <c r="Z134" i="1"/>
  <c r="Y136" i="1"/>
  <c r="Y146" i="1"/>
  <c r="BP138" i="1"/>
  <c r="BN138" i="1"/>
  <c r="Z138" i="1"/>
  <c r="BP143" i="1"/>
  <c r="BN143" i="1"/>
  <c r="Z143" i="1"/>
  <c r="Y150" i="1"/>
  <c r="Y156" i="1"/>
  <c r="BP160" i="1"/>
  <c r="BN160" i="1"/>
  <c r="Z160" i="1"/>
  <c r="Z161" i="1" s="1"/>
  <c r="Y162" i="1"/>
  <c r="Y167" i="1"/>
  <c r="BP164" i="1"/>
  <c r="BN164" i="1"/>
  <c r="Z164" i="1"/>
  <c r="Y180" i="1"/>
  <c r="BP177" i="1"/>
  <c r="BN177" i="1"/>
  <c r="Z177" i="1"/>
  <c r="Y186" i="1"/>
  <c r="Y185" i="1"/>
  <c r="I658" i="1"/>
  <c r="Y191" i="1"/>
  <c r="BP190" i="1"/>
  <c r="BN190" i="1"/>
  <c r="Z190" i="1"/>
  <c r="Z191" i="1" s="1"/>
  <c r="Y192" i="1"/>
  <c r="Y203" i="1"/>
  <c r="BP194" i="1"/>
  <c r="BN194" i="1"/>
  <c r="Z194" i="1"/>
  <c r="BP198" i="1"/>
  <c r="BN198" i="1"/>
  <c r="Z198" i="1"/>
  <c r="Y202" i="1"/>
  <c r="BP207" i="1"/>
  <c r="BN207" i="1"/>
  <c r="Z207" i="1"/>
  <c r="Z208" i="1" s="1"/>
  <c r="Y209" i="1"/>
  <c r="Y214" i="1"/>
  <c r="BP211" i="1"/>
  <c r="BN211" i="1"/>
  <c r="Z211" i="1"/>
  <c r="Z213" i="1" s="1"/>
  <c r="Y224" i="1"/>
  <c r="BP219" i="1"/>
  <c r="BN219" i="1"/>
  <c r="Z219" i="1"/>
  <c r="BP223" i="1"/>
  <c r="BN223" i="1"/>
  <c r="Z223" i="1"/>
  <c r="Y225" i="1"/>
  <c r="Y238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Y271" i="1"/>
  <c r="BP279" i="1"/>
  <c r="BN279" i="1"/>
  <c r="Z279" i="1"/>
  <c r="BP282" i="1"/>
  <c r="BN282" i="1"/>
  <c r="Z282" i="1"/>
  <c r="BP286" i="1"/>
  <c r="BN286" i="1"/>
  <c r="Z286" i="1"/>
  <c r="Y301" i="1"/>
  <c r="Y300" i="1"/>
  <c r="BP305" i="1"/>
  <c r="BN305" i="1"/>
  <c r="Z305" i="1"/>
  <c r="Z309" i="1" s="1"/>
  <c r="Y309" i="1"/>
  <c r="BP335" i="1"/>
  <c r="BN335" i="1"/>
  <c r="Z335" i="1"/>
  <c r="Y337" i="1"/>
  <c r="U658" i="1"/>
  <c r="Y341" i="1"/>
  <c r="BP340" i="1"/>
  <c r="BN340" i="1"/>
  <c r="Z340" i="1"/>
  <c r="Z341" i="1" s="1"/>
  <c r="Y342" i="1"/>
  <c r="Y347" i="1"/>
  <c r="BP344" i="1"/>
  <c r="BN344" i="1"/>
  <c r="Z344" i="1"/>
  <c r="Z346" i="1" s="1"/>
  <c r="BP354" i="1"/>
  <c r="BN354" i="1"/>
  <c r="Z354" i="1"/>
  <c r="BP358" i="1"/>
  <c r="BN358" i="1"/>
  <c r="Z358" i="1"/>
  <c r="Y360" i="1"/>
  <c r="Y367" i="1"/>
  <c r="BP362" i="1"/>
  <c r="BN362" i="1"/>
  <c r="Z362" i="1"/>
  <c r="Y366" i="1"/>
  <c r="BP370" i="1"/>
  <c r="BN370" i="1"/>
  <c r="Z370" i="1"/>
  <c r="BP374" i="1"/>
  <c r="BN374" i="1"/>
  <c r="Z374" i="1"/>
  <c r="Y376" i="1"/>
  <c r="Y381" i="1"/>
  <c r="BP378" i="1"/>
  <c r="BN378" i="1"/>
  <c r="Z378" i="1"/>
  <c r="Y389" i="1"/>
  <c r="Y388" i="1"/>
  <c r="BP392" i="1"/>
  <c r="BN392" i="1"/>
  <c r="Z392" i="1"/>
  <c r="Z394" i="1" s="1"/>
  <c r="Y406" i="1"/>
  <c r="Y405" i="1"/>
  <c r="BP411" i="1"/>
  <c r="BN411" i="1"/>
  <c r="Z411" i="1"/>
  <c r="BP415" i="1"/>
  <c r="BN415" i="1"/>
  <c r="Z415" i="1"/>
  <c r="Z421" i="1" s="1"/>
  <c r="BP419" i="1"/>
  <c r="BN419" i="1"/>
  <c r="Z419" i="1"/>
  <c r="Y426" i="1"/>
  <c r="BP513" i="1"/>
  <c r="BN513" i="1"/>
  <c r="Z513" i="1"/>
  <c r="BP529" i="1"/>
  <c r="BN529" i="1"/>
  <c r="Z529" i="1"/>
  <c r="BP543" i="1"/>
  <c r="BN543" i="1"/>
  <c r="Z543" i="1"/>
  <c r="BP548" i="1"/>
  <c r="BN548" i="1"/>
  <c r="Z548" i="1"/>
  <c r="BP550" i="1"/>
  <c r="BN550" i="1"/>
  <c r="Z550" i="1"/>
  <c r="BP597" i="1"/>
  <c r="BN597" i="1"/>
  <c r="Z597" i="1"/>
  <c r="BP599" i="1"/>
  <c r="BN599" i="1"/>
  <c r="Z599" i="1"/>
  <c r="Y601" i="1"/>
  <c r="Y621" i="1"/>
  <c r="BP613" i="1"/>
  <c r="BN613" i="1"/>
  <c r="Z613" i="1"/>
  <c r="Y622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35" i="1"/>
  <c r="Y642" i="1"/>
  <c r="BP641" i="1"/>
  <c r="BN641" i="1"/>
  <c r="Z641" i="1"/>
  <c r="Z642" i="1" s="1"/>
  <c r="Y643" i="1"/>
  <c r="G658" i="1"/>
  <c r="Y658" i="1"/>
  <c r="F658" i="1"/>
  <c r="Y128" i="1"/>
  <c r="H658" i="1"/>
  <c r="Y172" i="1"/>
  <c r="J658" i="1"/>
  <c r="Y208" i="1"/>
  <c r="M658" i="1"/>
  <c r="Y270" i="1"/>
  <c r="O658" i="1"/>
  <c r="Y289" i="1"/>
  <c r="Y294" i="1"/>
  <c r="R658" i="1"/>
  <c r="Y310" i="1"/>
  <c r="Y315" i="1"/>
  <c r="T658" i="1"/>
  <c r="Y328" i="1"/>
  <c r="V658" i="1"/>
  <c r="Y359" i="1"/>
  <c r="W658" i="1"/>
  <c r="Y400" i="1"/>
  <c r="X658" i="1"/>
  <c r="Y422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Z461" i="1" s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14" i="1"/>
  <c r="BN514" i="1"/>
  <c r="Z514" i="1"/>
  <c r="Z515" i="1" s="1"/>
  <c r="Y516" i="1"/>
  <c r="Y519" i="1"/>
  <c r="BP518" i="1"/>
  <c r="BN518" i="1"/>
  <c r="Z518" i="1"/>
  <c r="Z519" i="1" s="1"/>
  <c r="Y520" i="1"/>
  <c r="Y523" i="1"/>
  <c r="BP522" i="1"/>
  <c r="BN522" i="1"/>
  <c r="Z522" i="1"/>
  <c r="Z523" i="1" s="1"/>
  <c r="Y524" i="1"/>
  <c r="AB658" i="1"/>
  <c r="Y531" i="1"/>
  <c r="BP527" i="1"/>
  <c r="BN527" i="1"/>
  <c r="Z527" i="1"/>
  <c r="Z531" i="1" s="1"/>
  <c r="BP530" i="1"/>
  <c r="BN530" i="1"/>
  <c r="Z530" i="1"/>
  <c r="Y532" i="1"/>
  <c r="Y536" i="1"/>
  <c r="BP535" i="1"/>
  <c r="BN535" i="1"/>
  <c r="Z535" i="1"/>
  <c r="Z536" i="1" s="1"/>
  <c r="Y537" i="1"/>
  <c r="AD658" i="1"/>
  <c r="Y553" i="1"/>
  <c r="BP541" i="1"/>
  <c r="BN541" i="1"/>
  <c r="Z541" i="1"/>
  <c r="BP545" i="1"/>
  <c r="BN545" i="1"/>
  <c r="Z545" i="1"/>
  <c r="BP549" i="1"/>
  <c r="BN549" i="1"/>
  <c r="Z549" i="1"/>
  <c r="Y552" i="1"/>
  <c r="BP557" i="1"/>
  <c r="BN557" i="1"/>
  <c r="Z557" i="1"/>
  <c r="Z558" i="1" s="1"/>
  <c r="Y559" i="1"/>
  <c r="Y571" i="1"/>
  <c r="BP561" i="1"/>
  <c r="BN561" i="1"/>
  <c r="Z561" i="1"/>
  <c r="BP566" i="1"/>
  <c r="BN566" i="1"/>
  <c r="Z566" i="1"/>
  <c r="Y570" i="1"/>
  <c r="Z576" i="1"/>
  <c r="BP574" i="1"/>
  <c r="BN574" i="1"/>
  <c r="Z574" i="1"/>
  <c r="AC658" i="1"/>
  <c r="Z658" i="1"/>
  <c r="Y472" i="1"/>
  <c r="Y508" i="1"/>
  <c r="Y581" i="1"/>
  <c r="BP579" i="1"/>
  <c r="BN579" i="1"/>
  <c r="BP580" i="1"/>
  <c r="BN580" i="1"/>
  <c r="Z580" i="1"/>
  <c r="Z581" i="1" s="1"/>
  <c r="Y582" i="1"/>
  <c r="Y600" i="1"/>
  <c r="BP596" i="1"/>
  <c r="BN596" i="1"/>
  <c r="Z596" i="1"/>
  <c r="Z600" i="1" s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AF658" i="1"/>
  <c r="Y634" i="1"/>
  <c r="BP632" i="1"/>
  <c r="BN632" i="1"/>
  <c r="Z632" i="1"/>
  <c r="Z634" i="1" s="1"/>
  <c r="AE658" i="1"/>
  <c r="Z610" i="1" l="1"/>
  <c r="Z375" i="1"/>
  <c r="Z336" i="1"/>
  <c r="Z166" i="1"/>
  <c r="Z103" i="1"/>
  <c r="X651" i="1"/>
  <c r="Z426" i="1"/>
  <c r="Z179" i="1"/>
  <c r="Z288" i="1"/>
  <c r="Z88" i="1"/>
  <c r="Z72" i="1"/>
  <c r="Y649" i="1"/>
  <c r="Z270" i="1"/>
  <c r="Z628" i="1"/>
  <c r="Z593" i="1"/>
  <c r="Z145" i="1"/>
  <c r="Z135" i="1"/>
  <c r="Y650" i="1"/>
  <c r="Z35" i="1"/>
  <c r="Z492" i="1"/>
  <c r="Z359" i="1"/>
  <c r="Z224" i="1"/>
  <c r="Y652" i="1"/>
  <c r="Y651" i="1"/>
  <c r="Z552" i="1"/>
  <c r="Y648" i="1"/>
  <c r="Z621" i="1"/>
  <c r="Z246" i="1"/>
  <c r="Z570" i="1"/>
  <c r="Z381" i="1"/>
  <c r="Z366" i="1"/>
  <c r="Z238" i="1"/>
  <c r="Z202" i="1"/>
  <c r="Z118" i="1"/>
  <c r="Z110" i="1"/>
  <c r="Z97" i="1"/>
  <c r="Z79" i="1"/>
  <c r="Z54" i="1"/>
  <c r="Z448" i="1"/>
  <c r="Z432" i="1"/>
  <c r="Z258" i="1"/>
  <c r="Z653" i="1" l="1"/>
</calcChain>
</file>

<file path=xl/sharedStrings.xml><?xml version="1.0" encoding="utf-8"?>
<sst xmlns="http://schemas.openxmlformats.org/spreadsheetml/2006/main" count="3030" uniqueCount="1065">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</sst>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78" sqref="AA78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4" t="s">
        <v>0</v>
      </c>
      <c r="E1" s="784"/>
      <c r="F1" s="784"/>
      <c r="G1" s="12" t="s">
        <v>1</v>
      </c>
      <c r="H1" s="834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5"/>
      <c r="Q3" s="765"/>
      <c r="R3" s="765"/>
      <c r="S3" s="765"/>
      <c r="T3" s="765"/>
      <c r="U3" s="765"/>
      <c r="V3" s="765"/>
      <c r="W3" s="765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1" t="s">
        <v>8</v>
      </c>
      <c r="B5" s="892"/>
      <c r="C5" s="893"/>
      <c r="D5" s="841"/>
      <c r="E5" s="842"/>
      <c r="F5" s="1112" t="s">
        <v>9</v>
      </c>
      <c r="G5" s="893"/>
      <c r="H5" s="841" t="s">
        <v>1064</v>
      </c>
      <c r="I5" s="1157"/>
      <c r="J5" s="1157"/>
      <c r="K5" s="1157"/>
      <c r="L5" s="1157"/>
      <c r="M5" s="842"/>
      <c r="N5" s="58"/>
      <c r="P5" s="24" t="s">
        <v>10</v>
      </c>
      <c r="Q5" s="1151">
        <v>45603</v>
      </c>
      <c r="R5" s="890"/>
      <c r="T5" s="944" t="s">
        <v>11</v>
      </c>
      <c r="U5" s="846"/>
      <c r="V5" s="946" t="s">
        <v>12</v>
      </c>
      <c r="W5" s="890"/>
      <c r="AB5" s="51"/>
      <c r="AC5" s="51"/>
      <c r="AD5" s="51"/>
      <c r="AE5" s="51"/>
    </row>
    <row r="6" spans="1:32" s="750" customFormat="1" ht="24" customHeight="1" x14ac:dyDescent="0.2">
      <c r="A6" s="891" t="s">
        <v>13</v>
      </c>
      <c r="B6" s="892"/>
      <c r="C6" s="893"/>
      <c r="D6" s="1141" t="s">
        <v>14</v>
      </c>
      <c r="E6" s="1142"/>
      <c r="F6" s="1142"/>
      <c r="G6" s="1142"/>
      <c r="H6" s="1142"/>
      <c r="I6" s="1142"/>
      <c r="J6" s="1142"/>
      <c r="K6" s="1142"/>
      <c r="L6" s="1142"/>
      <c r="M6" s="890"/>
      <c r="N6" s="59"/>
      <c r="P6" s="24" t="s">
        <v>15</v>
      </c>
      <c r="Q6" s="1131" t="str">
        <f>IF(Q5=0," ",CHOOSE(WEEKDAY(Q5,2),"Понедельник","Вторник","Среда","Четверг","Пятница","Суббота","Воскресенье"))</f>
        <v>Четверг</v>
      </c>
      <c r="R6" s="763"/>
      <c r="T6" s="953" t="s">
        <v>16</v>
      </c>
      <c r="U6" s="846"/>
      <c r="V6" s="1143" t="s">
        <v>17</v>
      </c>
      <c r="W6" s="800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65"/>
      <c r="U7" s="846"/>
      <c r="V7" s="1144"/>
      <c r="W7" s="1145"/>
      <c r="AB7" s="51"/>
      <c r="AC7" s="51"/>
      <c r="AD7" s="51"/>
      <c r="AE7" s="51"/>
    </row>
    <row r="8" spans="1:32" s="750" customFormat="1" ht="25.5" customHeight="1" x14ac:dyDescent="0.2">
      <c r="A8" s="1169" t="s">
        <v>18</v>
      </c>
      <c r="B8" s="760"/>
      <c r="C8" s="761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02">
        <v>0.5</v>
      </c>
      <c r="R8" s="810"/>
      <c r="T8" s="765"/>
      <c r="U8" s="846"/>
      <c r="V8" s="1144"/>
      <c r="W8" s="1145"/>
      <c r="AB8" s="51"/>
      <c r="AC8" s="51"/>
      <c r="AD8" s="51"/>
      <c r="AE8" s="51"/>
    </row>
    <row r="9" spans="1:32" s="750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5"/>
      <c r="C9" s="765"/>
      <c r="D9" s="923"/>
      <c r="E9" s="758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5"/>
      <c r="H9" s="757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751"/>
      <c r="P9" s="26" t="s">
        <v>21</v>
      </c>
      <c r="Q9" s="886"/>
      <c r="R9" s="887"/>
      <c r="T9" s="765"/>
      <c r="U9" s="846"/>
      <c r="V9" s="1146"/>
      <c r="W9" s="114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5"/>
      <c r="C10" s="765"/>
      <c r="D10" s="923"/>
      <c r="E10" s="758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5"/>
      <c r="H10" s="1016" t="str">
        <f>IFERROR(VLOOKUP($D$10,Proxy,2,FALSE),"")</f>
        <v/>
      </c>
      <c r="I10" s="765"/>
      <c r="J10" s="765"/>
      <c r="K10" s="765"/>
      <c r="L10" s="765"/>
      <c r="M10" s="765"/>
      <c r="N10" s="749"/>
      <c r="P10" s="26" t="s">
        <v>22</v>
      </c>
      <c r="Q10" s="954"/>
      <c r="R10" s="955"/>
      <c r="U10" s="24" t="s">
        <v>23</v>
      </c>
      <c r="V10" s="799" t="s">
        <v>24</v>
      </c>
      <c r="W10" s="800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89"/>
      <c r="R11" s="890"/>
      <c r="U11" s="24" t="s">
        <v>27</v>
      </c>
      <c r="V11" s="1066" t="s">
        <v>28</v>
      </c>
      <c r="W11" s="887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35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02"/>
      <c r="R12" s="810"/>
      <c r="S12" s="23"/>
      <c r="U12" s="24"/>
      <c r="V12" s="784"/>
      <c r="W12" s="765"/>
      <c r="AB12" s="51"/>
      <c r="AC12" s="51"/>
      <c r="AD12" s="51"/>
      <c r="AE12" s="51"/>
    </row>
    <row r="13" spans="1:32" s="750" customFormat="1" ht="23.25" customHeight="1" x14ac:dyDescent="0.2">
      <c r="A13" s="935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066"/>
      <c r="R13" s="8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35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1159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28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36</v>
      </c>
      <c r="B17" s="795" t="s">
        <v>37</v>
      </c>
      <c r="C17" s="916" t="s">
        <v>38</v>
      </c>
      <c r="D17" s="795" t="s">
        <v>39</v>
      </c>
      <c r="E17" s="868"/>
      <c r="F17" s="795" t="s">
        <v>40</v>
      </c>
      <c r="G17" s="795" t="s">
        <v>41</v>
      </c>
      <c r="H17" s="795" t="s">
        <v>42</v>
      </c>
      <c r="I17" s="795" t="s">
        <v>43</v>
      </c>
      <c r="J17" s="795" t="s">
        <v>44</v>
      </c>
      <c r="K17" s="795" t="s">
        <v>45</v>
      </c>
      <c r="L17" s="795" t="s">
        <v>46</v>
      </c>
      <c r="M17" s="795" t="s">
        <v>47</v>
      </c>
      <c r="N17" s="795" t="s">
        <v>48</v>
      </c>
      <c r="O17" s="795" t="s">
        <v>49</v>
      </c>
      <c r="P17" s="795" t="s">
        <v>50</v>
      </c>
      <c r="Q17" s="867"/>
      <c r="R17" s="867"/>
      <c r="S17" s="867"/>
      <c r="T17" s="868"/>
      <c r="U17" s="1166" t="s">
        <v>51</v>
      </c>
      <c r="V17" s="893"/>
      <c r="W17" s="795" t="s">
        <v>52</v>
      </c>
      <c r="X17" s="795" t="s">
        <v>53</v>
      </c>
      <c r="Y17" s="1167" t="s">
        <v>54</v>
      </c>
      <c r="Z17" s="1038" t="s">
        <v>55</v>
      </c>
      <c r="AA17" s="1017" t="s">
        <v>56</v>
      </c>
      <c r="AB17" s="1017" t="s">
        <v>57</v>
      </c>
      <c r="AC17" s="1017" t="s">
        <v>58</v>
      </c>
      <c r="AD17" s="1017" t="s">
        <v>59</v>
      </c>
      <c r="AE17" s="1107"/>
      <c r="AF17" s="1108"/>
      <c r="AG17" s="66"/>
      <c r="BD17" s="65" t="s">
        <v>60</v>
      </c>
    </row>
    <row r="18" spans="1:68" ht="14.25" customHeight="1" x14ac:dyDescent="0.2">
      <c r="A18" s="796"/>
      <c r="B18" s="796"/>
      <c r="C18" s="796"/>
      <c r="D18" s="869"/>
      <c r="E18" s="871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6"/>
      <c r="X18" s="796"/>
      <c r="Y18" s="1168"/>
      <c r="Z18" s="1039"/>
      <c r="AA18" s="1018"/>
      <c r="AB18" s="1018"/>
      <c r="AC18" s="1018"/>
      <c r="AD18" s="1109"/>
      <c r="AE18" s="1110"/>
      <c r="AF18" s="1111"/>
      <c r="AG18" s="66"/>
      <c r="BD18" s="65"/>
    </row>
    <row r="19" spans="1:68" ht="27.75" hidden="1" customHeight="1" x14ac:dyDescent="0.2">
      <c r="A19" s="862" t="s">
        <v>63</v>
      </c>
      <c r="B19" s="863"/>
      <c r="C19" s="863"/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863"/>
      <c r="Y19" s="863"/>
      <c r="Z19" s="863"/>
      <c r="AA19" s="48"/>
      <c r="AB19" s="48"/>
      <c r="AC19" s="48"/>
    </row>
    <row r="20" spans="1:68" ht="16.5" hidden="1" customHeight="1" x14ac:dyDescent="0.25">
      <c r="A20" s="782" t="s">
        <v>63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748"/>
      <c r="AB20" s="748"/>
      <c r="AC20" s="748"/>
    </row>
    <row r="21" spans="1:68" ht="14.25" hidden="1" customHeight="1" x14ac:dyDescent="0.25">
      <c r="A21" s="764" t="s">
        <v>64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746"/>
      <c r="AB21" s="746"/>
      <c r="AC21" s="74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62">
        <v>4680115885004</v>
      </c>
      <c r="E22" s="763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69"/>
      <c r="B23" s="765"/>
      <c r="C23" s="765"/>
      <c r="D23" s="765"/>
      <c r="E23" s="765"/>
      <c r="F23" s="765"/>
      <c r="G23" s="765"/>
      <c r="H23" s="765"/>
      <c r="I23" s="765"/>
      <c r="J23" s="765"/>
      <c r="K23" s="765"/>
      <c r="L23" s="765"/>
      <c r="M23" s="765"/>
      <c r="N23" s="765"/>
      <c r="O23" s="770"/>
      <c r="P23" s="759" t="s">
        <v>71</v>
      </c>
      <c r="Q23" s="760"/>
      <c r="R23" s="760"/>
      <c r="S23" s="760"/>
      <c r="T23" s="760"/>
      <c r="U23" s="760"/>
      <c r="V23" s="761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hidden="1" x14ac:dyDescent="0.2">
      <c r="A24" s="765"/>
      <c r="B24" s="765"/>
      <c r="C24" s="765"/>
      <c r="D24" s="765"/>
      <c r="E24" s="765"/>
      <c r="F24" s="765"/>
      <c r="G24" s="765"/>
      <c r="H24" s="765"/>
      <c r="I24" s="765"/>
      <c r="J24" s="765"/>
      <c r="K24" s="765"/>
      <c r="L24" s="765"/>
      <c r="M24" s="765"/>
      <c r="N24" s="765"/>
      <c r="O24" s="770"/>
      <c r="P24" s="759" t="s">
        <v>71</v>
      </c>
      <c r="Q24" s="760"/>
      <c r="R24" s="760"/>
      <c r="S24" s="760"/>
      <c r="T24" s="760"/>
      <c r="U24" s="760"/>
      <c r="V24" s="761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hidden="1" customHeight="1" x14ac:dyDescent="0.25">
      <c r="A25" s="764" t="s">
        <v>73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746"/>
      <c r="AB25" s="746"/>
      <c r="AC25" s="746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62">
        <v>4607091383881</v>
      </c>
      <c r="E26" s="763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7"/>
      <c r="R26" s="767"/>
      <c r="S26" s="767"/>
      <c r="T26" s="768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62">
        <v>4680115885912</v>
      </c>
      <c r="E27" s="763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7" t="s">
        <v>80</v>
      </c>
      <c r="Q27" s="767"/>
      <c r="R27" s="767"/>
      <c r="S27" s="767"/>
      <c r="T27" s="768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62">
        <v>4607091388237</v>
      </c>
      <c r="E28" s="763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7"/>
      <c r="R28" s="767"/>
      <c r="S28" s="767"/>
      <c r="T28" s="768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62">
        <v>4607091383935</v>
      </c>
      <c r="E29" s="763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7"/>
      <c r="R29" s="767"/>
      <c r="S29" s="767"/>
      <c r="T29" s="768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62">
        <v>4680115881990</v>
      </c>
      <c r="E30" s="763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7"/>
      <c r="R30" s="767"/>
      <c r="S30" s="767"/>
      <c r="T30" s="768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62">
        <v>4680115881853</v>
      </c>
      <c r="E31" s="763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">
        <v>92</v>
      </c>
      <c r="Q31" s="767"/>
      <c r="R31" s="767"/>
      <c r="S31" s="767"/>
      <c r="T31" s="768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62">
        <v>4680115885905</v>
      </c>
      <c r="E32" s="763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7" t="s">
        <v>96</v>
      </c>
      <c r="Q32" s="767"/>
      <c r="R32" s="767"/>
      <c r="S32" s="767"/>
      <c r="T32" s="768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62">
        <v>4607091383911</v>
      </c>
      <c r="E33" s="763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7"/>
      <c r="R33" s="767"/>
      <c r="S33" s="767"/>
      <c r="T33" s="768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62">
        <v>4607091388244</v>
      </c>
      <c r="E34" s="763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7"/>
      <c r="R34" s="767"/>
      <c r="S34" s="767"/>
      <c r="T34" s="768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69"/>
      <c r="B35" s="765"/>
      <c r="C35" s="765"/>
      <c r="D35" s="765"/>
      <c r="E35" s="765"/>
      <c r="F35" s="765"/>
      <c r="G35" s="765"/>
      <c r="H35" s="765"/>
      <c r="I35" s="765"/>
      <c r="J35" s="765"/>
      <c r="K35" s="765"/>
      <c r="L35" s="765"/>
      <c r="M35" s="765"/>
      <c r="N35" s="765"/>
      <c r="O35" s="770"/>
      <c r="P35" s="759" t="s">
        <v>71</v>
      </c>
      <c r="Q35" s="760"/>
      <c r="R35" s="760"/>
      <c r="S35" s="760"/>
      <c r="T35" s="760"/>
      <c r="U35" s="760"/>
      <c r="V35" s="761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hidden="1" x14ac:dyDescent="0.2">
      <c r="A36" s="765"/>
      <c r="B36" s="765"/>
      <c r="C36" s="765"/>
      <c r="D36" s="765"/>
      <c r="E36" s="765"/>
      <c r="F36" s="765"/>
      <c r="G36" s="765"/>
      <c r="H36" s="765"/>
      <c r="I36" s="765"/>
      <c r="J36" s="765"/>
      <c r="K36" s="765"/>
      <c r="L36" s="765"/>
      <c r="M36" s="765"/>
      <c r="N36" s="765"/>
      <c r="O36" s="770"/>
      <c r="P36" s="759" t="s">
        <v>71</v>
      </c>
      <c r="Q36" s="760"/>
      <c r="R36" s="760"/>
      <c r="S36" s="760"/>
      <c r="T36" s="760"/>
      <c r="U36" s="760"/>
      <c r="V36" s="761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hidden="1" customHeight="1" x14ac:dyDescent="0.25">
      <c r="A37" s="764" t="s">
        <v>103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746"/>
      <c r="AB37" s="746"/>
      <c r="AC37" s="746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62">
        <v>4607091388503</v>
      </c>
      <c r="E38" s="763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7"/>
      <c r="R38" s="767"/>
      <c r="S38" s="767"/>
      <c r="T38" s="768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69"/>
      <c r="B39" s="765"/>
      <c r="C39" s="765"/>
      <c r="D39" s="765"/>
      <c r="E39" s="765"/>
      <c r="F39" s="765"/>
      <c r="G39" s="765"/>
      <c r="H39" s="765"/>
      <c r="I39" s="765"/>
      <c r="J39" s="765"/>
      <c r="K39" s="765"/>
      <c r="L39" s="765"/>
      <c r="M39" s="765"/>
      <c r="N39" s="765"/>
      <c r="O39" s="770"/>
      <c r="P39" s="759" t="s">
        <v>71</v>
      </c>
      <c r="Q39" s="760"/>
      <c r="R39" s="760"/>
      <c r="S39" s="760"/>
      <c r="T39" s="760"/>
      <c r="U39" s="760"/>
      <c r="V39" s="761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hidden="1" x14ac:dyDescent="0.2">
      <c r="A40" s="765"/>
      <c r="B40" s="765"/>
      <c r="C40" s="765"/>
      <c r="D40" s="765"/>
      <c r="E40" s="765"/>
      <c r="F40" s="765"/>
      <c r="G40" s="765"/>
      <c r="H40" s="765"/>
      <c r="I40" s="765"/>
      <c r="J40" s="765"/>
      <c r="K40" s="765"/>
      <c r="L40" s="765"/>
      <c r="M40" s="765"/>
      <c r="N40" s="765"/>
      <c r="O40" s="770"/>
      <c r="P40" s="759" t="s">
        <v>71</v>
      </c>
      <c r="Q40" s="760"/>
      <c r="R40" s="760"/>
      <c r="S40" s="760"/>
      <c r="T40" s="760"/>
      <c r="U40" s="760"/>
      <c r="V40" s="761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hidden="1" customHeight="1" x14ac:dyDescent="0.25">
      <c r="A41" s="764" t="s">
        <v>109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746"/>
      <c r="AB41" s="746"/>
      <c r="AC41" s="746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62">
        <v>4607091389111</v>
      </c>
      <c r="E42" s="763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7"/>
      <c r="R42" s="767"/>
      <c r="S42" s="767"/>
      <c r="T42" s="768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69"/>
      <c r="B43" s="765"/>
      <c r="C43" s="765"/>
      <c r="D43" s="765"/>
      <c r="E43" s="765"/>
      <c r="F43" s="765"/>
      <c r="G43" s="765"/>
      <c r="H43" s="765"/>
      <c r="I43" s="765"/>
      <c r="J43" s="765"/>
      <c r="K43" s="765"/>
      <c r="L43" s="765"/>
      <c r="M43" s="765"/>
      <c r="N43" s="765"/>
      <c r="O43" s="770"/>
      <c r="P43" s="759" t="s">
        <v>71</v>
      </c>
      <c r="Q43" s="760"/>
      <c r="R43" s="760"/>
      <c r="S43" s="760"/>
      <c r="T43" s="760"/>
      <c r="U43" s="760"/>
      <c r="V43" s="761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hidden="1" x14ac:dyDescent="0.2">
      <c r="A44" s="765"/>
      <c r="B44" s="765"/>
      <c r="C44" s="765"/>
      <c r="D44" s="765"/>
      <c r="E44" s="765"/>
      <c r="F44" s="765"/>
      <c r="G44" s="765"/>
      <c r="H44" s="765"/>
      <c r="I44" s="765"/>
      <c r="J44" s="765"/>
      <c r="K44" s="765"/>
      <c r="L44" s="765"/>
      <c r="M44" s="765"/>
      <c r="N44" s="765"/>
      <c r="O44" s="770"/>
      <c r="P44" s="759" t="s">
        <v>71</v>
      </c>
      <c r="Q44" s="760"/>
      <c r="R44" s="760"/>
      <c r="S44" s="760"/>
      <c r="T44" s="760"/>
      <c r="U44" s="760"/>
      <c r="V44" s="761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hidden="1" customHeight="1" x14ac:dyDescent="0.2">
      <c r="A45" s="862" t="s">
        <v>112</v>
      </c>
      <c r="B45" s="863"/>
      <c r="C45" s="863"/>
      <c r="D45" s="863"/>
      <c r="E45" s="863"/>
      <c r="F45" s="863"/>
      <c r="G45" s="863"/>
      <c r="H45" s="863"/>
      <c r="I45" s="863"/>
      <c r="J45" s="863"/>
      <c r="K45" s="863"/>
      <c r="L45" s="863"/>
      <c r="M45" s="863"/>
      <c r="N45" s="863"/>
      <c r="O45" s="863"/>
      <c r="P45" s="863"/>
      <c r="Q45" s="863"/>
      <c r="R45" s="863"/>
      <c r="S45" s="863"/>
      <c r="T45" s="863"/>
      <c r="U45" s="863"/>
      <c r="V45" s="863"/>
      <c r="W45" s="863"/>
      <c r="X45" s="863"/>
      <c r="Y45" s="863"/>
      <c r="Z45" s="863"/>
      <c r="AA45" s="48"/>
      <c r="AB45" s="48"/>
      <c r="AC45" s="48"/>
    </row>
    <row r="46" spans="1:68" ht="16.5" hidden="1" customHeight="1" x14ac:dyDescent="0.25">
      <c r="A46" s="782" t="s">
        <v>113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748"/>
      <c r="AB46" s="748"/>
      <c r="AC46" s="748"/>
    </row>
    <row r="47" spans="1:68" ht="14.25" hidden="1" customHeight="1" x14ac:dyDescent="0.25">
      <c r="A47" s="764" t="s">
        <v>114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746"/>
      <c r="AB47" s="746"/>
      <c r="AC47" s="746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62">
        <v>4607091385670</v>
      </c>
      <c r="E48" s="763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7"/>
      <c r="R48" s="767"/>
      <c r="S48" s="767"/>
      <c r="T48" s="768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62">
        <v>4607091385670</v>
      </c>
      <c r="E49" s="763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7"/>
      <c r="R49" s="767"/>
      <c r="S49" s="767"/>
      <c r="T49" s="768"/>
      <c r="U49" s="34"/>
      <c r="V49" s="34"/>
      <c r="W49" s="35" t="s">
        <v>69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62">
        <v>4680115883956</v>
      </c>
      <c r="E50" s="763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62">
        <v>4680115882539</v>
      </c>
      <c r="E51" s="763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4301011382</v>
      </c>
      <c r="D52" s="762">
        <v>4607091385687</v>
      </c>
      <c r="E52" s="763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3">
        <v>0</v>
      </c>
      <c r="Y52" s="75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62">
        <v>4680115883949</v>
      </c>
      <c r="E53" s="763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69"/>
      <c r="B54" s="765"/>
      <c r="C54" s="765"/>
      <c r="D54" s="765"/>
      <c r="E54" s="765"/>
      <c r="F54" s="765"/>
      <c r="G54" s="765"/>
      <c r="H54" s="765"/>
      <c r="I54" s="765"/>
      <c r="J54" s="765"/>
      <c r="K54" s="765"/>
      <c r="L54" s="765"/>
      <c r="M54" s="765"/>
      <c r="N54" s="765"/>
      <c r="O54" s="770"/>
      <c r="P54" s="759" t="s">
        <v>71</v>
      </c>
      <c r="Q54" s="760"/>
      <c r="R54" s="760"/>
      <c r="S54" s="760"/>
      <c r="T54" s="760"/>
      <c r="U54" s="760"/>
      <c r="V54" s="761"/>
      <c r="W54" s="37" t="s">
        <v>72</v>
      </c>
      <c r="X54" s="755">
        <f>IFERROR(X48/H48,"0")+IFERROR(X49/H49,"0")+IFERROR(X50/H50,"0")+IFERROR(X51/H51,"0")+IFERROR(X52/H52,"0")+IFERROR(X53/H53,"0")</f>
        <v>0</v>
      </c>
      <c r="Y54" s="755">
        <f>IFERROR(Y48/H48,"0")+IFERROR(Y49/H49,"0")+IFERROR(Y50/H50,"0")+IFERROR(Y51/H51,"0")+IFERROR(Y52/H52,"0")+IFERROR(Y53/H53,"0")</f>
        <v>0</v>
      </c>
      <c r="Z54" s="755">
        <f>IFERROR(IF(Z48="",0,Z48),"0")+IFERROR(IF(Z49="",0,Z49),"0")+IFERROR(IF(Z50="",0,Z50),"0")+IFERROR(IF(Z51="",0,Z51),"0")+IFERROR(IF(Z52="",0,Z52),"0")+IFERROR(IF(Z53="",0,Z53),"0")</f>
        <v>0</v>
      </c>
      <c r="AA54" s="756"/>
      <c r="AB54" s="756"/>
      <c r="AC54" s="756"/>
    </row>
    <row r="55" spans="1:68" hidden="1" x14ac:dyDescent="0.2">
      <c r="A55" s="765"/>
      <c r="B55" s="765"/>
      <c r="C55" s="765"/>
      <c r="D55" s="765"/>
      <c r="E55" s="765"/>
      <c r="F55" s="765"/>
      <c r="G55" s="765"/>
      <c r="H55" s="765"/>
      <c r="I55" s="765"/>
      <c r="J55" s="765"/>
      <c r="K55" s="765"/>
      <c r="L55" s="765"/>
      <c r="M55" s="765"/>
      <c r="N55" s="765"/>
      <c r="O55" s="770"/>
      <c r="P55" s="759" t="s">
        <v>71</v>
      </c>
      <c r="Q55" s="760"/>
      <c r="R55" s="760"/>
      <c r="S55" s="760"/>
      <c r="T55" s="760"/>
      <c r="U55" s="760"/>
      <c r="V55" s="761"/>
      <c r="W55" s="37" t="s">
        <v>69</v>
      </c>
      <c r="X55" s="755">
        <f>IFERROR(SUM(X48:X53),"0")</f>
        <v>0</v>
      </c>
      <c r="Y55" s="755">
        <f>IFERROR(SUM(Y48:Y53),"0")</f>
        <v>0</v>
      </c>
      <c r="Z55" s="37"/>
      <c r="AA55" s="756"/>
      <c r="AB55" s="756"/>
      <c r="AC55" s="756"/>
    </row>
    <row r="56" spans="1:68" ht="14.25" hidden="1" customHeight="1" x14ac:dyDescent="0.25">
      <c r="A56" s="764" t="s">
        <v>73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746"/>
      <c r="AB56" s="746"/>
      <c r="AC56" s="746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62">
        <v>4680115885233</v>
      </c>
      <c r="E57" s="763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7"/>
      <c r="R57" s="767"/>
      <c r="S57" s="767"/>
      <c r="T57" s="768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62">
        <v>4680115884915</v>
      </c>
      <c r="E58" s="763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7"/>
      <c r="R58" s="767"/>
      <c r="S58" s="767"/>
      <c r="T58" s="768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69"/>
      <c r="B59" s="765"/>
      <c r="C59" s="765"/>
      <c r="D59" s="765"/>
      <c r="E59" s="765"/>
      <c r="F59" s="765"/>
      <c r="G59" s="765"/>
      <c r="H59" s="765"/>
      <c r="I59" s="765"/>
      <c r="J59" s="765"/>
      <c r="K59" s="765"/>
      <c r="L59" s="765"/>
      <c r="M59" s="765"/>
      <c r="N59" s="765"/>
      <c r="O59" s="770"/>
      <c r="P59" s="759" t="s">
        <v>71</v>
      </c>
      <c r="Q59" s="760"/>
      <c r="R59" s="760"/>
      <c r="S59" s="760"/>
      <c r="T59" s="760"/>
      <c r="U59" s="760"/>
      <c r="V59" s="761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hidden="1" x14ac:dyDescent="0.2">
      <c r="A60" s="765"/>
      <c r="B60" s="765"/>
      <c r="C60" s="765"/>
      <c r="D60" s="765"/>
      <c r="E60" s="765"/>
      <c r="F60" s="765"/>
      <c r="G60" s="765"/>
      <c r="H60" s="765"/>
      <c r="I60" s="765"/>
      <c r="J60" s="765"/>
      <c r="K60" s="765"/>
      <c r="L60" s="765"/>
      <c r="M60" s="765"/>
      <c r="N60" s="765"/>
      <c r="O60" s="770"/>
      <c r="P60" s="759" t="s">
        <v>71</v>
      </c>
      <c r="Q60" s="760"/>
      <c r="R60" s="760"/>
      <c r="S60" s="760"/>
      <c r="T60" s="760"/>
      <c r="U60" s="760"/>
      <c r="V60" s="761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hidden="1" customHeight="1" x14ac:dyDescent="0.25">
      <c r="A61" s="782" t="s">
        <v>138</v>
      </c>
      <c r="B61" s="765"/>
      <c r="C61" s="765"/>
      <c r="D61" s="765"/>
      <c r="E61" s="765"/>
      <c r="F61" s="765"/>
      <c r="G61" s="765"/>
      <c r="H61" s="765"/>
      <c r="I61" s="765"/>
      <c r="J61" s="765"/>
      <c r="K61" s="765"/>
      <c r="L61" s="765"/>
      <c r="M61" s="765"/>
      <c r="N61" s="765"/>
      <c r="O61" s="765"/>
      <c r="P61" s="765"/>
      <c r="Q61" s="765"/>
      <c r="R61" s="765"/>
      <c r="S61" s="765"/>
      <c r="T61" s="765"/>
      <c r="U61" s="765"/>
      <c r="V61" s="765"/>
      <c r="W61" s="765"/>
      <c r="X61" s="765"/>
      <c r="Y61" s="765"/>
      <c r="Z61" s="765"/>
      <c r="AA61" s="748"/>
      <c r="AB61" s="748"/>
      <c r="AC61" s="748"/>
    </row>
    <row r="62" spans="1:68" ht="14.25" hidden="1" customHeight="1" x14ac:dyDescent="0.25">
      <c r="A62" s="764" t="s">
        <v>114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746"/>
      <c r="AB62" s="746"/>
      <c r="AC62" s="746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62">
        <v>4680115885882</v>
      </c>
      <c r="E63" s="763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7"/>
      <c r="R63" s="767"/>
      <c r="S63" s="767"/>
      <c r="T63" s="768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4301011948</v>
      </c>
      <c r="D64" s="762">
        <v>4680115881426</v>
      </c>
      <c r="E64" s="763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7"/>
      <c r="R64" s="767"/>
      <c r="S64" s="767"/>
      <c r="T64" s="768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148</v>
      </c>
      <c r="C65" s="31">
        <v>4301011817</v>
      </c>
      <c r="D65" s="762">
        <v>4680115881426</v>
      </c>
      <c r="E65" s="763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7"/>
      <c r="R65" s="767"/>
      <c r="S65" s="767"/>
      <c r="T65" s="768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150</v>
      </c>
      <c r="B66" s="54" t="s">
        <v>151</v>
      </c>
      <c r="C66" s="31">
        <v>4301011589</v>
      </c>
      <c r="D66" s="762">
        <v>4680115885899</v>
      </c>
      <c r="E66" s="763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2" t="s">
        <v>153</v>
      </c>
      <c r="Q66" s="767"/>
      <c r="R66" s="767"/>
      <c r="S66" s="767"/>
      <c r="T66" s="768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4301011192</v>
      </c>
      <c r="D67" s="762">
        <v>4607091382952</v>
      </c>
      <c r="E67" s="763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7"/>
      <c r="R67" s="767"/>
      <c r="S67" s="767"/>
      <c r="T67" s="768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4301011386</v>
      </c>
      <c r="D68" s="762">
        <v>4680115880283</v>
      </c>
      <c r="E68" s="763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7"/>
      <c r="R68" s="767"/>
      <c r="S68" s="767"/>
      <c r="T68" s="768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4301011432</v>
      </c>
      <c r="D69" s="762">
        <v>4680115882720</v>
      </c>
      <c r="E69" s="763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164</v>
      </c>
      <c r="B70" s="54" t="s">
        <v>165</v>
      </c>
      <c r="C70" s="31">
        <v>4301012008</v>
      </c>
      <c r="D70" s="762">
        <v>4680115881525</v>
      </c>
      <c r="E70" s="763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167</v>
      </c>
      <c r="B71" s="54" t="s">
        <v>168</v>
      </c>
      <c r="C71" s="31">
        <v>4301011802</v>
      </c>
      <c r="D71" s="762">
        <v>4680115881419</v>
      </c>
      <c r="E71" s="763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3">
        <v>0</v>
      </c>
      <c r="Y71" s="75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69"/>
      <c r="B72" s="765"/>
      <c r="C72" s="765"/>
      <c r="D72" s="765"/>
      <c r="E72" s="765"/>
      <c r="F72" s="765"/>
      <c r="G72" s="765"/>
      <c r="H72" s="765"/>
      <c r="I72" s="765"/>
      <c r="J72" s="765"/>
      <c r="K72" s="765"/>
      <c r="L72" s="765"/>
      <c r="M72" s="765"/>
      <c r="N72" s="765"/>
      <c r="O72" s="770"/>
      <c r="P72" s="759" t="s">
        <v>71</v>
      </c>
      <c r="Q72" s="760"/>
      <c r="R72" s="760"/>
      <c r="S72" s="760"/>
      <c r="T72" s="760"/>
      <c r="U72" s="760"/>
      <c r="V72" s="761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0</v>
      </c>
      <c r="Y72" s="755">
        <f>IFERROR(Y63/H63,"0")+IFERROR(Y64/H64,"0")+IFERROR(Y65/H65,"0")+IFERROR(Y66/H66,"0")+IFERROR(Y67/H67,"0")+IFERROR(Y68/H68,"0")+IFERROR(Y69/H69,"0")+IFERROR(Y70/H70,"0")+IFERROR(Y71/H71,"0")</f>
        <v>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56"/>
      <c r="AB72" s="756"/>
      <c r="AC72" s="756"/>
    </row>
    <row r="73" spans="1:68" hidden="1" x14ac:dyDescent="0.2">
      <c r="A73" s="765"/>
      <c r="B73" s="765"/>
      <c r="C73" s="765"/>
      <c r="D73" s="765"/>
      <c r="E73" s="765"/>
      <c r="F73" s="765"/>
      <c r="G73" s="765"/>
      <c r="H73" s="765"/>
      <c r="I73" s="765"/>
      <c r="J73" s="765"/>
      <c r="K73" s="765"/>
      <c r="L73" s="765"/>
      <c r="M73" s="765"/>
      <c r="N73" s="765"/>
      <c r="O73" s="770"/>
      <c r="P73" s="759" t="s">
        <v>71</v>
      </c>
      <c r="Q73" s="760"/>
      <c r="R73" s="760"/>
      <c r="S73" s="760"/>
      <c r="T73" s="760"/>
      <c r="U73" s="760"/>
      <c r="V73" s="761"/>
      <c r="W73" s="37" t="s">
        <v>69</v>
      </c>
      <c r="X73" s="755">
        <f>IFERROR(SUM(X63:X71),"0")</f>
        <v>0</v>
      </c>
      <c r="Y73" s="755">
        <f>IFERROR(SUM(Y63:Y71),"0")</f>
        <v>0</v>
      </c>
      <c r="Z73" s="37"/>
      <c r="AA73" s="756"/>
      <c r="AB73" s="756"/>
      <c r="AC73" s="756"/>
    </row>
    <row r="74" spans="1:68" ht="14.25" hidden="1" customHeight="1" x14ac:dyDescent="0.25">
      <c r="A74" s="764" t="s">
        <v>169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746"/>
      <c r="AB74" s="746"/>
      <c r="AC74" s="746"/>
    </row>
    <row r="75" spans="1:68" ht="27" hidden="1" customHeight="1" x14ac:dyDescent="0.25">
      <c r="A75" s="54" t="s">
        <v>170</v>
      </c>
      <c r="B75" s="54" t="s">
        <v>171</v>
      </c>
      <c r="C75" s="31">
        <v>4301020298</v>
      </c>
      <c r="D75" s="762">
        <v>4680115881440</v>
      </c>
      <c r="E75" s="763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7"/>
      <c r="R75" s="767"/>
      <c r="S75" s="767"/>
      <c r="T75" s="768"/>
      <c r="U75" s="34"/>
      <c r="V75" s="34"/>
      <c r="W75" s="35" t="s">
        <v>69</v>
      </c>
      <c r="X75" s="753">
        <v>0</v>
      </c>
      <c r="Y75" s="754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4301020228</v>
      </c>
      <c r="D76" s="762">
        <v>4680115882751</v>
      </c>
      <c r="E76" s="763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176</v>
      </c>
      <c r="B77" s="54" t="s">
        <v>177</v>
      </c>
      <c r="C77" s="31">
        <v>4301020358</v>
      </c>
      <c r="D77" s="762">
        <v>4680115885950</v>
      </c>
      <c r="E77" s="763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160" t="s">
        <v>178</v>
      </c>
      <c r="Q77" s="767"/>
      <c r="R77" s="767"/>
      <c r="S77" s="767"/>
      <c r="T77" s="768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62">
        <v>4680115881433</v>
      </c>
      <c r="E78" s="763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3">
        <v>2.25</v>
      </c>
      <c r="Y78" s="754">
        <f>IFERROR(IF(X78="",0,CEILING((X78/$H78),1)*$H78),"")</f>
        <v>2.7</v>
      </c>
      <c r="Z78" s="36">
        <f>IFERROR(IF(Y78=0,"",ROUNDUP(Y78/H78,0)*0.00753),"")</f>
        <v>7.5300000000000002E-3</v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2.4166666666666665</v>
      </c>
      <c r="BN78" s="64">
        <f>IFERROR(Y78*I78/H78,"0")</f>
        <v>2.9</v>
      </c>
      <c r="BO78" s="64">
        <f>IFERROR(1/J78*(X78/H78),"0")</f>
        <v>5.3418803418803411E-3</v>
      </c>
      <c r="BP78" s="64">
        <f>IFERROR(1/J78*(Y78/H78),"0")</f>
        <v>6.41025641025641E-3</v>
      </c>
    </row>
    <row r="79" spans="1:68" x14ac:dyDescent="0.2">
      <c r="A79" s="769"/>
      <c r="B79" s="765"/>
      <c r="C79" s="765"/>
      <c r="D79" s="765"/>
      <c r="E79" s="765"/>
      <c r="F79" s="765"/>
      <c r="G79" s="765"/>
      <c r="H79" s="765"/>
      <c r="I79" s="765"/>
      <c r="J79" s="765"/>
      <c r="K79" s="765"/>
      <c r="L79" s="765"/>
      <c r="M79" s="765"/>
      <c r="N79" s="765"/>
      <c r="O79" s="770"/>
      <c r="P79" s="759" t="s">
        <v>71</v>
      </c>
      <c r="Q79" s="760"/>
      <c r="R79" s="760"/>
      <c r="S79" s="760"/>
      <c r="T79" s="760"/>
      <c r="U79" s="760"/>
      <c r="V79" s="761"/>
      <c r="W79" s="37" t="s">
        <v>72</v>
      </c>
      <c r="X79" s="755">
        <f>IFERROR(X75/H75,"0")+IFERROR(X76/H76,"0")+IFERROR(X77/H77,"0")+IFERROR(X78/H78,"0")</f>
        <v>0.83333333333333326</v>
      </c>
      <c r="Y79" s="755">
        <f>IFERROR(Y75/H75,"0")+IFERROR(Y76/H76,"0")+IFERROR(Y77/H77,"0")+IFERROR(Y78/H78,"0")</f>
        <v>1</v>
      </c>
      <c r="Z79" s="755">
        <f>IFERROR(IF(Z75="",0,Z75),"0")+IFERROR(IF(Z76="",0,Z76),"0")+IFERROR(IF(Z77="",0,Z77),"0")+IFERROR(IF(Z78="",0,Z78),"0")</f>
        <v>7.5300000000000002E-3</v>
      </c>
      <c r="AA79" s="756"/>
      <c r="AB79" s="756"/>
      <c r="AC79" s="756"/>
    </row>
    <row r="80" spans="1:68" x14ac:dyDescent="0.2">
      <c r="A80" s="765"/>
      <c r="B80" s="765"/>
      <c r="C80" s="765"/>
      <c r="D80" s="765"/>
      <c r="E80" s="765"/>
      <c r="F80" s="765"/>
      <c r="G80" s="765"/>
      <c r="H80" s="765"/>
      <c r="I80" s="765"/>
      <c r="J80" s="765"/>
      <c r="K80" s="765"/>
      <c r="L80" s="765"/>
      <c r="M80" s="765"/>
      <c r="N80" s="765"/>
      <c r="O80" s="770"/>
      <c r="P80" s="759" t="s">
        <v>71</v>
      </c>
      <c r="Q80" s="760"/>
      <c r="R80" s="760"/>
      <c r="S80" s="760"/>
      <c r="T80" s="760"/>
      <c r="U80" s="760"/>
      <c r="V80" s="761"/>
      <c r="W80" s="37" t="s">
        <v>69</v>
      </c>
      <c r="X80" s="755">
        <f>IFERROR(SUM(X75:X78),"0")</f>
        <v>2.25</v>
      </c>
      <c r="Y80" s="755">
        <f>IFERROR(SUM(Y75:Y78),"0")</f>
        <v>2.7</v>
      </c>
      <c r="Z80" s="37"/>
      <c r="AA80" s="756"/>
      <c r="AB80" s="756"/>
      <c r="AC80" s="756"/>
    </row>
    <row r="81" spans="1:68" ht="14.25" hidden="1" customHeight="1" x14ac:dyDescent="0.25">
      <c r="A81" s="764" t="s">
        <v>64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746"/>
      <c r="AB81" s="746"/>
      <c r="AC81" s="746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62">
        <v>4680115885066</v>
      </c>
      <c r="E82" s="763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7"/>
      <c r="R82" s="767"/>
      <c r="S82" s="767"/>
      <c r="T82" s="768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62">
        <v>4680115885042</v>
      </c>
      <c r="E83" s="763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7"/>
      <c r="R83" s="767"/>
      <c r="S83" s="767"/>
      <c r="T83" s="768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62">
        <v>4680115885080</v>
      </c>
      <c r="E84" s="763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7"/>
      <c r="R84" s="767"/>
      <c r="S84" s="767"/>
      <c r="T84" s="768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62">
        <v>4680115885073</v>
      </c>
      <c r="E85" s="763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62">
        <v>4680115885059</v>
      </c>
      <c r="E86" s="763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7"/>
      <c r="R86" s="767"/>
      <c r="S86" s="767"/>
      <c r="T86" s="768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62">
        <v>4680115885097</v>
      </c>
      <c r="E87" s="763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69"/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  <c r="M88" s="765"/>
      <c r="N88" s="765"/>
      <c r="O88" s="770"/>
      <c r="P88" s="759" t="s">
        <v>71</v>
      </c>
      <c r="Q88" s="760"/>
      <c r="R88" s="760"/>
      <c r="S88" s="760"/>
      <c r="T88" s="760"/>
      <c r="U88" s="760"/>
      <c r="V88" s="761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hidden="1" x14ac:dyDescent="0.2">
      <c r="A89" s="765"/>
      <c r="B89" s="765"/>
      <c r="C89" s="765"/>
      <c r="D89" s="765"/>
      <c r="E89" s="765"/>
      <c r="F89" s="765"/>
      <c r="G89" s="765"/>
      <c r="H89" s="765"/>
      <c r="I89" s="765"/>
      <c r="J89" s="765"/>
      <c r="K89" s="765"/>
      <c r="L89" s="765"/>
      <c r="M89" s="765"/>
      <c r="N89" s="765"/>
      <c r="O89" s="770"/>
      <c r="P89" s="759" t="s">
        <v>71</v>
      </c>
      <c r="Q89" s="760"/>
      <c r="R89" s="760"/>
      <c r="S89" s="760"/>
      <c r="T89" s="760"/>
      <c r="U89" s="760"/>
      <c r="V89" s="761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hidden="1" customHeight="1" x14ac:dyDescent="0.25">
      <c r="A90" s="764" t="s">
        <v>73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746"/>
      <c r="AB90" s="746"/>
      <c r="AC90" s="746"/>
    </row>
    <row r="91" spans="1:68" ht="37.5" hidden="1" customHeight="1" x14ac:dyDescent="0.25">
      <c r="A91" s="54" t="s">
        <v>196</v>
      </c>
      <c r="B91" s="54" t="s">
        <v>197</v>
      </c>
      <c r="C91" s="31">
        <v>4301051844</v>
      </c>
      <c r="D91" s="762">
        <v>4680115885929</v>
      </c>
      <c r="E91" s="763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4" t="s">
        <v>198</v>
      </c>
      <c r="Q91" s="767"/>
      <c r="R91" s="767"/>
      <c r="S91" s="767"/>
      <c r="T91" s="768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62">
        <v>4680115881891</v>
      </c>
      <c r="E92" s="763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2" t="s">
        <v>202</v>
      </c>
      <c r="Q92" s="767"/>
      <c r="R92" s="767"/>
      <c r="S92" s="767"/>
      <c r="T92" s="768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4301051846</v>
      </c>
      <c r="D93" s="762">
        <v>4680115885769</v>
      </c>
      <c r="E93" s="763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52" t="s">
        <v>206</v>
      </c>
      <c r="Q93" s="767"/>
      <c r="R93" s="767"/>
      <c r="S93" s="767"/>
      <c r="T93" s="768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4301051822</v>
      </c>
      <c r="D94" s="762">
        <v>4680115884410</v>
      </c>
      <c r="E94" s="763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31" t="s">
        <v>209</v>
      </c>
      <c r="Q94" s="767"/>
      <c r="R94" s="767"/>
      <c r="S94" s="767"/>
      <c r="T94" s="768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4301051827</v>
      </c>
      <c r="D95" s="762">
        <v>4680115884403</v>
      </c>
      <c r="E95" s="763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7"/>
      <c r="R95" s="767"/>
      <c r="S95" s="767"/>
      <c r="T95" s="768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213</v>
      </c>
      <c r="B96" s="54" t="s">
        <v>214</v>
      </c>
      <c r="C96" s="31">
        <v>4301051837</v>
      </c>
      <c r="D96" s="762">
        <v>4680115884311</v>
      </c>
      <c r="E96" s="763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7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7"/>
      <c r="R96" s="767"/>
      <c r="S96" s="767"/>
      <c r="T96" s="768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69"/>
      <c r="B97" s="765"/>
      <c r="C97" s="765"/>
      <c r="D97" s="765"/>
      <c r="E97" s="765"/>
      <c r="F97" s="765"/>
      <c r="G97" s="765"/>
      <c r="H97" s="765"/>
      <c r="I97" s="765"/>
      <c r="J97" s="765"/>
      <c r="K97" s="765"/>
      <c r="L97" s="765"/>
      <c r="M97" s="765"/>
      <c r="N97" s="765"/>
      <c r="O97" s="770"/>
      <c r="P97" s="759" t="s">
        <v>71</v>
      </c>
      <c r="Q97" s="760"/>
      <c r="R97" s="760"/>
      <c r="S97" s="760"/>
      <c r="T97" s="760"/>
      <c r="U97" s="760"/>
      <c r="V97" s="761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hidden="1" x14ac:dyDescent="0.2">
      <c r="A98" s="765"/>
      <c r="B98" s="765"/>
      <c r="C98" s="765"/>
      <c r="D98" s="765"/>
      <c r="E98" s="765"/>
      <c r="F98" s="765"/>
      <c r="G98" s="765"/>
      <c r="H98" s="765"/>
      <c r="I98" s="765"/>
      <c r="J98" s="765"/>
      <c r="K98" s="765"/>
      <c r="L98" s="765"/>
      <c r="M98" s="765"/>
      <c r="N98" s="765"/>
      <c r="O98" s="770"/>
      <c r="P98" s="759" t="s">
        <v>71</v>
      </c>
      <c r="Q98" s="760"/>
      <c r="R98" s="760"/>
      <c r="S98" s="760"/>
      <c r="T98" s="760"/>
      <c r="U98" s="760"/>
      <c r="V98" s="761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hidden="1" customHeight="1" x14ac:dyDescent="0.25">
      <c r="A99" s="764" t="s">
        <v>215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746"/>
      <c r="AB99" s="746"/>
      <c r="AC99" s="746"/>
    </row>
    <row r="100" spans="1:68" ht="37.5" hidden="1" customHeight="1" x14ac:dyDescent="0.25">
      <c r="A100" s="54" t="s">
        <v>216</v>
      </c>
      <c r="B100" s="54" t="s">
        <v>217</v>
      </c>
      <c r="C100" s="31">
        <v>4301060366</v>
      </c>
      <c r="D100" s="762">
        <v>4680115881532</v>
      </c>
      <c r="E100" s="763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216</v>
      </c>
      <c r="B101" s="54" t="s">
        <v>219</v>
      </c>
      <c r="C101" s="31">
        <v>4301060371</v>
      </c>
      <c r="D101" s="762">
        <v>4680115881532</v>
      </c>
      <c r="E101" s="763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7"/>
      <c r="R101" s="767"/>
      <c r="S101" s="767"/>
      <c r="T101" s="768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220</v>
      </c>
      <c r="B102" s="54" t="s">
        <v>221</v>
      </c>
      <c r="C102" s="31">
        <v>4301060351</v>
      </c>
      <c r="D102" s="762">
        <v>4680115881464</v>
      </c>
      <c r="E102" s="763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0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7"/>
      <c r="R102" s="767"/>
      <c r="S102" s="767"/>
      <c r="T102" s="768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69"/>
      <c r="B103" s="765"/>
      <c r="C103" s="765"/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70"/>
      <c r="P103" s="759" t="s">
        <v>71</v>
      </c>
      <c r="Q103" s="760"/>
      <c r="R103" s="760"/>
      <c r="S103" s="760"/>
      <c r="T103" s="760"/>
      <c r="U103" s="760"/>
      <c r="V103" s="761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hidden="1" x14ac:dyDescent="0.2">
      <c r="A104" s="765"/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70"/>
      <c r="P104" s="759" t="s">
        <v>71</v>
      </c>
      <c r="Q104" s="760"/>
      <c r="R104" s="760"/>
      <c r="S104" s="760"/>
      <c r="T104" s="760"/>
      <c r="U104" s="760"/>
      <c r="V104" s="761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hidden="1" customHeight="1" x14ac:dyDescent="0.25">
      <c r="A105" s="782" t="s">
        <v>223</v>
      </c>
      <c r="B105" s="765"/>
      <c r="C105" s="765"/>
      <c r="D105" s="765"/>
      <c r="E105" s="765"/>
      <c r="F105" s="765"/>
      <c r="G105" s="765"/>
      <c r="H105" s="765"/>
      <c r="I105" s="765"/>
      <c r="J105" s="765"/>
      <c r="K105" s="765"/>
      <c r="L105" s="765"/>
      <c r="M105" s="765"/>
      <c r="N105" s="765"/>
      <c r="O105" s="765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765"/>
      <c r="AA105" s="748"/>
      <c r="AB105" s="748"/>
      <c r="AC105" s="748"/>
    </row>
    <row r="106" spans="1:68" ht="14.25" hidden="1" customHeight="1" x14ac:dyDescent="0.25">
      <c r="A106" s="764" t="s">
        <v>114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746"/>
      <c r="AB106" s="746"/>
      <c r="AC106" s="746"/>
    </row>
    <row r="107" spans="1:68" ht="27" hidden="1" customHeight="1" x14ac:dyDescent="0.25">
      <c r="A107" s="54" t="s">
        <v>224</v>
      </c>
      <c r="B107" s="54" t="s">
        <v>225</v>
      </c>
      <c r="C107" s="31">
        <v>4301011468</v>
      </c>
      <c r="D107" s="762">
        <v>4680115881327</v>
      </c>
      <c r="E107" s="763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7"/>
      <c r="R107" s="767"/>
      <c r="S107" s="767"/>
      <c r="T107" s="768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4301011476</v>
      </c>
      <c r="D108" s="762">
        <v>4680115881518</v>
      </c>
      <c r="E108" s="763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7"/>
      <c r="R108" s="767"/>
      <c r="S108" s="767"/>
      <c r="T108" s="768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230</v>
      </c>
      <c r="B109" s="54" t="s">
        <v>231</v>
      </c>
      <c r="C109" s="31">
        <v>4301011443</v>
      </c>
      <c r="D109" s="762">
        <v>4680115881303</v>
      </c>
      <c r="E109" s="763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7"/>
      <c r="R109" s="767"/>
      <c r="S109" s="767"/>
      <c r="T109" s="768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69"/>
      <c r="B110" s="765"/>
      <c r="C110" s="765"/>
      <c r="D110" s="765"/>
      <c r="E110" s="765"/>
      <c r="F110" s="765"/>
      <c r="G110" s="765"/>
      <c r="H110" s="765"/>
      <c r="I110" s="765"/>
      <c r="J110" s="765"/>
      <c r="K110" s="765"/>
      <c r="L110" s="765"/>
      <c r="M110" s="765"/>
      <c r="N110" s="765"/>
      <c r="O110" s="770"/>
      <c r="P110" s="759" t="s">
        <v>71</v>
      </c>
      <c r="Q110" s="760"/>
      <c r="R110" s="760"/>
      <c r="S110" s="760"/>
      <c r="T110" s="760"/>
      <c r="U110" s="760"/>
      <c r="V110" s="761"/>
      <c r="W110" s="37" t="s">
        <v>72</v>
      </c>
      <c r="X110" s="755">
        <f>IFERROR(X107/H107,"0")+IFERROR(X108/H108,"0")+IFERROR(X109/H109,"0")</f>
        <v>0</v>
      </c>
      <c r="Y110" s="755">
        <f>IFERROR(Y107/H107,"0")+IFERROR(Y108/H108,"0")+IFERROR(Y109/H109,"0")</f>
        <v>0</v>
      </c>
      <c r="Z110" s="755">
        <f>IFERROR(IF(Z107="",0,Z107),"0")+IFERROR(IF(Z108="",0,Z108),"0")+IFERROR(IF(Z109="",0,Z109),"0")</f>
        <v>0</v>
      </c>
      <c r="AA110" s="756"/>
      <c r="AB110" s="756"/>
      <c r="AC110" s="756"/>
    </row>
    <row r="111" spans="1:68" hidden="1" x14ac:dyDescent="0.2">
      <c r="A111" s="765"/>
      <c r="B111" s="765"/>
      <c r="C111" s="765"/>
      <c r="D111" s="765"/>
      <c r="E111" s="765"/>
      <c r="F111" s="765"/>
      <c r="G111" s="765"/>
      <c r="H111" s="765"/>
      <c r="I111" s="765"/>
      <c r="J111" s="765"/>
      <c r="K111" s="765"/>
      <c r="L111" s="765"/>
      <c r="M111" s="765"/>
      <c r="N111" s="765"/>
      <c r="O111" s="770"/>
      <c r="P111" s="759" t="s">
        <v>71</v>
      </c>
      <c r="Q111" s="760"/>
      <c r="R111" s="760"/>
      <c r="S111" s="760"/>
      <c r="T111" s="760"/>
      <c r="U111" s="760"/>
      <c r="V111" s="761"/>
      <c r="W111" s="37" t="s">
        <v>69</v>
      </c>
      <c r="X111" s="755">
        <f>IFERROR(SUM(X107:X109),"0")</f>
        <v>0</v>
      </c>
      <c r="Y111" s="755">
        <f>IFERROR(SUM(Y107:Y109),"0")</f>
        <v>0</v>
      </c>
      <c r="Z111" s="37"/>
      <c r="AA111" s="756"/>
      <c r="AB111" s="756"/>
      <c r="AC111" s="756"/>
    </row>
    <row r="112" spans="1:68" ht="14.25" hidden="1" customHeight="1" x14ac:dyDescent="0.25">
      <c r="A112" s="764" t="s">
        <v>73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746"/>
      <c r="AB112" s="746"/>
      <c r="AC112" s="746"/>
    </row>
    <row r="113" spans="1:68" ht="27" hidden="1" customHeight="1" x14ac:dyDescent="0.25">
      <c r="A113" s="54" t="s">
        <v>232</v>
      </c>
      <c r="B113" s="54" t="s">
        <v>233</v>
      </c>
      <c r="C113" s="31">
        <v>4301051437</v>
      </c>
      <c r="D113" s="762">
        <v>4607091386967</v>
      </c>
      <c r="E113" s="763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7"/>
      <c r="R113" s="767"/>
      <c r="S113" s="767"/>
      <c r="T113" s="768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232</v>
      </c>
      <c r="B114" s="54" t="s">
        <v>235</v>
      </c>
      <c r="C114" s="31">
        <v>4301051546</v>
      </c>
      <c r="D114" s="762">
        <v>4607091386967</v>
      </c>
      <c r="E114" s="763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7"/>
      <c r="R114" s="767"/>
      <c r="S114" s="767"/>
      <c r="T114" s="768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4301051436</v>
      </c>
      <c r="D115" s="762">
        <v>4607091385731</v>
      </c>
      <c r="E115" s="763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10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7"/>
      <c r="R115" s="767"/>
      <c r="S115" s="767"/>
      <c r="T115" s="768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4301051438</v>
      </c>
      <c r="D116" s="762">
        <v>4680115880894</v>
      </c>
      <c r="E116" s="763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7"/>
      <c r="R116" s="767"/>
      <c r="S116" s="767"/>
      <c r="T116" s="768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242</v>
      </c>
      <c r="B117" s="54" t="s">
        <v>243</v>
      </c>
      <c r="C117" s="31">
        <v>4301051439</v>
      </c>
      <c r="D117" s="762">
        <v>4680115880214</v>
      </c>
      <c r="E117" s="763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7"/>
      <c r="R117" s="767"/>
      <c r="S117" s="767"/>
      <c r="T117" s="768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769"/>
      <c r="B118" s="765"/>
      <c r="C118" s="765"/>
      <c r="D118" s="765"/>
      <c r="E118" s="765"/>
      <c r="F118" s="765"/>
      <c r="G118" s="765"/>
      <c r="H118" s="765"/>
      <c r="I118" s="765"/>
      <c r="J118" s="765"/>
      <c r="K118" s="765"/>
      <c r="L118" s="765"/>
      <c r="M118" s="765"/>
      <c r="N118" s="765"/>
      <c r="O118" s="770"/>
      <c r="P118" s="759" t="s">
        <v>71</v>
      </c>
      <c r="Q118" s="760"/>
      <c r="R118" s="760"/>
      <c r="S118" s="760"/>
      <c r="T118" s="760"/>
      <c r="U118" s="760"/>
      <c r="V118" s="761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hidden="1" x14ac:dyDescent="0.2">
      <c r="A119" s="765"/>
      <c r="B119" s="765"/>
      <c r="C119" s="765"/>
      <c r="D119" s="765"/>
      <c r="E119" s="765"/>
      <c r="F119" s="765"/>
      <c r="G119" s="765"/>
      <c r="H119" s="765"/>
      <c r="I119" s="765"/>
      <c r="J119" s="765"/>
      <c r="K119" s="765"/>
      <c r="L119" s="765"/>
      <c r="M119" s="765"/>
      <c r="N119" s="765"/>
      <c r="O119" s="770"/>
      <c r="P119" s="759" t="s">
        <v>71</v>
      </c>
      <c r="Q119" s="760"/>
      <c r="R119" s="760"/>
      <c r="S119" s="760"/>
      <c r="T119" s="760"/>
      <c r="U119" s="760"/>
      <c r="V119" s="761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hidden="1" customHeight="1" x14ac:dyDescent="0.25">
      <c r="A120" s="782" t="s">
        <v>245</v>
      </c>
      <c r="B120" s="765"/>
      <c r="C120" s="765"/>
      <c r="D120" s="765"/>
      <c r="E120" s="765"/>
      <c r="F120" s="765"/>
      <c r="G120" s="765"/>
      <c r="H120" s="765"/>
      <c r="I120" s="765"/>
      <c r="J120" s="765"/>
      <c r="K120" s="765"/>
      <c r="L120" s="765"/>
      <c r="M120" s="765"/>
      <c r="N120" s="765"/>
      <c r="O120" s="765"/>
      <c r="P120" s="765"/>
      <c r="Q120" s="765"/>
      <c r="R120" s="765"/>
      <c r="S120" s="765"/>
      <c r="T120" s="765"/>
      <c r="U120" s="765"/>
      <c r="V120" s="765"/>
      <c r="W120" s="765"/>
      <c r="X120" s="765"/>
      <c r="Y120" s="765"/>
      <c r="Z120" s="765"/>
      <c r="AA120" s="748"/>
      <c r="AB120" s="748"/>
      <c r="AC120" s="748"/>
    </row>
    <row r="121" spans="1:68" ht="14.25" hidden="1" customHeight="1" x14ac:dyDescent="0.25">
      <c r="A121" s="764" t="s">
        <v>114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746"/>
      <c r="AB121" s="746"/>
      <c r="AC121" s="746"/>
    </row>
    <row r="122" spans="1:68" ht="27" hidden="1" customHeight="1" x14ac:dyDescent="0.25">
      <c r="A122" s="54" t="s">
        <v>246</v>
      </c>
      <c r="B122" s="54" t="s">
        <v>247</v>
      </c>
      <c r="C122" s="31">
        <v>4301011514</v>
      </c>
      <c r="D122" s="762">
        <v>4680115882133</v>
      </c>
      <c r="E122" s="763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7"/>
      <c r="R122" s="767"/>
      <c r="S122" s="767"/>
      <c r="T122" s="768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246</v>
      </c>
      <c r="B123" s="54" t="s">
        <v>249</v>
      </c>
      <c r="C123" s="31">
        <v>4301011703</v>
      </c>
      <c r="D123" s="762">
        <v>4680115882133</v>
      </c>
      <c r="E123" s="763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7"/>
      <c r="R123" s="767"/>
      <c r="S123" s="767"/>
      <c r="T123" s="768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4301011417</v>
      </c>
      <c r="D124" s="762">
        <v>4680115880269</v>
      </c>
      <c r="E124" s="763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7"/>
      <c r="R124" s="767"/>
      <c r="S124" s="767"/>
      <c r="T124" s="768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4301011415</v>
      </c>
      <c r="D125" s="762">
        <v>4680115880429</v>
      </c>
      <c r="E125" s="763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1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7"/>
      <c r="R125" s="767"/>
      <c r="S125" s="767"/>
      <c r="T125" s="768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4301011462</v>
      </c>
      <c r="D126" s="762">
        <v>4680115881457</v>
      </c>
      <c r="E126" s="763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769"/>
      <c r="B127" s="765"/>
      <c r="C127" s="765"/>
      <c r="D127" s="765"/>
      <c r="E127" s="765"/>
      <c r="F127" s="765"/>
      <c r="G127" s="765"/>
      <c r="H127" s="765"/>
      <c r="I127" s="765"/>
      <c r="J127" s="765"/>
      <c r="K127" s="765"/>
      <c r="L127" s="765"/>
      <c r="M127" s="765"/>
      <c r="N127" s="765"/>
      <c r="O127" s="770"/>
      <c r="P127" s="759" t="s">
        <v>71</v>
      </c>
      <c r="Q127" s="760"/>
      <c r="R127" s="760"/>
      <c r="S127" s="760"/>
      <c r="T127" s="760"/>
      <c r="U127" s="760"/>
      <c r="V127" s="761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hidden="1" x14ac:dyDescent="0.2">
      <c r="A128" s="765"/>
      <c r="B128" s="765"/>
      <c r="C128" s="765"/>
      <c r="D128" s="765"/>
      <c r="E128" s="765"/>
      <c r="F128" s="765"/>
      <c r="G128" s="765"/>
      <c r="H128" s="765"/>
      <c r="I128" s="765"/>
      <c r="J128" s="765"/>
      <c r="K128" s="765"/>
      <c r="L128" s="765"/>
      <c r="M128" s="765"/>
      <c r="N128" s="765"/>
      <c r="O128" s="770"/>
      <c r="P128" s="759" t="s">
        <v>71</v>
      </c>
      <c r="Q128" s="760"/>
      <c r="R128" s="760"/>
      <c r="S128" s="760"/>
      <c r="T128" s="760"/>
      <c r="U128" s="760"/>
      <c r="V128" s="761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hidden="1" customHeight="1" x14ac:dyDescent="0.25">
      <c r="A129" s="764" t="s">
        <v>169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746"/>
      <c r="AB129" s="746"/>
      <c r="AC129" s="746"/>
    </row>
    <row r="130" spans="1:68" ht="16.5" hidden="1" customHeight="1" x14ac:dyDescent="0.25">
      <c r="A130" s="54" t="s">
        <v>257</v>
      </c>
      <c r="B130" s="54" t="s">
        <v>258</v>
      </c>
      <c r="C130" s="31">
        <v>4301020235</v>
      </c>
      <c r="D130" s="762">
        <v>4680115881488</v>
      </c>
      <c r="E130" s="763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7"/>
      <c r="R130" s="767"/>
      <c r="S130" s="767"/>
      <c r="T130" s="768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257</v>
      </c>
      <c r="B131" s="54" t="s">
        <v>260</v>
      </c>
      <c r="C131" s="31">
        <v>4301020345</v>
      </c>
      <c r="D131" s="762">
        <v>4680115881488</v>
      </c>
      <c r="E131" s="763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21" t="s">
        <v>261</v>
      </c>
      <c r="Q131" s="767"/>
      <c r="R131" s="767"/>
      <c r="S131" s="767"/>
      <c r="T131" s="768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263</v>
      </c>
      <c r="B132" s="54" t="s">
        <v>264</v>
      </c>
      <c r="C132" s="31">
        <v>4301020258</v>
      </c>
      <c r="D132" s="762">
        <v>4680115882775</v>
      </c>
      <c r="E132" s="763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265</v>
      </c>
      <c r="C133" s="31">
        <v>4301020346</v>
      </c>
      <c r="D133" s="762">
        <v>4680115882775</v>
      </c>
      <c r="E133" s="763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099" t="s">
        <v>266</v>
      </c>
      <c r="Q133" s="767"/>
      <c r="R133" s="767"/>
      <c r="S133" s="767"/>
      <c r="T133" s="768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267</v>
      </c>
      <c r="B134" s="54" t="s">
        <v>268</v>
      </c>
      <c r="C134" s="31">
        <v>4301020344</v>
      </c>
      <c r="D134" s="762">
        <v>4680115880658</v>
      </c>
      <c r="E134" s="763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33" t="s">
        <v>269</v>
      </c>
      <c r="Q134" s="767"/>
      <c r="R134" s="767"/>
      <c r="S134" s="767"/>
      <c r="T134" s="768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69"/>
      <c r="B135" s="765"/>
      <c r="C135" s="765"/>
      <c r="D135" s="765"/>
      <c r="E135" s="765"/>
      <c r="F135" s="765"/>
      <c r="G135" s="765"/>
      <c r="H135" s="765"/>
      <c r="I135" s="765"/>
      <c r="J135" s="765"/>
      <c r="K135" s="765"/>
      <c r="L135" s="765"/>
      <c r="M135" s="765"/>
      <c r="N135" s="765"/>
      <c r="O135" s="770"/>
      <c r="P135" s="759" t="s">
        <v>71</v>
      </c>
      <c r="Q135" s="760"/>
      <c r="R135" s="760"/>
      <c r="S135" s="760"/>
      <c r="T135" s="760"/>
      <c r="U135" s="760"/>
      <c r="V135" s="761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hidden="1" x14ac:dyDescent="0.2">
      <c r="A136" s="765"/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70"/>
      <c r="P136" s="759" t="s">
        <v>71</v>
      </c>
      <c r="Q136" s="760"/>
      <c r="R136" s="760"/>
      <c r="S136" s="760"/>
      <c r="T136" s="760"/>
      <c r="U136" s="760"/>
      <c r="V136" s="761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hidden="1" customHeight="1" x14ac:dyDescent="0.25">
      <c r="A137" s="764" t="s">
        <v>73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746"/>
      <c r="AB137" s="746"/>
      <c r="AC137" s="746"/>
    </row>
    <row r="138" spans="1:68" ht="27" hidden="1" customHeight="1" x14ac:dyDescent="0.25">
      <c r="A138" s="54" t="s">
        <v>270</v>
      </c>
      <c r="B138" s="54" t="s">
        <v>271</v>
      </c>
      <c r="C138" s="31">
        <v>4301051360</v>
      </c>
      <c r="D138" s="762">
        <v>4607091385168</v>
      </c>
      <c r="E138" s="763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7"/>
      <c r="R138" s="767"/>
      <c r="S138" s="767"/>
      <c r="T138" s="768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hidden="1" customHeight="1" x14ac:dyDescent="0.25">
      <c r="A139" s="54" t="s">
        <v>270</v>
      </c>
      <c r="B139" s="54" t="s">
        <v>273</v>
      </c>
      <c r="C139" s="31">
        <v>4301051612</v>
      </c>
      <c r="D139" s="762">
        <v>4607091385168</v>
      </c>
      <c r="E139" s="763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6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7"/>
      <c r="R139" s="767"/>
      <c r="S139" s="767"/>
      <c r="T139" s="768"/>
      <c r="U139" s="34"/>
      <c r="V139" s="34"/>
      <c r="W139" s="35" t="s">
        <v>69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275</v>
      </c>
      <c r="B140" s="54" t="s">
        <v>276</v>
      </c>
      <c r="C140" s="31">
        <v>4301051742</v>
      </c>
      <c r="D140" s="762">
        <v>4680115884540</v>
      </c>
      <c r="E140" s="763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0" t="s">
        <v>277</v>
      </c>
      <c r="Q140" s="767"/>
      <c r="R140" s="767"/>
      <c r="S140" s="767"/>
      <c r="T140" s="768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4301051362</v>
      </c>
      <c r="D141" s="762">
        <v>4607091383256</v>
      </c>
      <c r="E141" s="763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10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7"/>
      <c r="R141" s="767"/>
      <c r="S141" s="767"/>
      <c r="T141" s="768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282</v>
      </c>
      <c r="B142" s="54" t="s">
        <v>283</v>
      </c>
      <c r="C142" s="31">
        <v>4301051358</v>
      </c>
      <c r="D142" s="762">
        <v>4607091385748</v>
      </c>
      <c r="E142" s="763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8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7"/>
      <c r="R142" s="767"/>
      <c r="S142" s="767"/>
      <c r="T142" s="768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hidden="1" customHeight="1" x14ac:dyDescent="0.25">
      <c r="A143" s="54" t="s">
        <v>284</v>
      </c>
      <c r="B143" s="54" t="s">
        <v>285</v>
      </c>
      <c r="C143" s="31">
        <v>4301051740</v>
      </c>
      <c r="D143" s="762">
        <v>4680115884533</v>
      </c>
      <c r="E143" s="763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hidden="1" customHeight="1" x14ac:dyDescent="0.25">
      <c r="A144" s="54" t="s">
        <v>287</v>
      </c>
      <c r="B144" s="54" t="s">
        <v>288</v>
      </c>
      <c r="C144" s="31">
        <v>4301051480</v>
      </c>
      <c r="D144" s="762">
        <v>4680115882645</v>
      </c>
      <c r="E144" s="763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idden="1" x14ac:dyDescent="0.2">
      <c r="A145" s="769"/>
      <c r="B145" s="765"/>
      <c r="C145" s="765"/>
      <c r="D145" s="765"/>
      <c r="E145" s="765"/>
      <c r="F145" s="765"/>
      <c r="G145" s="765"/>
      <c r="H145" s="765"/>
      <c r="I145" s="765"/>
      <c r="J145" s="765"/>
      <c r="K145" s="765"/>
      <c r="L145" s="765"/>
      <c r="M145" s="765"/>
      <c r="N145" s="765"/>
      <c r="O145" s="770"/>
      <c r="P145" s="759" t="s">
        <v>71</v>
      </c>
      <c r="Q145" s="760"/>
      <c r="R145" s="760"/>
      <c r="S145" s="760"/>
      <c r="T145" s="760"/>
      <c r="U145" s="760"/>
      <c r="V145" s="761"/>
      <c r="W145" s="37" t="s">
        <v>72</v>
      </c>
      <c r="X145" s="755">
        <f>IFERROR(X138/H138,"0")+IFERROR(X139/H139,"0")+IFERROR(X140/H140,"0")+IFERROR(X141/H141,"0")+IFERROR(X142/H142,"0")+IFERROR(X143/H143,"0")+IFERROR(X144/H144,"0")</f>
        <v>0</v>
      </c>
      <c r="Y145" s="755">
        <f>IFERROR(Y138/H138,"0")+IFERROR(Y139/H139,"0")+IFERROR(Y140/H140,"0")+IFERROR(Y141/H141,"0")+IFERROR(Y142/H142,"0")+IFERROR(Y143/H143,"0")+IFERROR(Y144/H144,"0")</f>
        <v>0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56"/>
      <c r="AB145" s="756"/>
      <c r="AC145" s="756"/>
    </row>
    <row r="146" spans="1:68" hidden="1" x14ac:dyDescent="0.2">
      <c r="A146" s="765"/>
      <c r="B146" s="765"/>
      <c r="C146" s="765"/>
      <c r="D146" s="765"/>
      <c r="E146" s="765"/>
      <c r="F146" s="765"/>
      <c r="G146" s="765"/>
      <c r="H146" s="765"/>
      <c r="I146" s="765"/>
      <c r="J146" s="765"/>
      <c r="K146" s="765"/>
      <c r="L146" s="765"/>
      <c r="M146" s="765"/>
      <c r="N146" s="765"/>
      <c r="O146" s="770"/>
      <c r="P146" s="759" t="s">
        <v>71</v>
      </c>
      <c r="Q146" s="760"/>
      <c r="R146" s="760"/>
      <c r="S146" s="760"/>
      <c r="T146" s="760"/>
      <c r="U146" s="760"/>
      <c r="V146" s="761"/>
      <c r="W146" s="37" t="s">
        <v>69</v>
      </c>
      <c r="X146" s="755">
        <f>IFERROR(SUM(X138:X144),"0")</f>
        <v>0</v>
      </c>
      <c r="Y146" s="755">
        <f>IFERROR(SUM(Y138:Y144),"0")</f>
        <v>0</v>
      </c>
      <c r="Z146" s="37"/>
      <c r="AA146" s="756"/>
      <c r="AB146" s="756"/>
      <c r="AC146" s="756"/>
    </row>
    <row r="147" spans="1:68" ht="14.25" hidden="1" customHeight="1" x14ac:dyDescent="0.25">
      <c r="A147" s="764" t="s">
        <v>215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746"/>
      <c r="AB147" s="746"/>
      <c r="AC147" s="746"/>
    </row>
    <row r="148" spans="1:68" ht="37.5" hidden="1" customHeight="1" x14ac:dyDescent="0.25">
      <c r="A148" s="54" t="s">
        <v>290</v>
      </c>
      <c r="B148" s="54" t="s">
        <v>291</v>
      </c>
      <c r="C148" s="31">
        <v>4301060356</v>
      </c>
      <c r="D148" s="762">
        <v>4680115882652</v>
      </c>
      <c r="E148" s="763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7"/>
      <c r="R148" s="767"/>
      <c r="S148" s="767"/>
      <c r="T148" s="768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293</v>
      </c>
      <c r="B149" s="54" t="s">
        <v>294</v>
      </c>
      <c r="C149" s="31">
        <v>4301060309</v>
      </c>
      <c r="D149" s="762">
        <v>4680115880238</v>
      </c>
      <c r="E149" s="763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7"/>
      <c r="R149" s="767"/>
      <c r="S149" s="767"/>
      <c r="T149" s="768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9"/>
      <c r="B150" s="765"/>
      <c r="C150" s="765"/>
      <c r="D150" s="765"/>
      <c r="E150" s="765"/>
      <c r="F150" s="765"/>
      <c r="G150" s="765"/>
      <c r="H150" s="765"/>
      <c r="I150" s="765"/>
      <c r="J150" s="765"/>
      <c r="K150" s="765"/>
      <c r="L150" s="765"/>
      <c r="M150" s="765"/>
      <c r="N150" s="765"/>
      <c r="O150" s="770"/>
      <c r="P150" s="759" t="s">
        <v>71</v>
      </c>
      <c r="Q150" s="760"/>
      <c r="R150" s="760"/>
      <c r="S150" s="760"/>
      <c r="T150" s="760"/>
      <c r="U150" s="760"/>
      <c r="V150" s="761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hidden="1" x14ac:dyDescent="0.2">
      <c r="A151" s="765"/>
      <c r="B151" s="765"/>
      <c r="C151" s="765"/>
      <c r="D151" s="765"/>
      <c r="E151" s="765"/>
      <c r="F151" s="765"/>
      <c r="G151" s="765"/>
      <c r="H151" s="765"/>
      <c r="I151" s="765"/>
      <c r="J151" s="765"/>
      <c r="K151" s="765"/>
      <c r="L151" s="765"/>
      <c r="M151" s="765"/>
      <c r="N151" s="765"/>
      <c r="O151" s="770"/>
      <c r="P151" s="759" t="s">
        <v>71</v>
      </c>
      <c r="Q151" s="760"/>
      <c r="R151" s="760"/>
      <c r="S151" s="760"/>
      <c r="T151" s="760"/>
      <c r="U151" s="760"/>
      <c r="V151" s="761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hidden="1" customHeight="1" x14ac:dyDescent="0.25">
      <c r="A152" s="782" t="s">
        <v>296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748"/>
      <c r="AB152" s="748"/>
      <c r="AC152" s="748"/>
    </row>
    <row r="153" spans="1:68" ht="14.25" hidden="1" customHeight="1" x14ac:dyDescent="0.25">
      <c r="A153" s="764" t="s">
        <v>114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746"/>
      <c r="AB153" s="746"/>
      <c r="AC153" s="746"/>
    </row>
    <row r="154" spans="1:68" ht="27" hidden="1" customHeight="1" x14ac:dyDescent="0.25">
      <c r="A154" s="54" t="s">
        <v>297</v>
      </c>
      <c r="B154" s="54" t="s">
        <v>298</v>
      </c>
      <c r="C154" s="31">
        <v>4301011564</v>
      </c>
      <c r="D154" s="762">
        <v>4680115882577</v>
      </c>
      <c r="E154" s="763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7"/>
      <c r="R154" s="767"/>
      <c r="S154" s="767"/>
      <c r="T154" s="768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297</v>
      </c>
      <c r="B155" s="54" t="s">
        <v>300</v>
      </c>
      <c r="C155" s="31">
        <v>4301011562</v>
      </c>
      <c r="D155" s="762">
        <v>4680115882577</v>
      </c>
      <c r="E155" s="763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7"/>
      <c r="R155" s="767"/>
      <c r="S155" s="767"/>
      <c r="T155" s="768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69"/>
      <c r="B156" s="765"/>
      <c r="C156" s="765"/>
      <c r="D156" s="765"/>
      <c r="E156" s="765"/>
      <c r="F156" s="765"/>
      <c r="G156" s="765"/>
      <c r="H156" s="765"/>
      <c r="I156" s="765"/>
      <c r="J156" s="765"/>
      <c r="K156" s="765"/>
      <c r="L156" s="765"/>
      <c r="M156" s="765"/>
      <c r="N156" s="765"/>
      <c r="O156" s="770"/>
      <c r="P156" s="759" t="s">
        <v>71</v>
      </c>
      <c r="Q156" s="760"/>
      <c r="R156" s="760"/>
      <c r="S156" s="760"/>
      <c r="T156" s="760"/>
      <c r="U156" s="760"/>
      <c r="V156" s="761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hidden="1" x14ac:dyDescent="0.2">
      <c r="A157" s="765"/>
      <c r="B157" s="765"/>
      <c r="C157" s="765"/>
      <c r="D157" s="765"/>
      <c r="E157" s="765"/>
      <c r="F157" s="765"/>
      <c r="G157" s="765"/>
      <c r="H157" s="765"/>
      <c r="I157" s="765"/>
      <c r="J157" s="765"/>
      <c r="K157" s="765"/>
      <c r="L157" s="765"/>
      <c r="M157" s="765"/>
      <c r="N157" s="765"/>
      <c r="O157" s="770"/>
      <c r="P157" s="759" t="s">
        <v>71</v>
      </c>
      <c r="Q157" s="760"/>
      <c r="R157" s="760"/>
      <c r="S157" s="760"/>
      <c r="T157" s="760"/>
      <c r="U157" s="760"/>
      <c r="V157" s="761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hidden="1" customHeight="1" x14ac:dyDescent="0.25">
      <c r="A158" s="764" t="s">
        <v>64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746"/>
      <c r="AB158" s="746"/>
      <c r="AC158" s="746"/>
    </row>
    <row r="159" spans="1:68" ht="27" hidden="1" customHeight="1" x14ac:dyDescent="0.25">
      <c r="A159" s="54" t="s">
        <v>301</v>
      </c>
      <c r="B159" s="54" t="s">
        <v>302</v>
      </c>
      <c r="C159" s="31">
        <v>4301031234</v>
      </c>
      <c r="D159" s="762">
        <v>4680115883444</v>
      </c>
      <c r="E159" s="763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7"/>
      <c r="R159" s="767"/>
      <c r="S159" s="767"/>
      <c r="T159" s="768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301</v>
      </c>
      <c r="B160" s="54" t="s">
        <v>304</v>
      </c>
      <c r="C160" s="31">
        <v>4301031235</v>
      </c>
      <c r="D160" s="762">
        <v>4680115883444</v>
      </c>
      <c r="E160" s="763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7"/>
      <c r="R160" s="767"/>
      <c r="S160" s="767"/>
      <c r="T160" s="768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69"/>
      <c r="B161" s="765"/>
      <c r="C161" s="765"/>
      <c r="D161" s="765"/>
      <c r="E161" s="765"/>
      <c r="F161" s="765"/>
      <c r="G161" s="765"/>
      <c r="H161" s="765"/>
      <c r="I161" s="765"/>
      <c r="J161" s="765"/>
      <c r="K161" s="765"/>
      <c r="L161" s="765"/>
      <c r="M161" s="765"/>
      <c r="N161" s="765"/>
      <c r="O161" s="770"/>
      <c r="P161" s="759" t="s">
        <v>71</v>
      </c>
      <c r="Q161" s="760"/>
      <c r="R161" s="760"/>
      <c r="S161" s="760"/>
      <c r="T161" s="760"/>
      <c r="U161" s="760"/>
      <c r="V161" s="761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hidden="1" x14ac:dyDescent="0.2">
      <c r="A162" s="765"/>
      <c r="B162" s="765"/>
      <c r="C162" s="765"/>
      <c r="D162" s="765"/>
      <c r="E162" s="765"/>
      <c r="F162" s="765"/>
      <c r="G162" s="765"/>
      <c r="H162" s="765"/>
      <c r="I162" s="765"/>
      <c r="J162" s="765"/>
      <c r="K162" s="765"/>
      <c r="L162" s="765"/>
      <c r="M162" s="765"/>
      <c r="N162" s="765"/>
      <c r="O162" s="770"/>
      <c r="P162" s="759" t="s">
        <v>71</v>
      </c>
      <c r="Q162" s="760"/>
      <c r="R162" s="760"/>
      <c r="S162" s="760"/>
      <c r="T162" s="760"/>
      <c r="U162" s="760"/>
      <c r="V162" s="761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hidden="1" customHeight="1" x14ac:dyDescent="0.25">
      <c r="A163" s="764" t="s">
        <v>73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746"/>
      <c r="AB163" s="746"/>
      <c r="AC163" s="746"/>
    </row>
    <row r="164" spans="1:68" ht="16.5" hidden="1" customHeight="1" x14ac:dyDescent="0.25">
      <c r="A164" s="54" t="s">
        <v>305</v>
      </c>
      <c r="B164" s="54" t="s">
        <v>306</v>
      </c>
      <c r="C164" s="31">
        <v>4301051477</v>
      </c>
      <c r="D164" s="762">
        <v>4680115882584</v>
      </c>
      <c r="E164" s="763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7"/>
      <c r="R164" s="767"/>
      <c r="S164" s="767"/>
      <c r="T164" s="768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305</v>
      </c>
      <c r="B165" s="54" t="s">
        <v>307</v>
      </c>
      <c r="C165" s="31">
        <v>4301051476</v>
      </c>
      <c r="D165" s="762">
        <v>4680115882584</v>
      </c>
      <c r="E165" s="763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7"/>
      <c r="R165" s="767"/>
      <c r="S165" s="767"/>
      <c r="T165" s="768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69"/>
      <c r="B166" s="765"/>
      <c r="C166" s="765"/>
      <c r="D166" s="765"/>
      <c r="E166" s="765"/>
      <c r="F166" s="765"/>
      <c r="G166" s="765"/>
      <c r="H166" s="765"/>
      <c r="I166" s="765"/>
      <c r="J166" s="765"/>
      <c r="K166" s="765"/>
      <c r="L166" s="765"/>
      <c r="M166" s="765"/>
      <c r="N166" s="765"/>
      <c r="O166" s="770"/>
      <c r="P166" s="759" t="s">
        <v>71</v>
      </c>
      <c r="Q166" s="760"/>
      <c r="R166" s="760"/>
      <c r="S166" s="760"/>
      <c r="T166" s="760"/>
      <c r="U166" s="760"/>
      <c r="V166" s="761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hidden="1" x14ac:dyDescent="0.2">
      <c r="A167" s="765"/>
      <c r="B167" s="765"/>
      <c r="C167" s="765"/>
      <c r="D167" s="765"/>
      <c r="E167" s="765"/>
      <c r="F167" s="765"/>
      <c r="G167" s="765"/>
      <c r="H167" s="765"/>
      <c r="I167" s="765"/>
      <c r="J167" s="765"/>
      <c r="K167" s="765"/>
      <c r="L167" s="765"/>
      <c r="M167" s="765"/>
      <c r="N167" s="765"/>
      <c r="O167" s="770"/>
      <c r="P167" s="759" t="s">
        <v>71</v>
      </c>
      <c r="Q167" s="760"/>
      <c r="R167" s="760"/>
      <c r="S167" s="760"/>
      <c r="T167" s="760"/>
      <c r="U167" s="760"/>
      <c r="V167" s="761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hidden="1" customHeight="1" x14ac:dyDescent="0.25">
      <c r="A168" s="782" t="s">
        <v>112</v>
      </c>
      <c r="B168" s="765"/>
      <c r="C168" s="765"/>
      <c r="D168" s="765"/>
      <c r="E168" s="765"/>
      <c r="F168" s="765"/>
      <c r="G168" s="765"/>
      <c r="H168" s="765"/>
      <c r="I168" s="765"/>
      <c r="J168" s="765"/>
      <c r="K168" s="765"/>
      <c r="L168" s="765"/>
      <c r="M168" s="765"/>
      <c r="N168" s="765"/>
      <c r="O168" s="765"/>
      <c r="P168" s="765"/>
      <c r="Q168" s="765"/>
      <c r="R168" s="765"/>
      <c r="S168" s="765"/>
      <c r="T168" s="765"/>
      <c r="U168" s="765"/>
      <c r="V168" s="765"/>
      <c r="W168" s="765"/>
      <c r="X168" s="765"/>
      <c r="Y168" s="765"/>
      <c r="Z168" s="765"/>
      <c r="AA168" s="748"/>
      <c r="AB168" s="748"/>
      <c r="AC168" s="748"/>
    </row>
    <row r="169" spans="1:68" ht="14.25" hidden="1" customHeight="1" x14ac:dyDescent="0.25">
      <c r="A169" s="764" t="s">
        <v>114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746"/>
      <c r="AB169" s="746"/>
      <c r="AC169" s="746"/>
    </row>
    <row r="170" spans="1:68" ht="27" hidden="1" customHeight="1" x14ac:dyDescent="0.25">
      <c r="A170" s="54" t="s">
        <v>308</v>
      </c>
      <c r="B170" s="54" t="s">
        <v>309</v>
      </c>
      <c r="C170" s="31">
        <v>4301011705</v>
      </c>
      <c r="D170" s="762">
        <v>4607091384604</v>
      </c>
      <c r="E170" s="763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7"/>
      <c r="R170" s="767"/>
      <c r="S170" s="767"/>
      <c r="T170" s="768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69"/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70"/>
      <c r="P171" s="759" t="s">
        <v>71</v>
      </c>
      <c r="Q171" s="760"/>
      <c r="R171" s="760"/>
      <c r="S171" s="760"/>
      <c r="T171" s="760"/>
      <c r="U171" s="760"/>
      <c r="V171" s="761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hidden="1" x14ac:dyDescent="0.2">
      <c r="A172" s="765"/>
      <c r="B172" s="765"/>
      <c r="C172" s="765"/>
      <c r="D172" s="765"/>
      <c r="E172" s="765"/>
      <c r="F172" s="765"/>
      <c r="G172" s="765"/>
      <c r="H172" s="765"/>
      <c r="I172" s="765"/>
      <c r="J172" s="765"/>
      <c r="K172" s="765"/>
      <c r="L172" s="765"/>
      <c r="M172" s="765"/>
      <c r="N172" s="765"/>
      <c r="O172" s="770"/>
      <c r="P172" s="759" t="s">
        <v>71</v>
      </c>
      <c r="Q172" s="760"/>
      <c r="R172" s="760"/>
      <c r="S172" s="760"/>
      <c r="T172" s="760"/>
      <c r="U172" s="760"/>
      <c r="V172" s="761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hidden="1" customHeight="1" x14ac:dyDescent="0.25">
      <c r="A173" s="764" t="s">
        <v>64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746"/>
      <c r="AB173" s="746"/>
      <c r="AC173" s="746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62">
        <v>4607091387667</v>
      </c>
      <c r="E174" s="763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7"/>
      <c r="R174" s="767"/>
      <c r="S174" s="767"/>
      <c r="T174" s="768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62">
        <v>4607091387636</v>
      </c>
      <c r="E175" s="763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7"/>
      <c r="R175" s="767"/>
      <c r="S175" s="767"/>
      <c r="T175" s="768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62">
        <v>4607091382426</v>
      </c>
      <c r="E176" s="763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7"/>
      <c r="R176" s="767"/>
      <c r="S176" s="767"/>
      <c r="T176" s="768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62">
        <v>4607091386547</v>
      </c>
      <c r="E177" s="763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7"/>
      <c r="R177" s="767"/>
      <c r="S177" s="767"/>
      <c r="T177" s="768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62">
        <v>4607091382464</v>
      </c>
      <c r="E178" s="763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7"/>
      <c r="R178" s="767"/>
      <c r="S178" s="767"/>
      <c r="T178" s="768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69"/>
      <c r="B179" s="765"/>
      <c r="C179" s="765"/>
      <c r="D179" s="765"/>
      <c r="E179" s="765"/>
      <c r="F179" s="765"/>
      <c r="G179" s="765"/>
      <c r="H179" s="765"/>
      <c r="I179" s="765"/>
      <c r="J179" s="765"/>
      <c r="K179" s="765"/>
      <c r="L179" s="765"/>
      <c r="M179" s="765"/>
      <c r="N179" s="765"/>
      <c r="O179" s="770"/>
      <c r="P179" s="759" t="s">
        <v>71</v>
      </c>
      <c r="Q179" s="760"/>
      <c r="R179" s="760"/>
      <c r="S179" s="760"/>
      <c r="T179" s="760"/>
      <c r="U179" s="760"/>
      <c r="V179" s="761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hidden="1" x14ac:dyDescent="0.2">
      <c r="A180" s="765"/>
      <c r="B180" s="765"/>
      <c r="C180" s="765"/>
      <c r="D180" s="765"/>
      <c r="E180" s="765"/>
      <c r="F180" s="765"/>
      <c r="G180" s="765"/>
      <c r="H180" s="765"/>
      <c r="I180" s="765"/>
      <c r="J180" s="765"/>
      <c r="K180" s="765"/>
      <c r="L180" s="765"/>
      <c r="M180" s="765"/>
      <c r="N180" s="765"/>
      <c r="O180" s="770"/>
      <c r="P180" s="759" t="s">
        <v>71</v>
      </c>
      <c r="Q180" s="760"/>
      <c r="R180" s="760"/>
      <c r="S180" s="760"/>
      <c r="T180" s="760"/>
      <c r="U180" s="760"/>
      <c r="V180" s="761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hidden="1" customHeight="1" x14ac:dyDescent="0.25">
      <c r="A181" s="764" t="s">
        <v>73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746"/>
      <c r="AB181" s="746"/>
      <c r="AC181" s="746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62">
        <v>4607091385304</v>
      </c>
      <c r="E182" s="763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7"/>
      <c r="R182" s="767"/>
      <c r="S182" s="767"/>
      <c r="T182" s="768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hidden="1" customHeight="1" x14ac:dyDescent="0.25">
      <c r="A183" s="54" t="s">
        <v>327</v>
      </c>
      <c r="B183" s="54" t="s">
        <v>328</v>
      </c>
      <c r="C183" s="31">
        <v>4301051653</v>
      </c>
      <c r="D183" s="762">
        <v>4607091386264</v>
      </c>
      <c r="E183" s="763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0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7"/>
      <c r="R183" s="767"/>
      <c r="S183" s="767"/>
      <c r="T183" s="768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62">
        <v>4607091385427</v>
      </c>
      <c r="E184" s="763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7"/>
      <c r="R184" s="767"/>
      <c r="S184" s="767"/>
      <c r="T184" s="768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69"/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70"/>
      <c r="P185" s="759" t="s">
        <v>71</v>
      </c>
      <c r="Q185" s="760"/>
      <c r="R185" s="760"/>
      <c r="S185" s="760"/>
      <c r="T185" s="760"/>
      <c r="U185" s="760"/>
      <c r="V185" s="761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hidden="1" x14ac:dyDescent="0.2">
      <c r="A186" s="765"/>
      <c r="B186" s="765"/>
      <c r="C186" s="765"/>
      <c r="D186" s="765"/>
      <c r="E186" s="765"/>
      <c r="F186" s="765"/>
      <c r="G186" s="765"/>
      <c r="H186" s="765"/>
      <c r="I186" s="765"/>
      <c r="J186" s="765"/>
      <c r="K186" s="765"/>
      <c r="L186" s="765"/>
      <c r="M186" s="765"/>
      <c r="N186" s="765"/>
      <c r="O186" s="770"/>
      <c r="P186" s="759" t="s">
        <v>71</v>
      </c>
      <c r="Q186" s="760"/>
      <c r="R186" s="760"/>
      <c r="S186" s="760"/>
      <c r="T186" s="760"/>
      <c r="U186" s="760"/>
      <c r="V186" s="761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hidden="1" customHeight="1" x14ac:dyDescent="0.2">
      <c r="A187" s="862" t="s">
        <v>332</v>
      </c>
      <c r="B187" s="863"/>
      <c r="C187" s="863"/>
      <c r="D187" s="863"/>
      <c r="E187" s="863"/>
      <c r="F187" s="863"/>
      <c r="G187" s="863"/>
      <c r="H187" s="863"/>
      <c r="I187" s="863"/>
      <c r="J187" s="863"/>
      <c r="K187" s="863"/>
      <c r="L187" s="863"/>
      <c r="M187" s="863"/>
      <c r="N187" s="863"/>
      <c r="O187" s="863"/>
      <c r="P187" s="863"/>
      <c r="Q187" s="863"/>
      <c r="R187" s="863"/>
      <c r="S187" s="863"/>
      <c r="T187" s="863"/>
      <c r="U187" s="863"/>
      <c r="V187" s="863"/>
      <c r="W187" s="863"/>
      <c r="X187" s="863"/>
      <c r="Y187" s="863"/>
      <c r="Z187" s="863"/>
      <c r="AA187" s="48"/>
      <c r="AB187" s="48"/>
      <c r="AC187" s="48"/>
    </row>
    <row r="188" spans="1:68" ht="16.5" hidden="1" customHeight="1" x14ac:dyDescent="0.25">
      <c r="A188" s="782" t="s">
        <v>333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748"/>
      <c r="AB188" s="748"/>
      <c r="AC188" s="748"/>
    </row>
    <row r="189" spans="1:68" ht="14.25" hidden="1" customHeight="1" x14ac:dyDescent="0.25">
      <c r="A189" s="764" t="s">
        <v>169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746"/>
      <c r="AB189" s="746"/>
      <c r="AC189" s="746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62">
        <v>4680115886223</v>
      </c>
      <c r="E190" s="763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59" t="s">
        <v>336</v>
      </c>
      <c r="Q190" s="767"/>
      <c r="R190" s="767"/>
      <c r="S190" s="767"/>
      <c r="T190" s="768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9"/>
      <c r="B191" s="765"/>
      <c r="C191" s="765"/>
      <c r="D191" s="765"/>
      <c r="E191" s="765"/>
      <c r="F191" s="765"/>
      <c r="G191" s="765"/>
      <c r="H191" s="765"/>
      <c r="I191" s="765"/>
      <c r="J191" s="765"/>
      <c r="K191" s="765"/>
      <c r="L191" s="765"/>
      <c r="M191" s="765"/>
      <c r="N191" s="765"/>
      <c r="O191" s="770"/>
      <c r="P191" s="759" t="s">
        <v>71</v>
      </c>
      <c r="Q191" s="760"/>
      <c r="R191" s="760"/>
      <c r="S191" s="760"/>
      <c r="T191" s="760"/>
      <c r="U191" s="760"/>
      <c r="V191" s="761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hidden="1" x14ac:dyDescent="0.2">
      <c r="A192" s="765"/>
      <c r="B192" s="765"/>
      <c r="C192" s="765"/>
      <c r="D192" s="765"/>
      <c r="E192" s="765"/>
      <c r="F192" s="765"/>
      <c r="G192" s="765"/>
      <c r="H192" s="765"/>
      <c r="I192" s="765"/>
      <c r="J192" s="765"/>
      <c r="K192" s="765"/>
      <c r="L192" s="765"/>
      <c r="M192" s="765"/>
      <c r="N192" s="765"/>
      <c r="O192" s="770"/>
      <c r="P192" s="759" t="s">
        <v>71</v>
      </c>
      <c r="Q192" s="760"/>
      <c r="R192" s="760"/>
      <c r="S192" s="760"/>
      <c r="T192" s="760"/>
      <c r="U192" s="760"/>
      <c r="V192" s="761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hidden="1" customHeight="1" x14ac:dyDescent="0.25">
      <c r="A193" s="764" t="s">
        <v>64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746"/>
      <c r="AB193" s="746"/>
      <c r="AC193" s="746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62">
        <v>4680115880993</v>
      </c>
      <c r="E194" s="763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7"/>
      <c r="R194" s="767"/>
      <c r="S194" s="767"/>
      <c r="T194" s="768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62">
        <v>4680115881761</v>
      </c>
      <c r="E195" s="763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7"/>
      <c r="R195" s="767"/>
      <c r="S195" s="767"/>
      <c r="T195" s="768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62">
        <v>4680115881563</v>
      </c>
      <c r="E196" s="763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7"/>
      <c r="R196" s="767"/>
      <c r="S196" s="767"/>
      <c r="T196" s="768"/>
      <c r="U196" s="34"/>
      <c r="V196" s="34"/>
      <c r="W196" s="35" t="s">
        <v>69</v>
      </c>
      <c r="X196" s="753">
        <v>30</v>
      </c>
      <c r="Y196" s="754">
        <f t="shared" si="31"/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31.428571428571427</v>
      </c>
      <c r="BN196" s="64">
        <f t="shared" si="33"/>
        <v>35.200000000000003</v>
      </c>
      <c r="BO196" s="64">
        <f t="shared" si="34"/>
        <v>4.5787545787545784E-2</v>
      </c>
      <c r="BP196" s="64">
        <f t="shared" si="35"/>
        <v>5.128205128205128E-2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62">
        <v>4680115880986</v>
      </c>
      <c r="E197" s="763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7"/>
      <c r="R197" s="767"/>
      <c r="S197" s="767"/>
      <c r="T197" s="768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62">
        <v>4680115881785</v>
      </c>
      <c r="E198" s="763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7"/>
      <c r="R198" s="767"/>
      <c r="S198" s="767"/>
      <c r="T198" s="768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4301031202</v>
      </c>
      <c r="D199" s="762">
        <v>4680115881679</v>
      </c>
      <c r="E199" s="763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7"/>
      <c r="R199" s="767"/>
      <c r="S199" s="767"/>
      <c r="T199" s="768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62">
        <v>4680115880191</v>
      </c>
      <c r="E200" s="763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7"/>
      <c r="R200" s="767"/>
      <c r="S200" s="767"/>
      <c r="T200" s="768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62">
        <v>4680115883963</v>
      </c>
      <c r="E201" s="763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9"/>
      <c r="B202" s="765"/>
      <c r="C202" s="765"/>
      <c r="D202" s="765"/>
      <c r="E202" s="765"/>
      <c r="F202" s="765"/>
      <c r="G202" s="765"/>
      <c r="H202" s="765"/>
      <c r="I202" s="765"/>
      <c r="J202" s="765"/>
      <c r="K202" s="765"/>
      <c r="L202" s="765"/>
      <c r="M202" s="765"/>
      <c r="N202" s="765"/>
      <c r="O202" s="770"/>
      <c r="P202" s="759" t="s">
        <v>71</v>
      </c>
      <c r="Q202" s="760"/>
      <c r="R202" s="760"/>
      <c r="S202" s="760"/>
      <c r="T202" s="760"/>
      <c r="U202" s="760"/>
      <c r="V202" s="761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7.1428571428571423</v>
      </c>
      <c r="Y202" s="755">
        <f>IFERROR(Y194/H194,"0")+IFERROR(Y195/H195,"0")+IFERROR(Y196/H196,"0")+IFERROR(Y197/H197,"0")+IFERROR(Y198/H198,"0")+IFERROR(Y199/H199,"0")+IFERROR(Y200/H200,"0")+IFERROR(Y201/H201,"0")</f>
        <v>8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6.0240000000000002E-2</v>
      </c>
      <c r="AA202" s="756"/>
      <c r="AB202" s="756"/>
      <c r="AC202" s="756"/>
    </row>
    <row r="203" spans="1:68" x14ac:dyDescent="0.2">
      <c r="A203" s="765"/>
      <c r="B203" s="765"/>
      <c r="C203" s="765"/>
      <c r="D203" s="765"/>
      <c r="E203" s="765"/>
      <c r="F203" s="765"/>
      <c r="G203" s="765"/>
      <c r="H203" s="765"/>
      <c r="I203" s="765"/>
      <c r="J203" s="765"/>
      <c r="K203" s="765"/>
      <c r="L203" s="765"/>
      <c r="M203" s="765"/>
      <c r="N203" s="765"/>
      <c r="O203" s="770"/>
      <c r="P203" s="759" t="s">
        <v>71</v>
      </c>
      <c r="Q203" s="760"/>
      <c r="R203" s="760"/>
      <c r="S203" s="760"/>
      <c r="T203" s="760"/>
      <c r="U203" s="760"/>
      <c r="V203" s="761"/>
      <c r="W203" s="37" t="s">
        <v>69</v>
      </c>
      <c r="X203" s="755">
        <f>IFERROR(SUM(X194:X201),"0")</f>
        <v>30</v>
      </c>
      <c r="Y203" s="755">
        <f>IFERROR(SUM(Y194:Y201),"0")</f>
        <v>33.6</v>
      </c>
      <c r="Z203" s="37"/>
      <c r="AA203" s="756"/>
      <c r="AB203" s="756"/>
      <c r="AC203" s="756"/>
    </row>
    <row r="204" spans="1:68" ht="16.5" hidden="1" customHeight="1" x14ac:dyDescent="0.25">
      <c r="A204" s="782" t="s">
        <v>358</v>
      </c>
      <c r="B204" s="765"/>
      <c r="C204" s="765"/>
      <c r="D204" s="765"/>
      <c r="E204" s="765"/>
      <c r="F204" s="765"/>
      <c r="G204" s="765"/>
      <c r="H204" s="765"/>
      <c r="I204" s="765"/>
      <c r="J204" s="765"/>
      <c r="K204" s="765"/>
      <c r="L204" s="765"/>
      <c r="M204" s="765"/>
      <c r="N204" s="765"/>
      <c r="O204" s="765"/>
      <c r="P204" s="765"/>
      <c r="Q204" s="765"/>
      <c r="R204" s="765"/>
      <c r="S204" s="765"/>
      <c r="T204" s="765"/>
      <c r="U204" s="765"/>
      <c r="V204" s="765"/>
      <c r="W204" s="765"/>
      <c r="X204" s="765"/>
      <c r="Y204" s="765"/>
      <c r="Z204" s="765"/>
      <c r="AA204" s="748"/>
      <c r="AB204" s="748"/>
      <c r="AC204" s="748"/>
    </row>
    <row r="205" spans="1:68" ht="14.25" hidden="1" customHeight="1" x14ac:dyDescent="0.25">
      <c r="A205" s="764" t="s">
        <v>114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746"/>
      <c r="AB205" s="746"/>
      <c r="AC205" s="746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62">
        <v>4680115881402</v>
      </c>
      <c r="E206" s="763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62">
        <v>4680115881396</v>
      </c>
      <c r="E207" s="763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7"/>
      <c r="R207" s="767"/>
      <c r="S207" s="767"/>
      <c r="T207" s="768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69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70"/>
      <c r="P208" s="759" t="s">
        <v>71</v>
      </c>
      <c r="Q208" s="760"/>
      <c r="R208" s="760"/>
      <c r="S208" s="760"/>
      <c r="T208" s="760"/>
      <c r="U208" s="760"/>
      <c r="V208" s="761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hidden="1" x14ac:dyDescent="0.2">
      <c r="A209" s="765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70"/>
      <c r="P209" s="759" t="s">
        <v>71</v>
      </c>
      <c r="Q209" s="760"/>
      <c r="R209" s="760"/>
      <c r="S209" s="760"/>
      <c r="T209" s="760"/>
      <c r="U209" s="760"/>
      <c r="V209" s="761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hidden="1" customHeight="1" x14ac:dyDescent="0.25">
      <c r="A210" s="764" t="s">
        <v>169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746"/>
      <c r="AB210" s="746"/>
      <c r="AC210" s="746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62">
        <v>4680115882935</v>
      </c>
      <c r="E211" s="763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7"/>
      <c r="R211" s="767"/>
      <c r="S211" s="767"/>
      <c r="T211" s="768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62">
        <v>4680115880764</v>
      </c>
      <c r="E212" s="763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7"/>
      <c r="R212" s="767"/>
      <c r="S212" s="767"/>
      <c r="T212" s="768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69"/>
      <c r="B213" s="765"/>
      <c r="C213" s="765"/>
      <c r="D213" s="765"/>
      <c r="E213" s="765"/>
      <c r="F213" s="765"/>
      <c r="G213" s="765"/>
      <c r="H213" s="765"/>
      <c r="I213" s="765"/>
      <c r="J213" s="765"/>
      <c r="K213" s="765"/>
      <c r="L213" s="765"/>
      <c r="M213" s="765"/>
      <c r="N213" s="765"/>
      <c r="O213" s="770"/>
      <c r="P213" s="759" t="s">
        <v>71</v>
      </c>
      <c r="Q213" s="760"/>
      <c r="R213" s="760"/>
      <c r="S213" s="760"/>
      <c r="T213" s="760"/>
      <c r="U213" s="760"/>
      <c r="V213" s="761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hidden="1" x14ac:dyDescent="0.2">
      <c r="A214" s="765"/>
      <c r="B214" s="765"/>
      <c r="C214" s="765"/>
      <c r="D214" s="765"/>
      <c r="E214" s="765"/>
      <c r="F214" s="765"/>
      <c r="G214" s="765"/>
      <c r="H214" s="765"/>
      <c r="I214" s="765"/>
      <c r="J214" s="765"/>
      <c r="K214" s="765"/>
      <c r="L214" s="765"/>
      <c r="M214" s="765"/>
      <c r="N214" s="765"/>
      <c r="O214" s="770"/>
      <c r="P214" s="759" t="s">
        <v>71</v>
      </c>
      <c r="Q214" s="760"/>
      <c r="R214" s="760"/>
      <c r="S214" s="760"/>
      <c r="T214" s="760"/>
      <c r="U214" s="760"/>
      <c r="V214" s="761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hidden="1" customHeight="1" x14ac:dyDescent="0.25">
      <c r="A215" s="764" t="s">
        <v>64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62">
        <v>4680115882683</v>
      </c>
      <c r="E216" s="763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3">
        <v>44</v>
      </c>
      <c r="Y216" s="754">
        <f t="shared" ref="Y216:Y223" si="36">IFERROR(IF(X216="",0,CEILING((X216/$H216),1)*$H216),"")</f>
        <v>48.6</v>
      </c>
      <c r="Z216" s="36">
        <f>IFERROR(IF(Y216=0,"",ROUNDUP(Y216/H216,0)*0.00902),"")</f>
        <v>8.1180000000000002E-2</v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45.711111111111109</v>
      </c>
      <c r="BN216" s="64">
        <f t="shared" ref="BN216:BN223" si="38">IFERROR(Y216*I216/H216,"0")</f>
        <v>50.49</v>
      </c>
      <c r="BO216" s="64">
        <f t="shared" ref="BO216:BO223" si="39">IFERROR(1/J216*(X216/H216),"0")</f>
        <v>6.1728395061728392E-2</v>
      </c>
      <c r="BP216" s="64">
        <f t="shared" ref="BP216:BP223" si="40">IFERROR(1/J216*(Y216/H216),"0")</f>
        <v>6.8181818181818177E-2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62">
        <v>4680115882690</v>
      </c>
      <c r="E217" s="763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3">
        <v>24</v>
      </c>
      <c r="Y217" s="754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24.933333333333334</v>
      </c>
      <c r="BN217" s="64">
        <f t="shared" si="38"/>
        <v>28.049999999999997</v>
      </c>
      <c r="BO217" s="64">
        <f t="shared" si="39"/>
        <v>3.3670033670033662E-2</v>
      </c>
      <c r="BP217" s="64">
        <f t="shared" si="40"/>
        <v>3.787878787878788E-2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62">
        <v>4680115882669</v>
      </c>
      <c r="E218" s="763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3">
        <v>40</v>
      </c>
      <c r="Y218" s="754">
        <f t="shared" si="36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41.555555555555557</v>
      </c>
      <c r="BN218" s="64">
        <f t="shared" si="38"/>
        <v>44.88</v>
      </c>
      <c r="BO218" s="64">
        <f t="shared" si="39"/>
        <v>5.6116722783389444E-2</v>
      </c>
      <c r="BP218" s="64">
        <f t="shared" si="40"/>
        <v>6.0606060606060608E-2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62">
        <v>4680115882676</v>
      </c>
      <c r="E219" s="763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7"/>
      <c r="R219" s="767"/>
      <c r="S219" s="767"/>
      <c r="T219" s="768"/>
      <c r="U219" s="34"/>
      <c r="V219" s="34"/>
      <c r="W219" s="35" t="s">
        <v>69</v>
      </c>
      <c r="X219" s="753">
        <v>44</v>
      </c>
      <c r="Y219" s="754">
        <f t="shared" si="36"/>
        <v>48.6</v>
      </c>
      <c r="Z219" s="36">
        <f>IFERROR(IF(Y219=0,"",ROUNDUP(Y219/H219,0)*0.00902),"")</f>
        <v>8.1180000000000002E-2</v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45.711111111111109</v>
      </c>
      <c r="BN219" s="64">
        <f t="shared" si="38"/>
        <v>50.49</v>
      </c>
      <c r="BO219" s="64">
        <f t="shared" si="39"/>
        <v>6.1728395061728392E-2</v>
      </c>
      <c r="BP219" s="64">
        <f t="shared" si="40"/>
        <v>6.8181818181818177E-2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62">
        <v>4680115884014</v>
      </c>
      <c r="E220" s="763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62">
        <v>4680115884007</v>
      </c>
      <c r="E221" s="763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7"/>
      <c r="R221" s="767"/>
      <c r="S221" s="767"/>
      <c r="T221" s="768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62">
        <v>4680115884038</v>
      </c>
      <c r="E222" s="763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7"/>
      <c r="R222" s="767"/>
      <c r="S222" s="767"/>
      <c r="T222" s="768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62">
        <v>4680115884021</v>
      </c>
      <c r="E223" s="763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7"/>
      <c r="R223" s="767"/>
      <c r="S223" s="767"/>
      <c r="T223" s="768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9"/>
      <c r="B224" s="765"/>
      <c r="C224" s="765"/>
      <c r="D224" s="765"/>
      <c r="E224" s="765"/>
      <c r="F224" s="765"/>
      <c r="G224" s="765"/>
      <c r="H224" s="765"/>
      <c r="I224" s="765"/>
      <c r="J224" s="765"/>
      <c r="K224" s="765"/>
      <c r="L224" s="765"/>
      <c r="M224" s="765"/>
      <c r="N224" s="765"/>
      <c r="O224" s="770"/>
      <c r="P224" s="759" t="s">
        <v>71</v>
      </c>
      <c r="Q224" s="760"/>
      <c r="R224" s="760"/>
      <c r="S224" s="760"/>
      <c r="T224" s="760"/>
      <c r="U224" s="760"/>
      <c r="V224" s="761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28.148148148148145</v>
      </c>
      <c r="Y224" s="755">
        <f>IFERROR(Y216/H216,"0")+IFERROR(Y217/H217,"0")+IFERROR(Y218/H218,"0")+IFERROR(Y219/H219,"0")+IFERROR(Y220/H220,"0")+IFERROR(Y221/H221,"0")+IFERROR(Y222/H222,"0")+IFERROR(Y223/H223,"0")</f>
        <v>31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0.27961999999999998</v>
      </c>
      <c r="AA224" s="756"/>
      <c r="AB224" s="756"/>
      <c r="AC224" s="756"/>
    </row>
    <row r="225" spans="1:68" x14ac:dyDescent="0.2">
      <c r="A225" s="765"/>
      <c r="B225" s="765"/>
      <c r="C225" s="765"/>
      <c r="D225" s="765"/>
      <c r="E225" s="765"/>
      <c r="F225" s="765"/>
      <c r="G225" s="765"/>
      <c r="H225" s="765"/>
      <c r="I225" s="765"/>
      <c r="J225" s="765"/>
      <c r="K225" s="765"/>
      <c r="L225" s="765"/>
      <c r="M225" s="765"/>
      <c r="N225" s="765"/>
      <c r="O225" s="770"/>
      <c r="P225" s="759" t="s">
        <v>71</v>
      </c>
      <c r="Q225" s="760"/>
      <c r="R225" s="760"/>
      <c r="S225" s="760"/>
      <c r="T225" s="760"/>
      <c r="U225" s="760"/>
      <c r="V225" s="761"/>
      <c r="W225" s="37" t="s">
        <v>69</v>
      </c>
      <c r="X225" s="755">
        <f>IFERROR(SUM(X216:X223),"0")</f>
        <v>152</v>
      </c>
      <c r="Y225" s="755">
        <f>IFERROR(SUM(Y216:Y223),"0")</f>
        <v>167.4</v>
      </c>
      <c r="Z225" s="37"/>
      <c r="AA225" s="756"/>
      <c r="AB225" s="756"/>
      <c r="AC225" s="756"/>
    </row>
    <row r="226" spans="1:68" ht="14.25" hidden="1" customHeight="1" x14ac:dyDescent="0.25">
      <c r="A226" s="764" t="s">
        <v>73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746"/>
      <c r="AB226" s="746"/>
      <c r="AC226" s="746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62">
        <v>4680115881594</v>
      </c>
      <c r="E227" s="763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62">
        <v>4680115880962</v>
      </c>
      <c r="E228" s="763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2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7"/>
      <c r="R228" s="767"/>
      <c r="S228" s="767"/>
      <c r="T228" s="768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62">
        <v>4680115881617</v>
      </c>
      <c r="E229" s="763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7"/>
      <c r="R229" s="767"/>
      <c r="S229" s="767"/>
      <c r="T229" s="768"/>
      <c r="U229" s="34"/>
      <c r="V229" s="34"/>
      <c r="W229" s="35" t="s">
        <v>69</v>
      </c>
      <c r="X229" s="753">
        <v>8</v>
      </c>
      <c r="Y229" s="754">
        <f t="shared" si="41"/>
        <v>8.1</v>
      </c>
      <c r="Z229" s="36">
        <f>IFERROR(IF(Y229=0,"",ROUNDUP(Y229/H229,0)*0.02175),"")</f>
        <v>2.1749999999999999E-2</v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8.5392592592592607</v>
      </c>
      <c r="BN229" s="64">
        <f t="shared" si="43"/>
        <v>8.6460000000000008</v>
      </c>
      <c r="BO229" s="64">
        <f t="shared" si="44"/>
        <v>1.7636684303350969E-2</v>
      </c>
      <c r="BP229" s="64">
        <f t="shared" si="45"/>
        <v>1.7857142857142856E-2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62">
        <v>4680115880573</v>
      </c>
      <c r="E230" s="763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7"/>
      <c r="R230" s="767"/>
      <c r="S230" s="767"/>
      <c r="T230" s="768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62">
        <v>4680115882195</v>
      </c>
      <c r="E231" s="763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7"/>
      <c r="R231" s="767"/>
      <c r="S231" s="767"/>
      <c r="T231" s="768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62">
        <v>4680115882607</v>
      </c>
      <c r="E232" s="763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7"/>
      <c r="R232" s="767"/>
      <c r="S232" s="767"/>
      <c r="T232" s="768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hidden="1" customHeight="1" x14ac:dyDescent="0.25">
      <c r="A233" s="54" t="s">
        <v>406</v>
      </c>
      <c r="B233" s="54" t="s">
        <v>407</v>
      </c>
      <c r="C233" s="31">
        <v>4301051630</v>
      </c>
      <c r="D233" s="762">
        <v>4680115880092</v>
      </c>
      <c r="E233" s="763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7"/>
      <c r="R233" s="767"/>
      <c r="S233" s="767"/>
      <c r="T233" s="768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409</v>
      </c>
      <c r="B234" s="54" t="s">
        <v>410</v>
      </c>
      <c r="C234" s="31">
        <v>4301051631</v>
      </c>
      <c r="D234" s="762">
        <v>4680115880221</v>
      </c>
      <c r="E234" s="763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62">
        <v>4680115882942</v>
      </c>
      <c r="E235" s="763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62">
        <v>4680115880504</v>
      </c>
      <c r="E236" s="763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7"/>
      <c r="R236" s="767"/>
      <c r="S236" s="767"/>
      <c r="T236" s="768"/>
      <c r="U236" s="34"/>
      <c r="V236" s="34"/>
      <c r="W236" s="35" t="s">
        <v>69</v>
      </c>
      <c r="X236" s="753">
        <v>0.96</v>
      </c>
      <c r="Y236" s="754">
        <f t="shared" si="41"/>
        <v>2.4</v>
      </c>
      <c r="Z236" s="36">
        <f t="shared" si="46"/>
        <v>7.5300000000000002E-3</v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1.0688</v>
      </c>
      <c r="BN236" s="64">
        <f t="shared" si="43"/>
        <v>2.6720000000000002</v>
      </c>
      <c r="BO236" s="64">
        <f t="shared" si="44"/>
        <v>2.5641025641025641E-3</v>
      </c>
      <c r="BP236" s="64">
        <f t="shared" si="45"/>
        <v>6.41025641025641E-3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62">
        <v>4680115882164</v>
      </c>
      <c r="E237" s="763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3">
        <v>0.96</v>
      </c>
      <c r="Y237" s="754">
        <f t="shared" si="41"/>
        <v>2.4</v>
      </c>
      <c r="Z237" s="36">
        <f t="shared" si="46"/>
        <v>7.5300000000000002E-3</v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1.0711999999999999</v>
      </c>
      <c r="BN237" s="64">
        <f t="shared" si="43"/>
        <v>2.6779999999999999</v>
      </c>
      <c r="BO237" s="64">
        <f t="shared" si="44"/>
        <v>2.5641025641025641E-3</v>
      </c>
      <c r="BP237" s="64">
        <f t="shared" si="45"/>
        <v>6.41025641025641E-3</v>
      </c>
    </row>
    <row r="238" spans="1:68" x14ac:dyDescent="0.2">
      <c r="A238" s="769"/>
      <c r="B238" s="765"/>
      <c r="C238" s="765"/>
      <c r="D238" s="765"/>
      <c r="E238" s="765"/>
      <c r="F238" s="765"/>
      <c r="G238" s="765"/>
      <c r="H238" s="765"/>
      <c r="I238" s="765"/>
      <c r="J238" s="765"/>
      <c r="K238" s="765"/>
      <c r="L238" s="765"/>
      <c r="M238" s="765"/>
      <c r="N238" s="765"/>
      <c r="O238" s="770"/>
      <c r="P238" s="759" t="s">
        <v>71</v>
      </c>
      <c r="Q238" s="760"/>
      <c r="R238" s="760"/>
      <c r="S238" s="760"/>
      <c r="T238" s="760"/>
      <c r="U238" s="760"/>
      <c r="V238" s="761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1.7876543209876545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3.6810000000000002E-2</v>
      </c>
      <c r="AA238" s="756"/>
      <c r="AB238" s="756"/>
      <c r="AC238" s="756"/>
    </row>
    <row r="239" spans="1:68" x14ac:dyDescent="0.2">
      <c r="A239" s="765"/>
      <c r="B239" s="765"/>
      <c r="C239" s="765"/>
      <c r="D239" s="765"/>
      <c r="E239" s="765"/>
      <c r="F239" s="765"/>
      <c r="G239" s="765"/>
      <c r="H239" s="765"/>
      <c r="I239" s="765"/>
      <c r="J239" s="765"/>
      <c r="K239" s="765"/>
      <c r="L239" s="765"/>
      <c r="M239" s="765"/>
      <c r="N239" s="765"/>
      <c r="O239" s="770"/>
      <c r="P239" s="759" t="s">
        <v>71</v>
      </c>
      <c r="Q239" s="760"/>
      <c r="R239" s="760"/>
      <c r="S239" s="760"/>
      <c r="T239" s="760"/>
      <c r="U239" s="760"/>
      <c r="V239" s="761"/>
      <c r="W239" s="37" t="s">
        <v>69</v>
      </c>
      <c r="X239" s="755">
        <f>IFERROR(SUM(X227:X237),"0")</f>
        <v>9.9200000000000017</v>
      </c>
      <c r="Y239" s="755">
        <f>IFERROR(SUM(Y227:Y237),"0")</f>
        <v>12.9</v>
      </c>
      <c r="Z239" s="37"/>
      <c r="AA239" s="756"/>
      <c r="AB239" s="756"/>
      <c r="AC239" s="756"/>
    </row>
    <row r="240" spans="1:68" ht="14.25" hidden="1" customHeight="1" x14ac:dyDescent="0.25">
      <c r="A240" s="764" t="s">
        <v>215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746"/>
      <c r="AB240" s="746"/>
      <c r="AC240" s="746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62">
        <v>4680115882874</v>
      </c>
      <c r="E241" s="763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417</v>
      </c>
      <c r="B242" s="54" t="s">
        <v>420</v>
      </c>
      <c r="C242" s="31">
        <v>4301060360</v>
      </c>
      <c r="D242" s="762">
        <v>4680115882874</v>
      </c>
      <c r="E242" s="763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7"/>
      <c r="R242" s="767"/>
      <c r="S242" s="767"/>
      <c r="T242" s="768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4301060359</v>
      </c>
      <c r="D243" s="762">
        <v>4680115884434</v>
      </c>
      <c r="E243" s="763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7"/>
      <c r="R243" s="767"/>
      <c r="S243" s="767"/>
      <c r="T243" s="768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4301060375</v>
      </c>
      <c r="D244" s="762">
        <v>4680115880818</v>
      </c>
      <c r="E244" s="763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7"/>
      <c r="R244" s="767"/>
      <c r="S244" s="767"/>
      <c r="T244" s="768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428</v>
      </c>
      <c r="B245" s="54" t="s">
        <v>429</v>
      </c>
      <c r="C245" s="31">
        <v>4301060389</v>
      </c>
      <c r="D245" s="762">
        <v>4680115880801</v>
      </c>
      <c r="E245" s="763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7"/>
      <c r="R245" s="767"/>
      <c r="S245" s="767"/>
      <c r="T245" s="768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69"/>
      <c r="B246" s="765"/>
      <c r="C246" s="765"/>
      <c r="D246" s="765"/>
      <c r="E246" s="765"/>
      <c r="F246" s="765"/>
      <c r="G246" s="765"/>
      <c r="H246" s="765"/>
      <c r="I246" s="765"/>
      <c r="J246" s="765"/>
      <c r="K246" s="765"/>
      <c r="L246" s="765"/>
      <c r="M246" s="765"/>
      <c r="N246" s="765"/>
      <c r="O246" s="770"/>
      <c r="P246" s="759" t="s">
        <v>71</v>
      </c>
      <c r="Q246" s="760"/>
      <c r="R246" s="760"/>
      <c r="S246" s="760"/>
      <c r="T246" s="760"/>
      <c r="U246" s="760"/>
      <c r="V246" s="761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hidden="1" x14ac:dyDescent="0.2">
      <c r="A247" s="765"/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70"/>
      <c r="P247" s="759" t="s">
        <v>71</v>
      </c>
      <c r="Q247" s="760"/>
      <c r="R247" s="760"/>
      <c r="S247" s="760"/>
      <c r="T247" s="760"/>
      <c r="U247" s="760"/>
      <c r="V247" s="761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hidden="1" customHeight="1" x14ac:dyDescent="0.25">
      <c r="A248" s="782" t="s">
        <v>431</v>
      </c>
      <c r="B248" s="765"/>
      <c r="C248" s="765"/>
      <c r="D248" s="765"/>
      <c r="E248" s="765"/>
      <c r="F248" s="765"/>
      <c r="G248" s="765"/>
      <c r="H248" s="765"/>
      <c r="I248" s="765"/>
      <c r="J248" s="765"/>
      <c r="K248" s="765"/>
      <c r="L248" s="765"/>
      <c r="M248" s="765"/>
      <c r="N248" s="765"/>
      <c r="O248" s="765"/>
      <c r="P248" s="765"/>
      <c r="Q248" s="765"/>
      <c r="R248" s="765"/>
      <c r="S248" s="765"/>
      <c r="T248" s="765"/>
      <c r="U248" s="765"/>
      <c r="V248" s="765"/>
      <c r="W248" s="765"/>
      <c r="X248" s="765"/>
      <c r="Y248" s="765"/>
      <c r="Z248" s="765"/>
      <c r="AA248" s="748"/>
      <c r="AB248" s="748"/>
      <c r="AC248" s="748"/>
    </row>
    <row r="249" spans="1:68" ht="14.25" hidden="1" customHeight="1" x14ac:dyDescent="0.25">
      <c r="A249" s="764" t="s">
        <v>114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746"/>
      <c r="AB249" s="746"/>
      <c r="AC249" s="746"/>
    </row>
    <row r="250" spans="1:68" ht="27" hidden="1" customHeight="1" x14ac:dyDescent="0.25">
      <c r="A250" s="54" t="s">
        <v>432</v>
      </c>
      <c r="B250" s="54" t="s">
        <v>433</v>
      </c>
      <c r="C250" s="31">
        <v>4301011945</v>
      </c>
      <c r="D250" s="762">
        <v>4680115884274</v>
      </c>
      <c r="E250" s="763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hidden="1" customHeight="1" x14ac:dyDescent="0.25">
      <c r="A251" s="54" t="s">
        <v>432</v>
      </c>
      <c r="B251" s="54" t="s">
        <v>435</v>
      </c>
      <c r="C251" s="31">
        <v>4301011717</v>
      </c>
      <c r="D251" s="762">
        <v>4680115884274</v>
      </c>
      <c r="E251" s="763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4301011719</v>
      </c>
      <c r="D252" s="762">
        <v>4680115884298</v>
      </c>
      <c r="E252" s="763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440</v>
      </c>
      <c r="B253" s="54" t="s">
        <v>441</v>
      </c>
      <c r="C253" s="31">
        <v>4301011944</v>
      </c>
      <c r="D253" s="762">
        <v>4680115884250</v>
      </c>
      <c r="E253" s="763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442</v>
      </c>
      <c r="C254" s="31">
        <v>4301011733</v>
      </c>
      <c r="D254" s="762">
        <v>4680115884250</v>
      </c>
      <c r="E254" s="763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4301011718</v>
      </c>
      <c r="D255" s="762">
        <v>4680115884281</v>
      </c>
      <c r="E255" s="763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7"/>
      <c r="R255" s="767"/>
      <c r="S255" s="767"/>
      <c r="T255" s="768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4301011720</v>
      </c>
      <c r="D256" s="762">
        <v>4680115884199</v>
      </c>
      <c r="E256" s="763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7"/>
      <c r="R256" s="767"/>
      <c r="S256" s="767"/>
      <c r="T256" s="768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4301011716</v>
      </c>
      <c r="D257" s="762">
        <v>4680115884267</v>
      </c>
      <c r="E257" s="763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7"/>
      <c r="R257" s="767"/>
      <c r="S257" s="767"/>
      <c r="T257" s="768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idden="1" x14ac:dyDescent="0.2">
      <c r="A258" s="769"/>
      <c r="B258" s="765"/>
      <c r="C258" s="765"/>
      <c r="D258" s="765"/>
      <c r="E258" s="765"/>
      <c r="F258" s="765"/>
      <c r="G258" s="765"/>
      <c r="H258" s="765"/>
      <c r="I258" s="765"/>
      <c r="J258" s="765"/>
      <c r="K258" s="765"/>
      <c r="L258" s="765"/>
      <c r="M258" s="765"/>
      <c r="N258" s="765"/>
      <c r="O258" s="770"/>
      <c r="P258" s="759" t="s">
        <v>71</v>
      </c>
      <c r="Q258" s="760"/>
      <c r="R258" s="760"/>
      <c r="S258" s="760"/>
      <c r="T258" s="760"/>
      <c r="U258" s="760"/>
      <c r="V258" s="761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hidden="1" x14ac:dyDescent="0.2">
      <c r="A259" s="765"/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70"/>
      <c r="P259" s="759" t="s">
        <v>71</v>
      </c>
      <c r="Q259" s="760"/>
      <c r="R259" s="760"/>
      <c r="S259" s="760"/>
      <c r="T259" s="760"/>
      <c r="U259" s="760"/>
      <c r="V259" s="761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hidden="1" customHeight="1" x14ac:dyDescent="0.25">
      <c r="A260" s="782" t="s">
        <v>451</v>
      </c>
      <c r="B260" s="765"/>
      <c r="C260" s="765"/>
      <c r="D260" s="765"/>
      <c r="E260" s="765"/>
      <c r="F260" s="765"/>
      <c r="G260" s="765"/>
      <c r="H260" s="765"/>
      <c r="I260" s="765"/>
      <c r="J260" s="765"/>
      <c r="K260" s="765"/>
      <c r="L260" s="765"/>
      <c r="M260" s="765"/>
      <c r="N260" s="765"/>
      <c r="O260" s="765"/>
      <c r="P260" s="765"/>
      <c r="Q260" s="765"/>
      <c r="R260" s="765"/>
      <c r="S260" s="765"/>
      <c r="T260" s="765"/>
      <c r="U260" s="765"/>
      <c r="V260" s="765"/>
      <c r="W260" s="765"/>
      <c r="X260" s="765"/>
      <c r="Y260" s="765"/>
      <c r="Z260" s="765"/>
      <c r="AA260" s="748"/>
      <c r="AB260" s="748"/>
      <c r="AC260" s="748"/>
    </row>
    <row r="261" spans="1:68" ht="14.25" hidden="1" customHeight="1" x14ac:dyDescent="0.25">
      <c r="A261" s="764" t="s">
        <v>114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746"/>
      <c r="AB261" s="746"/>
      <c r="AC261" s="746"/>
    </row>
    <row r="262" spans="1:68" ht="27" hidden="1" customHeight="1" x14ac:dyDescent="0.25">
      <c r="A262" s="54" t="s">
        <v>452</v>
      </c>
      <c r="B262" s="54" t="s">
        <v>453</v>
      </c>
      <c r="C262" s="31">
        <v>4301011942</v>
      </c>
      <c r="D262" s="762">
        <v>4680115884137</v>
      </c>
      <c r="E262" s="763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7"/>
      <c r="R262" s="767"/>
      <c r="S262" s="767"/>
      <c r="T262" s="768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hidden="1" customHeight="1" x14ac:dyDescent="0.25">
      <c r="A263" s="54" t="s">
        <v>452</v>
      </c>
      <c r="B263" s="54" t="s">
        <v>454</v>
      </c>
      <c r="C263" s="31">
        <v>4301011826</v>
      </c>
      <c r="D263" s="762">
        <v>4680115884137</v>
      </c>
      <c r="E263" s="763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4301011724</v>
      </c>
      <c r="D264" s="762">
        <v>4680115884236</v>
      </c>
      <c r="E264" s="763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4301011721</v>
      </c>
      <c r="D265" s="762">
        <v>4680115884175</v>
      </c>
      <c r="E265" s="763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462</v>
      </c>
      <c r="B266" s="54" t="s">
        <v>463</v>
      </c>
      <c r="C266" s="31">
        <v>4301011824</v>
      </c>
      <c r="D266" s="762">
        <v>4680115884144</v>
      </c>
      <c r="E266" s="763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4301011963</v>
      </c>
      <c r="D267" s="762">
        <v>4680115885288</v>
      </c>
      <c r="E267" s="763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7"/>
      <c r="R267" s="767"/>
      <c r="S267" s="767"/>
      <c r="T267" s="768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4301011726</v>
      </c>
      <c r="D268" s="762">
        <v>4680115884182</v>
      </c>
      <c r="E268" s="763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469</v>
      </c>
      <c r="B269" s="54" t="s">
        <v>470</v>
      </c>
      <c r="C269" s="31">
        <v>4301011722</v>
      </c>
      <c r="D269" s="762">
        <v>4680115884205</v>
      </c>
      <c r="E269" s="763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7"/>
      <c r="R269" s="767"/>
      <c r="S269" s="767"/>
      <c r="T269" s="768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idden="1" x14ac:dyDescent="0.2">
      <c r="A270" s="769"/>
      <c r="B270" s="765"/>
      <c r="C270" s="765"/>
      <c r="D270" s="765"/>
      <c r="E270" s="765"/>
      <c r="F270" s="765"/>
      <c r="G270" s="765"/>
      <c r="H270" s="765"/>
      <c r="I270" s="765"/>
      <c r="J270" s="765"/>
      <c r="K270" s="765"/>
      <c r="L270" s="765"/>
      <c r="M270" s="765"/>
      <c r="N270" s="765"/>
      <c r="O270" s="770"/>
      <c r="P270" s="759" t="s">
        <v>71</v>
      </c>
      <c r="Q270" s="760"/>
      <c r="R270" s="760"/>
      <c r="S270" s="760"/>
      <c r="T270" s="760"/>
      <c r="U270" s="760"/>
      <c r="V270" s="761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hidden="1" x14ac:dyDescent="0.2">
      <c r="A271" s="765"/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70"/>
      <c r="P271" s="759" t="s">
        <v>71</v>
      </c>
      <c r="Q271" s="760"/>
      <c r="R271" s="760"/>
      <c r="S271" s="760"/>
      <c r="T271" s="760"/>
      <c r="U271" s="760"/>
      <c r="V271" s="761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hidden="1" customHeight="1" x14ac:dyDescent="0.25">
      <c r="A272" s="764" t="s">
        <v>169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746"/>
      <c r="AB272" s="746"/>
      <c r="AC272" s="746"/>
    </row>
    <row r="273" spans="1:68" ht="27" hidden="1" customHeight="1" x14ac:dyDescent="0.25">
      <c r="A273" s="54" t="s">
        <v>471</v>
      </c>
      <c r="B273" s="54" t="s">
        <v>472</v>
      </c>
      <c r="C273" s="31">
        <v>4301020340</v>
      </c>
      <c r="D273" s="762">
        <v>4680115885721</v>
      </c>
      <c r="E273" s="763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64" t="s">
        <v>473</v>
      </c>
      <c r="Q273" s="767"/>
      <c r="R273" s="767"/>
      <c r="S273" s="767"/>
      <c r="T273" s="768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769"/>
      <c r="B274" s="765"/>
      <c r="C274" s="765"/>
      <c r="D274" s="765"/>
      <c r="E274" s="765"/>
      <c r="F274" s="765"/>
      <c r="G274" s="765"/>
      <c r="H274" s="765"/>
      <c r="I274" s="765"/>
      <c r="J274" s="765"/>
      <c r="K274" s="765"/>
      <c r="L274" s="765"/>
      <c r="M274" s="765"/>
      <c r="N274" s="765"/>
      <c r="O274" s="770"/>
      <c r="P274" s="759" t="s">
        <v>71</v>
      </c>
      <c r="Q274" s="760"/>
      <c r="R274" s="760"/>
      <c r="S274" s="760"/>
      <c r="T274" s="760"/>
      <c r="U274" s="760"/>
      <c r="V274" s="761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hidden="1" x14ac:dyDescent="0.2">
      <c r="A275" s="765"/>
      <c r="B275" s="765"/>
      <c r="C275" s="765"/>
      <c r="D275" s="765"/>
      <c r="E275" s="765"/>
      <c r="F275" s="765"/>
      <c r="G275" s="765"/>
      <c r="H275" s="765"/>
      <c r="I275" s="765"/>
      <c r="J275" s="765"/>
      <c r="K275" s="765"/>
      <c r="L275" s="765"/>
      <c r="M275" s="765"/>
      <c r="N275" s="765"/>
      <c r="O275" s="770"/>
      <c r="P275" s="759" t="s">
        <v>71</v>
      </c>
      <c r="Q275" s="760"/>
      <c r="R275" s="760"/>
      <c r="S275" s="760"/>
      <c r="T275" s="760"/>
      <c r="U275" s="760"/>
      <c r="V275" s="761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hidden="1" customHeight="1" x14ac:dyDescent="0.25">
      <c r="A276" s="782" t="s">
        <v>475</v>
      </c>
      <c r="B276" s="765"/>
      <c r="C276" s="765"/>
      <c r="D276" s="765"/>
      <c r="E276" s="765"/>
      <c r="F276" s="765"/>
      <c r="G276" s="765"/>
      <c r="H276" s="765"/>
      <c r="I276" s="765"/>
      <c r="J276" s="765"/>
      <c r="K276" s="765"/>
      <c r="L276" s="765"/>
      <c r="M276" s="765"/>
      <c r="N276" s="765"/>
      <c r="O276" s="765"/>
      <c r="P276" s="765"/>
      <c r="Q276" s="765"/>
      <c r="R276" s="765"/>
      <c r="S276" s="765"/>
      <c r="T276" s="765"/>
      <c r="U276" s="765"/>
      <c r="V276" s="765"/>
      <c r="W276" s="765"/>
      <c r="X276" s="765"/>
      <c r="Y276" s="765"/>
      <c r="Z276" s="765"/>
      <c r="AA276" s="748"/>
      <c r="AB276" s="748"/>
      <c r="AC276" s="748"/>
    </row>
    <row r="277" spans="1:68" ht="14.25" hidden="1" customHeight="1" x14ac:dyDescent="0.25">
      <c r="A277" s="764" t="s">
        <v>114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746"/>
      <c r="AB277" s="746"/>
      <c r="AC277" s="746"/>
    </row>
    <row r="278" spans="1:68" ht="27" hidden="1" customHeight="1" x14ac:dyDescent="0.25">
      <c r="A278" s="54" t="s">
        <v>476</v>
      </c>
      <c r="B278" s="54" t="s">
        <v>477</v>
      </c>
      <c r="C278" s="31">
        <v>4301011855</v>
      </c>
      <c r="D278" s="762">
        <v>4680115885837</v>
      </c>
      <c r="E278" s="763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7"/>
      <c r="R278" s="767"/>
      <c r="S278" s="767"/>
      <c r="T278" s="768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hidden="1" customHeight="1" x14ac:dyDescent="0.25">
      <c r="A279" s="54" t="s">
        <v>479</v>
      </c>
      <c r="B279" s="54" t="s">
        <v>480</v>
      </c>
      <c r="C279" s="31">
        <v>4301011322</v>
      </c>
      <c r="D279" s="762">
        <v>4607091387452</v>
      </c>
      <c r="E279" s="763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7"/>
      <c r="R279" s="767"/>
      <c r="S279" s="767"/>
      <c r="T279" s="768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hidden="1" customHeight="1" x14ac:dyDescent="0.25">
      <c r="A280" s="54" t="s">
        <v>482</v>
      </c>
      <c r="B280" s="54" t="s">
        <v>483</v>
      </c>
      <c r="C280" s="31">
        <v>4301011910</v>
      </c>
      <c r="D280" s="762">
        <v>4680115885806</v>
      </c>
      <c r="E280" s="763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3" t="s">
        <v>484</v>
      </c>
      <c r="Q280" s="767"/>
      <c r="R280" s="767"/>
      <c r="S280" s="767"/>
      <c r="T280" s="768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486</v>
      </c>
      <c r="C281" s="31">
        <v>4301011850</v>
      </c>
      <c r="D281" s="762">
        <v>4680115885806</v>
      </c>
      <c r="E281" s="763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7"/>
      <c r="R281" s="767"/>
      <c r="S281" s="767"/>
      <c r="T281" s="768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hidden="1" customHeight="1" x14ac:dyDescent="0.25">
      <c r="A282" s="54" t="s">
        <v>488</v>
      </c>
      <c r="B282" s="54" t="s">
        <v>489</v>
      </c>
      <c r="C282" s="31">
        <v>4301011853</v>
      </c>
      <c r="D282" s="762">
        <v>4680115885851</v>
      </c>
      <c r="E282" s="763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491</v>
      </c>
      <c r="B283" s="54" t="s">
        <v>492</v>
      </c>
      <c r="C283" s="31">
        <v>4301011313</v>
      </c>
      <c r="D283" s="762">
        <v>4607091385984</v>
      </c>
      <c r="E283" s="763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8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7"/>
      <c r="R283" s="767"/>
      <c r="S283" s="767"/>
      <c r="T283" s="768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hidden="1" customHeight="1" x14ac:dyDescent="0.25">
      <c r="A284" s="54" t="s">
        <v>494</v>
      </c>
      <c r="B284" s="54" t="s">
        <v>495</v>
      </c>
      <c r="C284" s="31">
        <v>4301011852</v>
      </c>
      <c r="D284" s="762">
        <v>4680115885844</v>
      </c>
      <c r="E284" s="763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7"/>
      <c r="R284" s="767"/>
      <c r="S284" s="767"/>
      <c r="T284" s="768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496</v>
      </c>
      <c r="B285" s="54" t="s">
        <v>497</v>
      </c>
      <c r="C285" s="31">
        <v>4301011319</v>
      </c>
      <c r="D285" s="762">
        <v>4607091387469</v>
      </c>
      <c r="E285" s="763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7"/>
      <c r="R285" s="767"/>
      <c r="S285" s="767"/>
      <c r="T285" s="768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499</v>
      </c>
      <c r="B286" s="54" t="s">
        <v>500</v>
      </c>
      <c r="C286" s="31">
        <v>4301011851</v>
      </c>
      <c r="D286" s="762">
        <v>4680115885820</v>
      </c>
      <c r="E286" s="763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7"/>
      <c r="R286" s="767"/>
      <c r="S286" s="767"/>
      <c r="T286" s="768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4301011316</v>
      </c>
      <c r="D287" s="762">
        <v>4607091387438</v>
      </c>
      <c r="E287" s="763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7"/>
      <c r="R287" s="767"/>
      <c r="S287" s="767"/>
      <c r="T287" s="768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idden="1" x14ac:dyDescent="0.2">
      <c r="A288" s="769"/>
      <c r="B288" s="765"/>
      <c r="C288" s="765"/>
      <c r="D288" s="765"/>
      <c r="E288" s="765"/>
      <c r="F288" s="765"/>
      <c r="G288" s="765"/>
      <c r="H288" s="765"/>
      <c r="I288" s="765"/>
      <c r="J288" s="765"/>
      <c r="K288" s="765"/>
      <c r="L288" s="765"/>
      <c r="M288" s="765"/>
      <c r="N288" s="765"/>
      <c r="O288" s="770"/>
      <c r="P288" s="759" t="s">
        <v>71</v>
      </c>
      <c r="Q288" s="760"/>
      <c r="R288" s="760"/>
      <c r="S288" s="760"/>
      <c r="T288" s="760"/>
      <c r="U288" s="760"/>
      <c r="V288" s="761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hidden="1" x14ac:dyDescent="0.2">
      <c r="A289" s="765"/>
      <c r="B289" s="765"/>
      <c r="C289" s="765"/>
      <c r="D289" s="765"/>
      <c r="E289" s="765"/>
      <c r="F289" s="765"/>
      <c r="G289" s="765"/>
      <c r="H289" s="765"/>
      <c r="I289" s="765"/>
      <c r="J289" s="765"/>
      <c r="K289" s="765"/>
      <c r="L289" s="765"/>
      <c r="M289" s="765"/>
      <c r="N289" s="765"/>
      <c r="O289" s="770"/>
      <c r="P289" s="759" t="s">
        <v>71</v>
      </c>
      <c r="Q289" s="760"/>
      <c r="R289" s="760"/>
      <c r="S289" s="760"/>
      <c r="T289" s="760"/>
      <c r="U289" s="760"/>
      <c r="V289" s="761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hidden="1" customHeight="1" x14ac:dyDescent="0.25">
      <c r="A290" s="782" t="s">
        <v>504</v>
      </c>
      <c r="B290" s="765"/>
      <c r="C290" s="765"/>
      <c r="D290" s="765"/>
      <c r="E290" s="765"/>
      <c r="F290" s="765"/>
      <c r="G290" s="765"/>
      <c r="H290" s="765"/>
      <c r="I290" s="765"/>
      <c r="J290" s="765"/>
      <c r="K290" s="765"/>
      <c r="L290" s="765"/>
      <c r="M290" s="765"/>
      <c r="N290" s="765"/>
      <c r="O290" s="765"/>
      <c r="P290" s="765"/>
      <c r="Q290" s="765"/>
      <c r="R290" s="765"/>
      <c r="S290" s="765"/>
      <c r="T290" s="765"/>
      <c r="U290" s="765"/>
      <c r="V290" s="765"/>
      <c r="W290" s="765"/>
      <c r="X290" s="765"/>
      <c r="Y290" s="765"/>
      <c r="Z290" s="765"/>
      <c r="AA290" s="748"/>
      <c r="AB290" s="748"/>
      <c r="AC290" s="748"/>
    </row>
    <row r="291" spans="1:68" ht="14.25" hidden="1" customHeight="1" x14ac:dyDescent="0.25">
      <c r="A291" s="764" t="s">
        <v>114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746"/>
      <c r="AB291" s="746"/>
      <c r="AC291" s="746"/>
    </row>
    <row r="292" spans="1:68" ht="27" hidden="1" customHeight="1" x14ac:dyDescent="0.25">
      <c r="A292" s="54" t="s">
        <v>505</v>
      </c>
      <c r="B292" s="54" t="s">
        <v>506</v>
      </c>
      <c r="C292" s="31">
        <v>4301011876</v>
      </c>
      <c r="D292" s="762">
        <v>4680115885707</v>
      </c>
      <c r="E292" s="763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7"/>
      <c r="R292" s="767"/>
      <c r="S292" s="767"/>
      <c r="T292" s="768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69"/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70"/>
      <c r="P293" s="759" t="s">
        <v>71</v>
      </c>
      <c r="Q293" s="760"/>
      <c r="R293" s="760"/>
      <c r="S293" s="760"/>
      <c r="T293" s="760"/>
      <c r="U293" s="760"/>
      <c r="V293" s="761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hidden="1" x14ac:dyDescent="0.2">
      <c r="A294" s="765"/>
      <c r="B294" s="765"/>
      <c r="C294" s="765"/>
      <c r="D294" s="765"/>
      <c r="E294" s="765"/>
      <c r="F294" s="765"/>
      <c r="G294" s="765"/>
      <c r="H294" s="765"/>
      <c r="I294" s="765"/>
      <c r="J294" s="765"/>
      <c r="K294" s="765"/>
      <c r="L294" s="765"/>
      <c r="M294" s="765"/>
      <c r="N294" s="765"/>
      <c r="O294" s="770"/>
      <c r="P294" s="759" t="s">
        <v>71</v>
      </c>
      <c r="Q294" s="760"/>
      <c r="R294" s="760"/>
      <c r="S294" s="760"/>
      <c r="T294" s="760"/>
      <c r="U294" s="760"/>
      <c r="V294" s="761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hidden="1" customHeight="1" x14ac:dyDescent="0.25">
      <c r="A295" s="782" t="s">
        <v>507</v>
      </c>
      <c r="B295" s="765"/>
      <c r="C295" s="765"/>
      <c r="D295" s="765"/>
      <c r="E295" s="765"/>
      <c r="F295" s="765"/>
      <c r="G295" s="765"/>
      <c r="H295" s="765"/>
      <c r="I295" s="765"/>
      <c r="J295" s="765"/>
      <c r="K295" s="765"/>
      <c r="L295" s="765"/>
      <c r="M295" s="765"/>
      <c r="N295" s="765"/>
      <c r="O295" s="765"/>
      <c r="P295" s="765"/>
      <c r="Q295" s="765"/>
      <c r="R295" s="765"/>
      <c r="S295" s="765"/>
      <c r="T295" s="765"/>
      <c r="U295" s="765"/>
      <c r="V295" s="765"/>
      <c r="W295" s="765"/>
      <c r="X295" s="765"/>
      <c r="Y295" s="765"/>
      <c r="Z295" s="765"/>
      <c r="AA295" s="748"/>
      <c r="AB295" s="748"/>
      <c r="AC295" s="748"/>
    </row>
    <row r="296" spans="1:68" ht="14.25" hidden="1" customHeight="1" x14ac:dyDescent="0.25">
      <c r="A296" s="764" t="s">
        <v>114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746"/>
      <c r="AB296" s="746"/>
      <c r="AC296" s="746"/>
    </row>
    <row r="297" spans="1:68" ht="27" hidden="1" customHeight="1" x14ac:dyDescent="0.25">
      <c r="A297" s="54" t="s">
        <v>508</v>
      </c>
      <c r="B297" s="54" t="s">
        <v>509</v>
      </c>
      <c r="C297" s="31">
        <v>4301011223</v>
      </c>
      <c r="D297" s="762">
        <v>4607091383423</v>
      </c>
      <c r="E297" s="763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7"/>
      <c r="R297" s="767"/>
      <c r="S297" s="767"/>
      <c r="T297" s="768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510</v>
      </c>
      <c r="B298" s="54" t="s">
        <v>511</v>
      </c>
      <c r="C298" s="31">
        <v>4301011879</v>
      </c>
      <c r="D298" s="762">
        <v>4680115885691</v>
      </c>
      <c r="E298" s="763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7"/>
      <c r="R298" s="767"/>
      <c r="S298" s="767"/>
      <c r="T298" s="768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513</v>
      </c>
      <c r="B299" s="54" t="s">
        <v>514</v>
      </c>
      <c r="C299" s="31">
        <v>4301011878</v>
      </c>
      <c r="D299" s="762">
        <v>4680115885660</v>
      </c>
      <c r="E299" s="763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9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7"/>
      <c r="R299" s="767"/>
      <c r="S299" s="767"/>
      <c r="T299" s="768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69"/>
      <c r="B300" s="765"/>
      <c r="C300" s="765"/>
      <c r="D300" s="765"/>
      <c r="E300" s="765"/>
      <c r="F300" s="765"/>
      <c r="G300" s="765"/>
      <c r="H300" s="765"/>
      <c r="I300" s="765"/>
      <c r="J300" s="765"/>
      <c r="K300" s="765"/>
      <c r="L300" s="765"/>
      <c r="M300" s="765"/>
      <c r="N300" s="765"/>
      <c r="O300" s="770"/>
      <c r="P300" s="759" t="s">
        <v>71</v>
      </c>
      <c r="Q300" s="760"/>
      <c r="R300" s="760"/>
      <c r="S300" s="760"/>
      <c r="T300" s="760"/>
      <c r="U300" s="760"/>
      <c r="V300" s="761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hidden="1" x14ac:dyDescent="0.2">
      <c r="A301" s="765"/>
      <c r="B301" s="765"/>
      <c r="C301" s="765"/>
      <c r="D301" s="765"/>
      <c r="E301" s="765"/>
      <c r="F301" s="765"/>
      <c r="G301" s="765"/>
      <c r="H301" s="765"/>
      <c r="I301" s="765"/>
      <c r="J301" s="765"/>
      <c r="K301" s="765"/>
      <c r="L301" s="765"/>
      <c r="M301" s="765"/>
      <c r="N301" s="765"/>
      <c r="O301" s="770"/>
      <c r="P301" s="759" t="s">
        <v>71</v>
      </c>
      <c r="Q301" s="760"/>
      <c r="R301" s="760"/>
      <c r="S301" s="760"/>
      <c r="T301" s="760"/>
      <c r="U301" s="760"/>
      <c r="V301" s="761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hidden="1" customHeight="1" x14ac:dyDescent="0.25">
      <c r="A302" s="782" t="s">
        <v>516</v>
      </c>
      <c r="B302" s="765"/>
      <c r="C302" s="765"/>
      <c r="D302" s="765"/>
      <c r="E302" s="765"/>
      <c r="F302" s="765"/>
      <c r="G302" s="765"/>
      <c r="H302" s="765"/>
      <c r="I302" s="765"/>
      <c r="J302" s="765"/>
      <c r="K302" s="765"/>
      <c r="L302" s="765"/>
      <c r="M302" s="765"/>
      <c r="N302" s="765"/>
      <c r="O302" s="765"/>
      <c r="P302" s="765"/>
      <c r="Q302" s="765"/>
      <c r="R302" s="765"/>
      <c r="S302" s="765"/>
      <c r="T302" s="765"/>
      <c r="U302" s="765"/>
      <c r="V302" s="765"/>
      <c r="W302" s="765"/>
      <c r="X302" s="765"/>
      <c r="Y302" s="765"/>
      <c r="Z302" s="765"/>
      <c r="AA302" s="748"/>
      <c r="AB302" s="748"/>
      <c r="AC302" s="748"/>
    </row>
    <row r="303" spans="1:68" ht="14.25" hidden="1" customHeight="1" x14ac:dyDescent="0.25">
      <c r="A303" s="764" t="s">
        <v>73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746"/>
      <c r="AB303" s="746"/>
      <c r="AC303" s="746"/>
    </row>
    <row r="304" spans="1:68" ht="27" hidden="1" customHeight="1" x14ac:dyDescent="0.25">
      <c r="A304" s="54" t="s">
        <v>517</v>
      </c>
      <c r="B304" s="54" t="s">
        <v>518</v>
      </c>
      <c r="C304" s="31">
        <v>4301051409</v>
      </c>
      <c r="D304" s="762">
        <v>4680115881556</v>
      </c>
      <c r="E304" s="763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10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7"/>
      <c r="R304" s="767"/>
      <c r="S304" s="767"/>
      <c r="T304" s="768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hidden="1" customHeight="1" x14ac:dyDescent="0.25">
      <c r="A305" s="54" t="s">
        <v>520</v>
      </c>
      <c r="B305" s="54" t="s">
        <v>521</v>
      </c>
      <c r="C305" s="31">
        <v>4301051506</v>
      </c>
      <c r="D305" s="762">
        <v>4680115881037</v>
      </c>
      <c r="E305" s="763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7"/>
      <c r="R305" s="767"/>
      <c r="S305" s="767"/>
      <c r="T305" s="768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523</v>
      </c>
      <c r="B306" s="54" t="s">
        <v>524</v>
      </c>
      <c r="C306" s="31">
        <v>4301051487</v>
      </c>
      <c r="D306" s="762">
        <v>4680115881228</v>
      </c>
      <c r="E306" s="763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7"/>
      <c r="R306" s="767"/>
      <c r="S306" s="767"/>
      <c r="T306" s="768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525</v>
      </c>
      <c r="B307" s="54" t="s">
        <v>526</v>
      </c>
      <c r="C307" s="31">
        <v>4301051384</v>
      </c>
      <c r="D307" s="762">
        <v>4680115881211</v>
      </c>
      <c r="E307" s="763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7"/>
      <c r="R307" s="767"/>
      <c r="S307" s="767"/>
      <c r="T307" s="768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527</v>
      </c>
      <c r="B308" s="54" t="s">
        <v>528</v>
      </c>
      <c r="C308" s="31">
        <v>4301051378</v>
      </c>
      <c r="D308" s="762">
        <v>4680115881020</v>
      </c>
      <c r="E308" s="763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7"/>
      <c r="R308" s="767"/>
      <c r="S308" s="767"/>
      <c r="T308" s="768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69"/>
      <c r="B309" s="765"/>
      <c r="C309" s="765"/>
      <c r="D309" s="765"/>
      <c r="E309" s="765"/>
      <c r="F309" s="765"/>
      <c r="G309" s="765"/>
      <c r="H309" s="765"/>
      <c r="I309" s="765"/>
      <c r="J309" s="765"/>
      <c r="K309" s="765"/>
      <c r="L309" s="765"/>
      <c r="M309" s="765"/>
      <c r="N309" s="765"/>
      <c r="O309" s="770"/>
      <c r="P309" s="759" t="s">
        <v>71</v>
      </c>
      <c r="Q309" s="760"/>
      <c r="R309" s="760"/>
      <c r="S309" s="760"/>
      <c r="T309" s="760"/>
      <c r="U309" s="760"/>
      <c r="V309" s="761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hidden="1" x14ac:dyDescent="0.2">
      <c r="A310" s="765"/>
      <c r="B310" s="765"/>
      <c r="C310" s="765"/>
      <c r="D310" s="765"/>
      <c r="E310" s="765"/>
      <c r="F310" s="765"/>
      <c r="G310" s="765"/>
      <c r="H310" s="765"/>
      <c r="I310" s="765"/>
      <c r="J310" s="765"/>
      <c r="K310" s="765"/>
      <c r="L310" s="765"/>
      <c r="M310" s="765"/>
      <c r="N310" s="765"/>
      <c r="O310" s="770"/>
      <c r="P310" s="759" t="s">
        <v>71</v>
      </c>
      <c r="Q310" s="760"/>
      <c r="R310" s="760"/>
      <c r="S310" s="760"/>
      <c r="T310" s="760"/>
      <c r="U310" s="760"/>
      <c r="V310" s="761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hidden="1" customHeight="1" x14ac:dyDescent="0.25">
      <c r="A311" s="782" t="s">
        <v>530</v>
      </c>
      <c r="B311" s="765"/>
      <c r="C311" s="765"/>
      <c r="D311" s="765"/>
      <c r="E311" s="765"/>
      <c r="F311" s="765"/>
      <c r="G311" s="765"/>
      <c r="H311" s="765"/>
      <c r="I311" s="765"/>
      <c r="J311" s="765"/>
      <c r="K311" s="765"/>
      <c r="L311" s="765"/>
      <c r="M311" s="765"/>
      <c r="N311" s="765"/>
      <c r="O311" s="765"/>
      <c r="P311" s="765"/>
      <c r="Q311" s="765"/>
      <c r="R311" s="765"/>
      <c r="S311" s="765"/>
      <c r="T311" s="765"/>
      <c r="U311" s="765"/>
      <c r="V311" s="765"/>
      <c r="W311" s="765"/>
      <c r="X311" s="765"/>
      <c r="Y311" s="765"/>
      <c r="Z311" s="765"/>
      <c r="AA311" s="748"/>
      <c r="AB311" s="748"/>
      <c r="AC311" s="748"/>
    </row>
    <row r="312" spans="1:68" ht="14.25" hidden="1" customHeight="1" x14ac:dyDescent="0.25">
      <c r="A312" s="764" t="s">
        <v>114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746"/>
      <c r="AB312" s="746"/>
      <c r="AC312" s="746"/>
    </row>
    <row r="313" spans="1:68" ht="27" hidden="1" customHeight="1" x14ac:dyDescent="0.25">
      <c r="A313" s="54" t="s">
        <v>531</v>
      </c>
      <c r="B313" s="54" t="s">
        <v>532</v>
      </c>
      <c r="C313" s="31">
        <v>4301011306</v>
      </c>
      <c r="D313" s="762">
        <v>4607091389296</v>
      </c>
      <c r="E313" s="763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7"/>
      <c r="R313" s="767"/>
      <c r="S313" s="767"/>
      <c r="T313" s="768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69"/>
      <c r="B314" s="765"/>
      <c r="C314" s="765"/>
      <c r="D314" s="765"/>
      <c r="E314" s="765"/>
      <c r="F314" s="765"/>
      <c r="G314" s="765"/>
      <c r="H314" s="765"/>
      <c r="I314" s="765"/>
      <c r="J314" s="765"/>
      <c r="K314" s="765"/>
      <c r="L314" s="765"/>
      <c r="M314" s="765"/>
      <c r="N314" s="765"/>
      <c r="O314" s="770"/>
      <c r="P314" s="759" t="s">
        <v>71</v>
      </c>
      <c r="Q314" s="760"/>
      <c r="R314" s="760"/>
      <c r="S314" s="760"/>
      <c r="T314" s="760"/>
      <c r="U314" s="760"/>
      <c r="V314" s="761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hidden="1" x14ac:dyDescent="0.2">
      <c r="A315" s="765"/>
      <c r="B315" s="765"/>
      <c r="C315" s="765"/>
      <c r="D315" s="765"/>
      <c r="E315" s="765"/>
      <c r="F315" s="765"/>
      <c r="G315" s="765"/>
      <c r="H315" s="765"/>
      <c r="I315" s="765"/>
      <c r="J315" s="765"/>
      <c r="K315" s="765"/>
      <c r="L315" s="765"/>
      <c r="M315" s="765"/>
      <c r="N315" s="765"/>
      <c r="O315" s="770"/>
      <c r="P315" s="759" t="s">
        <v>71</v>
      </c>
      <c r="Q315" s="760"/>
      <c r="R315" s="760"/>
      <c r="S315" s="760"/>
      <c r="T315" s="760"/>
      <c r="U315" s="760"/>
      <c r="V315" s="761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hidden="1" customHeight="1" x14ac:dyDescent="0.25">
      <c r="A316" s="764" t="s">
        <v>64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746"/>
      <c r="AB316" s="746"/>
      <c r="AC316" s="746"/>
    </row>
    <row r="317" spans="1:68" ht="27" hidden="1" customHeight="1" x14ac:dyDescent="0.25">
      <c r="A317" s="54" t="s">
        <v>534</v>
      </c>
      <c r="B317" s="54" t="s">
        <v>535</v>
      </c>
      <c r="C317" s="31">
        <v>4301031163</v>
      </c>
      <c r="D317" s="762">
        <v>4680115880344</v>
      </c>
      <c r="E317" s="763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7"/>
      <c r="R317" s="767"/>
      <c r="S317" s="767"/>
      <c r="T317" s="768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69"/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70"/>
      <c r="P318" s="759" t="s">
        <v>71</v>
      </c>
      <c r="Q318" s="760"/>
      <c r="R318" s="760"/>
      <c r="S318" s="760"/>
      <c r="T318" s="760"/>
      <c r="U318" s="760"/>
      <c r="V318" s="761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hidden="1" x14ac:dyDescent="0.2">
      <c r="A319" s="765"/>
      <c r="B319" s="765"/>
      <c r="C319" s="765"/>
      <c r="D319" s="765"/>
      <c r="E319" s="765"/>
      <c r="F319" s="765"/>
      <c r="G319" s="765"/>
      <c r="H319" s="765"/>
      <c r="I319" s="765"/>
      <c r="J319" s="765"/>
      <c r="K319" s="765"/>
      <c r="L319" s="765"/>
      <c r="M319" s="765"/>
      <c r="N319" s="765"/>
      <c r="O319" s="770"/>
      <c r="P319" s="759" t="s">
        <v>71</v>
      </c>
      <c r="Q319" s="760"/>
      <c r="R319" s="760"/>
      <c r="S319" s="760"/>
      <c r="T319" s="760"/>
      <c r="U319" s="760"/>
      <c r="V319" s="761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hidden="1" customHeight="1" x14ac:dyDescent="0.25">
      <c r="A320" s="764" t="s">
        <v>73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746"/>
      <c r="AB320" s="746"/>
      <c r="AC320" s="746"/>
    </row>
    <row r="321" spans="1:68" ht="27" hidden="1" customHeight="1" x14ac:dyDescent="0.25">
      <c r="A321" s="54" t="s">
        <v>537</v>
      </c>
      <c r="B321" s="54" t="s">
        <v>538</v>
      </c>
      <c r="C321" s="31">
        <v>4301051731</v>
      </c>
      <c r="D321" s="762">
        <v>4680115884618</v>
      </c>
      <c r="E321" s="763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1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7"/>
      <c r="R321" s="767"/>
      <c r="S321" s="767"/>
      <c r="T321" s="768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9"/>
      <c r="B322" s="765"/>
      <c r="C322" s="765"/>
      <c r="D322" s="765"/>
      <c r="E322" s="765"/>
      <c r="F322" s="765"/>
      <c r="G322" s="765"/>
      <c r="H322" s="765"/>
      <c r="I322" s="765"/>
      <c r="J322" s="765"/>
      <c r="K322" s="765"/>
      <c r="L322" s="765"/>
      <c r="M322" s="765"/>
      <c r="N322" s="765"/>
      <c r="O322" s="770"/>
      <c r="P322" s="759" t="s">
        <v>71</v>
      </c>
      <c r="Q322" s="760"/>
      <c r="R322" s="760"/>
      <c r="S322" s="760"/>
      <c r="T322" s="760"/>
      <c r="U322" s="760"/>
      <c r="V322" s="761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hidden="1" x14ac:dyDescent="0.2">
      <c r="A323" s="765"/>
      <c r="B323" s="765"/>
      <c r="C323" s="765"/>
      <c r="D323" s="765"/>
      <c r="E323" s="765"/>
      <c r="F323" s="765"/>
      <c r="G323" s="765"/>
      <c r="H323" s="765"/>
      <c r="I323" s="765"/>
      <c r="J323" s="765"/>
      <c r="K323" s="765"/>
      <c r="L323" s="765"/>
      <c r="M323" s="765"/>
      <c r="N323" s="765"/>
      <c r="O323" s="770"/>
      <c r="P323" s="759" t="s">
        <v>71</v>
      </c>
      <c r="Q323" s="760"/>
      <c r="R323" s="760"/>
      <c r="S323" s="760"/>
      <c r="T323" s="760"/>
      <c r="U323" s="760"/>
      <c r="V323" s="761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hidden="1" customHeight="1" x14ac:dyDescent="0.25">
      <c r="A324" s="782" t="s">
        <v>540</v>
      </c>
      <c r="B324" s="765"/>
      <c r="C324" s="765"/>
      <c r="D324" s="765"/>
      <c r="E324" s="765"/>
      <c r="F324" s="765"/>
      <c r="G324" s="765"/>
      <c r="H324" s="765"/>
      <c r="I324" s="765"/>
      <c r="J324" s="765"/>
      <c r="K324" s="765"/>
      <c r="L324" s="765"/>
      <c r="M324" s="765"/>
      <c r="N324" s="765"/>
      <c r="O324" s="765"/>
      <c r="P324" s="765"/>
      <c r="Q324" s="765"/>
      <c r="R324" s="765"/>
      <c r="S324" s="765"/>
      <c r="T324" s="765"/>
      <c r="U324" s="765"/>
      <c r="V324" s="765"/>
      <c r="W324" s="765"/>
      <c r="X324" s="765"/>
      <c r="Y324" s="765"/>
      <c r="Z324" s="765"/>
      <c r="AA324" s="748"/>
      <c r="AB324" s="748"/>
      <c r="AC324" s="748"/>
    </row>
    <row r="325" spans="1:68" ht="14.25" hidden="1" customHeight="1" x14ac:dyDescent="0.25">
      <c r="A325" s="764" t="s">
        <v>114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746"/>
      <c r="AB325" s="746"/>
      <c r="AC325" s="746"/>
    </row>
    <row r="326" spans="1:68" ht="27" hidden="1" customHeight="1" x14ac:dyDescent="0.25">
      <c r="A326" s="54" t="s">
        <v>541</v>
      </c>
      <c r="B326" s="54" t="s">
        <v>542</v>
      </c>
      <c r="C326" s="31">
        <v>4301011353</v>
      </c>
      <c r="D326" s="762">
        <v>4607091389807</v>
      </c>
      <c r="E326" s="763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7"/>
      <c r="R326" s="767"/>
      <c r="S326" s="767"/>
      <c r="T326" s="768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69"/>
      <c r="B327" s="765"/>
      <c r="C327" s="765"/>
      <c r="D327" s="765"/>
      <c r="E327" s="765"/>
      <c r="F327" s="765"/>
      <c r="G327" s="765"/>
      <c r="H327" s="765"/>
      <c r="I327" s="765"/>
      <c r="J327" s="765"/>
      <c r="K327" s="765"/>
      <c r="L327" s="765"/>
      <c r="M327" s="765"/>
      <c r="N327" s="765"/>
      <c r="O327" s="770"/>
      <c r="P327" s="759" t="s">
        <v>71</v>
      </c>
      <c r="Q327" s="760"/>
      <c r="R327" s="760"/>
      <c r="S327" s="760"/>
      <c r="T327" s="760"/>
      <c r="U327" s="760"/>
      <c r="V327" s="761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hidden="1" x14ac:dyDescent="0.2">
      <c r="A328" s="765"/>
      <c r="B328" s="765"/>
      <c r="C328" s="765"/>
      <c r="D328" s="765"/>
      <c r="E328" s="765"/>
      <c r="F328" s="765"/>
      <c r="G328" s="765"/>
      <c r="H328" s="765"/>
      <c r="I328" s="765"/>
      <c r="J328" s="765"/>
      <c r="K328" s="765"/>
      <c r="L328" s="765"/>
      <c r="M328" s="765"/>
      <c r="N328" s="765"/>
      <c r="O328" s="770"/>
      <c r="P328" s="759" t="s">
        <v>71</v>
      </c>
      <c r="Q328" s="760"/>
      <c r="R328" s="760"/>
      <c r="S328" s="760"/>
      <c r="T328" s="760"/>
      <c r="U328" s="760"/>
      <c r="V328" s="761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hidden="1" customHeight="1" x14ac:dyDescent="0.25">
      <c r="A329" s="764" t="s">
        <v>64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746"/>
      <c r="AB329" s="746"/>
      <c r="AC329" s="746"/>
    </row>
    <row r="330" spans="1:68" ht="27" hidden="1" customHeight="1" x14ac:dyDescent="0.25">
      <c r="A330" s="54" t="s">
        <v>544</v>
      </c>
      <c r="B330" s="54" t="s">
        <v>545</v>
      </c>
      <c r="C330" s="31">
        <v>4301031164</v>
      </c>
      <c r="D330" s="762">
        <v>4680115880481</v>
      </c>
      <c r="E330" s="763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7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7"/>
      <c r="R330" s="767"/>
      <c r="S330" s="767"/>
      <c r="T330" s="768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69"/>
      <c r="B331" s="765"/>
      <c r="C331" s="765"/>
      <c r="D331" s="765"/>
      <c r="E331" s="765"/>
      <c r="F331" s="765"/>
      <c r="G331" s="765"/>
      <c r="H331" s="765"/>
      <c r="I331" s="765"/>
      <c r="J331" s="765"/>
      <c r="K331" s="765"/>
      <c r="L331" s="765"/>
      <c r="M331" s="765"/>
      <c r="N331" s="765"/>
      <c r="O331" s="770"/>
      <c r="P331" s="759" t="s">
        <v>71</v>
      </c>
      <c r="Q331" s="760"/>
      <c r="R331" s="760"/>
      <c r="S331" s="760"/>
      <c r="T331" s="760"/>
      <c r="U331" s="760"/>
      <c r="V331" s="761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hidden="1" x14ac:dyDescent="0.2">
      <c r="A332" s="765"/>
      <c r="B332" s="765"/>
      <c r="C332" s="765"/>
      <c r="D332" s="765"/>
      <c r="E332" s="765"/>
      <c r="F332" s="765"/>
      <c r="G332" s="765"/>
      <c r="H332" s="765"/>
      <c r="I332" s="765"/>
      <c r="J332" s="765"/>
      <c r="K332" s="765"/>
      <c r="L332" s="765"/>
      <c r="M332" s="765"/>
      <c r="N332" s="765"/>
      <c r="O332" s="770"/>
      <c r="P332" s="759" t="s">
        <v>71</v>
      </c>
      <c r="Q332" s="760"/>
      <c r="R332" s="760"/>
      <c r="S332" s="760"/>
      <c r="T332" s="760"/>
      <c r="U332" s="760"/>
      <c r="V332" s="761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hidden="1" customHeight="1" x14ac:dyDescent="0.25">
      <c r="A333" s="764" t="s">
        <v>73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746"/>
      <c r="AB333" s="746"/>
      <c r="AC333" s="746"/>
    </row>
    <row r="334" spans="1:68" ht="27" hidden="1" customHeight="1" x14ac:dyDescent="0.25">
      <c r="A334" s="54" t="s">
        <v>547</v>
      </c>
      <c r="B334" s="54" t="s">
        <v>548</v>
      </c>
      <c r="C334" s="31">
        <v>4301051344</v>
      </c>
      <c r="D334" s="762">
        <v>4680115880412</v>
      </c>
      <c r="E334" s="763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7"/>
      <c r="R334" s="767"/>
      <c r="S334" s="767"/>
      <c r="T334" s="768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4301051277</v>
      </c>
      <c r="D335" s="762">
        <v>4680115880511</v>
      </c>
      <c r="E335" s="763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7"/>
      <c r="R335" s="767"/>
      <c r="S335" s="767"/>
      <c r="T335" s="768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69"/>
      <c r="B336" s="765"/>
      <c r="C336" s="765"/>
      <c r="D336" s="765"/>
      <c r="E336" s="765"/>
      <c r="F336" s="765"/>
      <c r="G336" s="765"/>
      <c r="H336" s="765"/>
      <c r="I336" s="765"/>
      <c r="J336" s="765"/>
      <c r="K336" s="765"/>
      <c r="L336" s="765"/>
      <c r="M336" s="765"/>
      <c r="N336" s="765"/>
      <c r="O336" s="770"/>
      <c r="P336" s="759" t="s">
        <v>71</v>
      </c>
      <c r="Q336" s="760"/>
      <c r="R336" s="760"/>
      <c r="S336" s="760"/>
      <c r="T336" s="760"/>
      <c r="U336" s="760"/>
      <c r="V336" s="761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hidden="1" x14ac:dyDescent="0.2">
      <c r="A337" s="765"/>
      <c r="B337" s="765"/>
      <c r="C337" s="765"/>
      <c r="D337" s="765"/>
      <c r="E337" s="765"/>
      <c r="F337" s="765"/>
      <c r="G337" s="765"/>
      <c r="H337" s="765"/>
      <c r="I337" s="765"/>
      <c r="J337" s="765"/>
      <c r="K337" s="765"/>
      <c r="L337" s="765"/>
      <c r="M337" s="765"/>
      <c r="N337" s="765"/>
      <c r="O337" s="770"/>
      <c r="P337" s="759" t="s">
        <v>71</v>
      </c>
      <c r="Q337" s="760"/>
      <c r="R337" s="760"/>
      <c r="S337" s="760"/>
      <c r="T337" s="760"/>
      <c r="U337" s="760"/>
      <c r="V337" s="761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hidden="1" customHeight="1" x14ac:dyDescent="0.25">
      <c r="A338" s="782" t="s">
        <v>553</v>
      </c>
      <c r="B338" s="765"/>
      <c r="C338" s="765"/>
      <c r="D338" s="765"/>
      <c r="E338" s="765"/>
      <c r="F338" s="765"/>
      <c r="G338" s="765"/>
      <c r="H338" s="765"/>
      <c r="I338" s="765"/>
      <c r="J338" s="765"/>
      <c r="K338" s="765"/>
      <c r="L338" s="765"/>
      <c r="M338" s="765"/>
      <c r="N338" s="765"/>
      <c r="O338" s="765"/>
      <c r="P338" s="765"/>
      <c r="Q338" s="765"/>
      <c r="R338" s="765"/>
      <c r="S338" s="765"/>
      <c r="T338" s="765"/>
      <c r="U338" s="765"/>
      <c r="V338" s="765"/>
      <c r="W338" s="765"/>
      <c r="X338" s="765"/>
      <c r="Y338" s="765"/>
      <c r="Z338" s="765"/>
      <c r="AA338" s="748"/>
      <c r="AB338" s="748"/>
      <c r="AC338" s="748"/>
    </row>
    <row r="339" spans="1:68" ht="14.25" hidden="1" customHeight="1" x14ac:dyDescent="0.25">
      <c r="A339" s="764" t="s">
        <v>114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746"/>
      <c r="AB339" s="746"/>
      <c r="AC339" s="746"/>
    </row>
    <row r="340" spans="1:68" ht="27" hidden="1" customHeight="1" x14ac:dyDescent="0.25">
      <c r="A340" s="54" t="s">
        <v>554</v>
      </c>
      <c r="B340" s="54" t="s">
        <v>555</v>
      </c>
      <c r="C340" s="31">
        <v>4301011593</v>
      </c>
      <c r="D340" s="762">
        <v>4680115882973</v>
      </c>
      <c r="E340" s="763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7"/>
      <c r="R340" s="767"/>
      <c r="S340" s="767"/>
      <c r="T340" s="768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69"/>
      <c r="B341" s="765"/>
      <c r="C341" s="765"/>
      <c r="D341" s="765"/>
      <c r="E341" s="765"/>
      <c r="F341" s="765"/>
      <c r="G341" s="765"/>
      <c r="H341" s="765"/>
      <c r="I341" s="765"/>
      <c r="J341" s="765"/>
      <c r="K341" s="765"/>
      <c r="L341" s="765"/>
      <c r="M341" s="765"/>
      <c r="N341" s="765"/>
      <c r="O341" s="770"/>
      <c r="P341" s="759" t="s">
        <v>71</v>
      </c>
      <c r="Q341" s="760"/>
      <c r="R341" s="760"/>
      <c r="S341" s="760"/>
      <c r="T341" s="760"/>
      <c r="U341" s="760"/>
      <c r="V341" s="761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hidden="1" x14ac:dyDescent="0.2">
      <c r="A342" s="765"/>
      <c r="B342" s="765"/>
      <c r="C342" s="765"/>
      <c r="D342" s="765"/>
      <c r="E342" s="765"/>
      <c r="F342" s="765"/>
      <c r="G342" s="765"/>
      <c r="H342" s="765"/>
      <c r="I342" s="765"/>
      <c r="J342" s="765"/>
      <c r="K342" s="765"/>
      <c r="L342" s="765"/>
      <c r="M342" s="765"/>
      <c r="N342" s="765"/>
      <c r="O342" s="770"/>
      <c r="P342" s="759" t="s">
        <v>71</v>
      </c>
      <c r="Q342" s="760"/>
      <c r="R342" s="760"/>
      <c r="S342" s="760"/>
      <c r="T342" s="760"/>
      <c r="U342" s="760"/>
      <c r="V342" s="761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hidden="1" customHeight="1" x14ac:dyDescent="0.25">
      <c r="A343" s="764" t="s">
        <v>64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746"/>
      <c r="AB343" s="746"/>
      <c r="AC343" s="746"/>
    </row>
    <row r="344" spans="1:68" ht="27" hidden="1" customHeight="1" x14ac:dyDescent="0.25">
      <c r="A344" s="54" t="s">
        <v>556</v>
      </c>
      <c r="B344" s="54" t="s">
        <v>557</v>
      </c>
      <c r="C344" s="31">
        <v>4301031305</v>
      </c>
      <c r="D344" s="762">
        <v>4607091389845</v>
      </c>
      <c r="E344" s="763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01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7"/>
      <c r="R344" s="767"/>
      <c r="S344" s="767"/>
      <c r="T344" s="768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559</v>
      </c>
      <c r="B345" s="54" t="s">
        <v>560</v>
      </c>
      <c r="C345" s="31">
        <v>4301031306</v>
      </c>
      <c r="D345" s="762">
        <v>4680115882881</v>
      </c>
      <c r="E345" s="763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7"/>
      <c r="R345" s="767"/>
      <c r="S345" s="767"/>
      <c r="T345" s="768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69"/>
      <c r="B346" s="765"/>
      <c r="C346" s="765"/>
      <c r="D346" s="765"/>
      <c r="E346" s="765"/>
      <c r="F346" s="765"/>
      <c r="G346" s="765"/>
      <c r="H346" s="765"/>
      <c r="I346" s="765"/>
      <c r="J346" s="765"/>
      <c r="K346" s="765"/>
      <c r="L346" s="765"/>
      <c r="M346" s="765"/>
      <c r="N346" s="765"/>
      <c r="O346" s="770"/>
      <c r="P346" s="759" t="s">
        <v>71</v>
      </c>
      <c r="Q346" s="760"/>
      <c r="R346" s="760"/>
      <c r="S346" s="760"/>
      <c r="T346" s="760"/>
      <c r="U346" s="760"/>
      <c r="V346" s="761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hidden="1" x14ac:dyDescent="0.2">
      <c r="A347" s="765"/>
      <c r="B347" s="765"/>
      <c r="C347" s="765"/>
      <c r="D347" s="765"/>
      <c r="E347" s="765"/>
      <c r="F347" s="765"/>
      <c r="G347" s="765"/>
      <c r="H347" s="765"/>
      <c r="I347" s="765"/>
      <c r="J347" s="765"/>
      <c r="K347" s="765"/>
      <c r="L347" s="765"/>
      <c r="M347" s="765"/>
      <c r="N347" s="765"/>
      <c r="O347" s="770"/>
      <c r="P347" s="759" t="s">
        <v>71</v>
      </c>
      <c r="Q347" s="760"/>
      <c r="R347" s="760"/>
      <c r="S347" s="760"/>
      <c r="T347" s="760"/>
      <c r="U347" s="760"/>
      <c r="V347" s="761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hidden="1" customHeight="1" x14ac:dyDescent="0.25">
      <c r="A348" s="782" t="s">
        <v>561</v>
      </c>
      <c r="B348" s="765"/>
      <c r="C348" s="765"/>
      <c r="D348" s="765"/>
      <c r="E348" s="765"/>
      <c r="F348" s="765"/>
      <c r="G348" s="765"/>
      <c r="H348" s="765"/>
      <c r="I348" s="765"/>
      <c r="J348" s="765"/>
      <c r="K348" s="765"/>
      <c r="L348" s="765"/>
      <c r="M348" s="765"/>
      <c r="N348" s="765"/>
      <c r="O348" s="765"/>
      <c r="P348" s="765"/>
      <c r="Q348" s="765"/>
      <c r="R348" s="765"/>
      <c r="S348" s="765"/>
      <c r="T348" s="765"/>
      <c r="U348" s="765"/>
      <c r="V348" s="765"/>
      <c r="W348" s="765"/>
      <c r="X348" s="765"/>
      <c r="Y348" s="765"/>
      <c r="Z348" s="765"/>
      <c r="AA348" s="748"/>
      <c r="AB348" s="748"/>
      <c r="AC348" s="748"/>
    </row>
    <row r="349" spans="1:68" ht="14.25" hidden="1" customHeight="1" x14ac:dyDescent="0.25">
      <c r="A349" s="764" t="s">
        <v>114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746"/>
      <c r="AB349" s="746"/>
      <c r="AC349" s="746"/>
    </row>
    <row r="350" spans="1:68" ht="27" hidden="1" customHeight="1" x14ac:dyDescent="0.25">
      <c r="A350" s="54" t="s">
        <v>562</v>
      </c>
      <c r="B350" s="54" t="s">
        <v>563</v>
      </c>
      <c r="C350" s="31">
        <v>4301012024</v>
      </c>
      <c r="D350" s="762">
        <v>4680115885615</v>
      </c>
      <c r="E350" s="763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hidden="1" customHeight="1" x14ac:dyDescent="0.25">
      <c r="A351" s="54" t="s">
        <v>565</v>
      </c>
      <c r="B351" s="54" t="s">
        <v>566</v>
      </c>
      <c r="C351" s="31">
        <v>4301011911</v>
      </c>
      <c r="D351" s="762">
        <v>4680115885554</v>
      </c>
      <c r="E351" s="763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09" t="s">
        <v>567</v>
      </c>
      <c r="Q351" s="767"/>
      <c r="R351" s="767"/>
      <c r="S351" s="767"/>
      <c r="T351" s="768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hidden="1" customHeight="1" x14ac:dyDescent="0.25">
      <c r="A352" s="54" t="s">
        <v>565</v>
      </c>
      <c r="B352" s="54" t="s">
        <v>569</v>
      </c>
      <c r="C352" s="31">
        <v>4301012016</v>
      </c>
      <c r="D352" s="762">
        <v>4680115885554</v>
      </c>
      <c r="E352" s="763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hidden="1" customHeight="1" x14ac:dyDescent="0.25">
      <c r="A353" s="54" t="s">
        <v>571</v>
      </c>
      <c r="B353" s="54" t="s">
        <v>572</v>
      </c>
      <c r="C353" s="31">
        <v>4301011858</v>
      </c>
      <c r="D353" s="762">
        <v>4680115885646</v>
      </c>
      <c r="E353" s="763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7"/>
      <c r="R353" s="767"/>
      <c r="S353" s="767"/>
      <c r="T353" s="768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hidden="1" customHeight="1" x14ac:dyDescent="0.25">
      <c r="A354" s="54" t="s">
        <v>574</v>
      </c>
      <c r="B354" s="54" t="s">
        <v>575</v>
      </c>
      <c r="C354" s="31">
        <v>4301011857</v>
      </c>
      <c r="D354" s="762">
        <v>4680115885622</v>
      </c>
      <c r="E354" s="763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7"/>
      <c r="R354" s="767"/>
      <c r="S354" s="767"/>
      <c r="T354" s="768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576</v>
      </c>
      <c r="B355" s="54" t="s">
        <v>577</v>
      </c>
      <c r="C355" s="31">
        <v>4301011573</v>
      </c>
      <c r="D355" s="762">
        <v>4680115881938</v>
      </c>
      <c r="E355" s="763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7"/>
      <c r="R355" s="767"/>
      <c r="S355" s="767"/>
      <c r="T355" s="768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579</v>
      </c>
      <c r="B356" s="54" t="s">
        <v>580</v>
      </c>
      <c r="C356" s="31">
        <v>4301010944</v>
      </c>
      <c r="D356" s="762">
        <v>4607091387346</v>
      </c>
      <c r="E356" s="763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7"/>
      <c r="R356" s="767"/>
      <c r="S356" s="767"/>
      <c r="T356" s="768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4301011859</v>
      </c>
      <c r="D357" s="762">
        <v>4680115885608</v>
      </c>
      <c r="E357" s="763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7"/>
      <c r="R357" s="767"/>
      <c r="S357" s="767"/>
      <c r="T357" s="768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4301011328</v>
      </c>
      <c r="D358" s="762">
        <v>4607091386011</v>
      </c>
      <c r="E358" s="763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idden="1" x14ac:dyDescent="0.2">
      <c r="A359" s="769"/>
      <c r="B359" s="765"/>
      <c r="C359" s="765"/>
      <c r="D359" s="765"/>
      <c r="E359" s="765"/>
      <c r="F359" s="765"/>
      <c r="G359" s="765"/>
      <c r="H359" s="765"/>
      <c r="I359" s="765"/>
      <c r="J359" s="765"/>
      <c r="K359" s="765"/>
      <c r="L359" s="765"/>
      <c r="M359" s="765"/>
      <c r="N359" s="765"/>
      <c r="O359" s="770"/>
      <c r="P359" s="759" t="s">
        <v>71</v>
      </c>
      <c r="Q359" s="760"/>
      <c r="R359" s="760"/>
      <c r="S359" s="760"/>
      <c r="T359" s="760"/>
      <c r="U359" s="760"/>
      <c r="V359" s="761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hidden="1" x14ac:dyDescent="0.2">
      <c r="A360" s="765"/>
      <c r="B360" s="765"/>
      <c r="C360" s="765"/>
      <c r="D360" s="765"/>
      <c r="E360" s="765"/>
      <c r="F360" s="765"/>
      <c r="G360" s="765"/>
      <c r="H360" s="765"/>
      <c r="I360" s="765"/>
      <c r="J360" s="765"/>
      <c r="K360" s="765"/>
      <c r="L360" s="765"/>
      <c r="M360" s="765"/>
      <c r="N360" s="765"/>
      <c r="O360" s="770"/>
      <c r="P360" s="759" t="s">
        <v>71</v>
      </c>
      <c r="Q360" s="760"/>
      <c r="R360" s="760"/>
      <c r="S360" s="760"/>
      <c r="T360" s="760"/>
      <c r="U360" s="760"/>
      <c r="V360" s="761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hidden="1" customHeight="1" x14ac:dyDescent="0.25">
      <c r="A361" s="764" t="s">
        <v>64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746"/>
      <c r="AB361" s="746"/>
      <c r="AC361" s="746"/>
    </row>
    <row r="362" spans="1:68" ht="27" hidden="1" customHeight="1" x14ac:dyDescent="0.25">
      <c r="A362" s="54" t="s">
        <v>587</v>
      </c>
      <c r="B362" s="54" t="s">
        <v>588</v>
      </c>
      <c r="C362" s="31">
        <v>4301030878</v>
      </c>
      <c r="D362" s="762">
        <v>4607091387193</v>
      </c>
      <c r="E362" s="763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7"/>
      <c r="R362" s="767"/>
      <c r="S362" s="767"/>
      <c r="T362" s="768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590</v>
      </c>
      <c r="B363" s="54" t="s">
        <v>591</v>
      </c>
      <c r="C363" s="31">
        <v>4301031153</v>
      </c>
      <c r="D363" s="762">
        <v>4607091387230</v>
      </c>
      <c r="E363" s="763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7"/>
      <c r="R363" s="767"/>
      <c r="S363" s="767"/>
      <c r="T363" s="768"/>
      <c r="U363" s="34"/>
      <c r="V363" s="34"/>
      <c r="W363" s="35" t="s">
        <v>69</v>
      </c>
      <c r="X363" s="753">
        <v>0</v>
      </c>
      <c r="Y363" s="754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593</v>
      </c>
      <c r="B364" s="54" t="s">
        <v>594</v>
      </c>
      <c r="C364" s="31">
        <v>4301031154</v>
      </c>
      <c r="D364" s="762">
        <v>4607091387292</v>
      </c>
      <c r="E364" s="763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0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7"/>
      <c r="R364" s="767"/>
      <c r="S364" s="767"/>
      <c r="T364" s="768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596</v>
      </c>
      <c r="B365" s="54" t="s">
        <v>597</v>
      </c>
      <c r="C365" s="31">
        <v>4301031152</v>
      </c>
      <c r="D365" s="762">
        <v>4607091387285</v>
      </c>
      <c r="E365" s="763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69"/>
      <c r="B366" s="765"/>
      <c r="C366" s="765"/>
      <c r="D366" s="765"/>
      <c r="E366" s="765"/>
      <c r="F366" s="765"/>
      <c r="G366" s="765"/>
      <c r="H366" s="765"/>
      <c r="I366" s="765"/>
      <c r="J366" s="765"/>
      <c r="K366" s="765"/>
      <c r="L366" s="765"/>
      <c r="M366" s="765"/>
      <c r="N366" s="765"/>
      <c r="O366" s="770"/>
      <c r="P366" s="759" t="s">
        <v>71</v>
      </c>
      <c r="Q366" s="760"/>
      <c r="R366" s="760"/>
      <c r="S366" s="760"/>
      <c r="T366" s="760"/>
      <c r="U366" s="760"/>
      <c r="V366" s="761"/>
      <c r="W366" s="37" t="s">
        <v>72</v>
      </c>
      <c r="X366" s="755">
        <f>IFERROR(X362/H362,"0")+IFERROR(X363/H363,"0")+IFERROR(X364/H364,"0")+IFERROR(X365/H365,"0")</f>
        <v>0</v>
      </c>
      <c r="Y366" s="755">
        <f>IFERROR(Y362/H362,"0")+IFERROR(Y363/H363,"0")+IFERROR(Y364/H364,"0")+IFERROR(Y365/H365,"0")</f>
        <v>0</v>
      </c>
      <c r="Z366" s="755">
        <f>IFERROR(IF(Z362="",0,Z362),"0")+IFERROR(IF(Z363="",0,Z363),"0")+IFERROR(IF(Z364="",0,Z364),"0")+IFERROR(IF(Z365="",0,Z365),"0")</f>
        <v>0</v>
      </c>
      <c r="AA366" s="756"/>
      <c r="AB366" s="756"/>
      <c r="AC366" s="756"/>
    </row>
    <row r="367" spans="1:68" hidden="1" x14ac:dyDescent="0.2">
      <c r="A367" s="765"/>
      <c r="B367" s="765"/>
      <c r="C367" s="765"/>
      <c r="D367" s="765"/>
      <c r="E367" s="765"/>
      <c r="F367" s="765"/>
      <c r="G367" s="765"/>
      <c r="H367" s="765"/>
      <c r="I367" s="765"/>
      <c r="J367" s="765"/>
      <c r="K367" s="765"/>
      <c r="L367" s="765"/>
      <c r="M367" s="765"/>
      <c r="N367" s="765"/>
      <c r="O367" s="770"/>
      <c r="P367" s="759" t="s">
        <v>71</v>
      </c>
      <c r="Q367" s="760"/>
      <c r="R367" s="760"/>
      <c r="S367" s="760"/>
      <c r="T367" s="760"/>
      <c r="U367" s="760"/>
      <c r="V367" s="761"/>
      <c r="W367" s="37" t="s">
        <v>69</v>
      </c>
      <c r="X367" s="755">
        <f>IFERROR(SUM(X362:X365),"0")</f>
        <v>0</v>
      </c>
      <c r="Y367" s="755">
        <f>IFERROR(SUM(Y362:Y365),"0")</f>
        <v>0</v>
      </c>
      <c r="Z367" s="37"/>
      <c r="AA367" s="756"/>
      <c r="AB367" s="756"/>
      <c r="AC367" s="756"/>
    </row>
    <row r="368" spans="1:68" ht="14.25" hidden="1" customHeight="1" x14ac:dyDescent="0.25">
      <c r="A368" s="764" t="s">
        <v>73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746"/>
      <c r="AB368" s="746"/>
      <c r="AC368" s="746"/>
    </row>
    <row r="369" spans="1:68" ht="37.5" hidden="1" customHeight="1" x14ac:dyDescent="0.25">
      <c r="A369" s="54" t="s">
        <v>598</v>
      </c>
      <c r="B369" s="54" t="s">
        <v>599</v>
      </c>
      <c r="C369" s="31">
        <v>4301051100</v>
      </c>
      <c r="D369" s="762">
        <v>4607091387766</v>
      </c>
      <c r="E369" s="763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7"/>
      <c r="R369" s="767"/>
      <c r="S369" s="767"/>
      <c r="T369" s="768"/>
      <c r="U369" s="34"/>
      <c r="V369" s="34"/>
      <c r="W369" s="35" t="s">
        <v>69</v>
      </c>
      <c r="X369" s="753">
        <v>0</v>
      </c>
      <c r="Y369" s="754">
        <f t="shared" ref="Y369:Y374" si="67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0</v>
      </c>
      <c r="BN369" s="64">
        <f t="shared" ref="BN369:BN374" si="69">IFERROR(Y369*I369/H369,"0")</f>
        <v>0</v>
      </c>
      <c r="BO369" s="64">
        <f t="shared" ref="BO369:BO374" si="70">IFERROR(1/J369*(X369/H369),"0")</f>
        <v>0</v>
      </c>
      <c r="BP369" s="64">
        <f t="shared" ref="BP369:BP374" si="71">IFERROR(1/J369*(Y369/H369),"0")</f>
        <v>0</v>
      </c>
    </row>
    <row r="370" spans="1:68" ht="27" hidden="1" customHeight="1" x14ac:dyDescent="0.25">
      <c r="A370" s="54" t="s">
        <v>601</v>
      </c>
      <c r="B370" s="54" t="s">
        <v>602</v>
      </c>
      <c r="C370" s="31">
        <v>4301051116</v>
      </c>
      <c r="D370" s="762">
        <v>4607091387957</v>
      </c>
      <c r="E370" s="763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7"/>
      <c r="R370" s="767"/>
      <c r="S370" s="767"/>
      <c r="T370" s="768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hidden="1" customHeight="1" x14ac:dyDescent="0.25">
      <c r="A371" s="54" t="s">
        <v>604</v>
      </c>
      <c r="B371" s="54" t="s">
        <v>605</v>
      </c>
      <c r="C371" s="31">
        <v>4301051115</v>
      </c>
      <c r="D371" s="762">
        <v>4607091387964</v>
      </c>
      <c r="E371" s="763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7"/>
      <c r="R371" s="767"/>
      <c r="S371" s="767"/>
      <c r="T371" s="768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hidden="1" customHeight="1" x14ac:dyDescent="0.25">
      <c r="A372" s="54" t="s">
        <v>607</v>
      </c>
      <c r="B372" s="54" t="s">
        <v>608</v>
      </c>
      <c r="C372" s="31">
        <v>4301051705</v>
      </c>
      <c r="D372" s="762">
        <v>4680115884588</v>
      </c>
      <c r="E372" s="763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7"/>
      <c r="R372" s="767"/>
      <c r="S372" s="767"/>
      <c r="T372" s="768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610</v>
      </c>
      <c r="B373" s="54" t="s">
        <v>611</v>
      </c>
      <c r="C373" s="31">
        <v>4301051130</v>
      </c>
      <c r="D373" s="762">
        <v>4607091387537</v>
      </c>
      <c r="E373" s="763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7"/>
      <c r="R373" s="767"/>
      <c r="S373" s="767"/>
      <c r="T373" s="768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613</v>
      </c>
      <c r="B374" s="54" t="s">
        <v>614</v>
      </c>
      <c r="C374" s="31">
        <v>4301051132</v>
      </c>
      <c r="D374" s="762">
        <v>4607091387513</v>
      </c>
      <c r="E374" s="763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7"/>
      <c r="R374" s="767"/>
      <c r="S374" s="767"/>
      <c r="T374" s="768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idden="1" x14ac:dyDescent="0.2">
      <c r="A375" s="769"/>
      <c r="B375" s="765"/>
      <c r="C375" s="765"/>
      <c r="D375" s="765"/>
      <c r="E375" s="765"/>
      <c r="F375" s="765"/>
      <c r="G375" s="765"/>
      <c r="H375" s="765"/>
      <c r="I375" s="765"/>
      <c r="J375" s="765"/>
      <c r="K375" s="765"/>
      <c r="L375" s="765"/>
      <c r="M375" s="765"/>
      <c r="N375" s="765"/>
      <c r="O375" s="770"/>
      <c r="P375" s="759" t="s">
        <v>71</v>
      </c>
      <c r="Q375" s="760"/>
      <c r="R375" s="760"/>
      <c r="S375" s="760"/>
      <c r="T375" s="760"/>
      <c r="U375" s="760"/>
      <c r="V375" s="761"/>
      <c r="W375" s="37" t="s">
        <v>72</v>
      </c>
      <c r="X375" s="755">
        <f>IFERROR(X369/H369,"0")+IFERROR(X370/H370,"0")+IFERROR(X371/H371,"0")+IFERROR(X372/H372,"0")+IFERROR(X373/H373,"0")+IFERROR(X374/H374,"0")</f>
        <v>0</v>
      </c>
      <c r="Y375" s="755">
        <f>IFERROR(Y369/H369,"0")+IFERROR(Y370/H370,"0")+IFERROR(Y371/H371,"0")+IFERROR(Y372/H372,"0")+IFERROR(Y373/H373,"0")+IFERROR(Y374/H374,"0")</f>
        <v>0</v>
      </c>
      <c r="Z375" s="755">
        <f>IFERROR(IF(Z369="",0,Z369),"0")+IFERROR(IF(Z370="",0,Z370),"0")+IFERROR(IF(Z371="",0,Z371),"0")+IFERROR(IF(Z372="",0,Z372),"0")+IFERROR(IF(Z373="",0,Z373),"0")+IFERROR(IF(Z374="",0,Z374),"0")</f>
        <v>0</v>
      </c>
      <c r="AA375" s="756"/>
      <c r="AB375" s="756"/>
      <c r="AC375" s="756"/>
    </row>
    <row r="376" spans="1:68" hidden="1" x14ac:dyDescent="0.2">
      <c r="A376" s="765"/>
      <c r="B376" s="765"/>
      <c r="C376" s="765"/>
      <c r="D376" s="765"/>
      <c r="E376" s="765"/>
      <c r="F376" s="765"/>
      <c r="G376" s="765"/>
      <c r="H376" s="765"/>
      <c r="I376" s="765"/>
      <c r="J376" s="765"/>
      <c r="K376" s="765"/>
      <c r="L376" s="765"/>
      <c r="M376" s="765"/>
      <c r="N376" s="765"/>
      <c r="O376" s="770"/>
      <c r="P376" s="759" t="s">
        <v>71</v>
      </c>
      <c r="Q376" s="760"/>
      <c r="R376" s="760"/>
      <c r="S376" s="760"/>
      <c r="T376" s="760"/>
      <c r="U376" s="760"/>
      <c r="V376" s="761"/>
      <c r="W376" s="37" t="s">
        <v>69</v>
      </c>
      <c r="X376" s="755">
        <f>IFERROR(SUM(X369:X374),"0")</f>
        <v>0</v>
      </c>
      <c r="Y376" s="755">
        <f>IFERROR(SUM(Y369:Y374),"0")</f>
        <v>0</v>
      </c>
      <c r="Z376" s="37"/>
      <c r="AA376" s="756"/>
      <c r="AB376" s="756"/>
      <c r="AC376" s="756"/>
    </row>
    <row r="377" spans="1:68" ht="14.25" hidden="1" customHeight="1" x14ac:dyDescent="0.25">
      <c r="A377" s="764" t="s">
        <v>215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746"/>
      <c r="AB377" s="746"/>
      <c r="AC377" s="746"/>
    </row>
    <row r="378" spans="1:68" ht="27" hidden="1" customHeight="1" x14ac:dyDescent="0.25">
      <c r="A378" s="54" t="s">
        <v>616</v>
      </c>
      <c r="B378" s="54" t="s">
        <v>617</v>
      </c>
      <c r="C378" s="31">
        <v>4301060379</v>
      </c>
      <c r="D378" s="762">
        <v>4607091380880</v>
      </c>
      <c r="E378" s="763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89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7"/>
      <c r="R378" s="767"/>
      <c r="S378" s="767"/>
      <c r="T378" s="768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619</v>
      </c>
      <c r="B379" s="54" t="s">
        <v>620</v>
      </c>
      <c r="C379" s="31">
        <v>4301060308</v>
      </c>
      <c r="D379" s="762">
        <v>4607091384482</v>
      </c>
      <c r="E379" s="763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7"/>
      <c r="R379" s="767"/>
      <c r="S379" s="767"/>
      <c r="T379" s="768"/>
      <c r="U379" s="34"/>
      <c r="V379" s="34"/>
      <c r="W379" s="35" t="s">
        <v>69</v>
      </c>
      <c r="X379" s="753">
        <v>0</v>
      </c>
      <c r="Y379" s="754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16.5" hidden="1" customHeight="1" x14ac:dyDescent="0.25">
      <c r="A380" s="54" t="s">
        <v>622</v>
      </c>
      <c r="B380" s="54" t="s">
        <v>623</v>
      </c>
      <c r="C380" s="31">
        <v>4301060325</v>
      </c>
      <c r="D380" s="762">
        <v>4607091380897</v>
      </c>
      <c r="E380" s="763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7"/>
      <c r="R380" s="767"/>
      <c r="S380" s="767"/>
      <c r="T380" s="768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769"/>
      <c r="B381" s="765"/>
      <c r="C381" s="765"/>
      <c r="D381" s="765"/>
      <c r="E381" s="765"/>
      <c r="F381" s="765"/>
      <c r="G381" s="765"/>
      <c r="H381" s="765"/>
      <c r="I381" s="765"/>
      <c r="J381" s="765"/>
      <c r="K381" s="765"/>
      <c r="L381" s="765"/>
      <c r="M381" s="765"/>
      <c r="N381" s="765"/>
      <c r="O381" s="770"/>
      <c r="P381" s="759" t="s">
        <v>71</v>
      </c>
      <c r="Q381" s="760"/>
      <c r="R381" s="760"/>
      <c r="S381" s="760"/>
      <c r="T381" s="760"/>
      <c r="U381" s="760"/>
      <c r="V381" s="761"/>
      <c r="W381" s="37" t="s">
        <v>72</v>
      </c>
      <c r="X381" s="755">
        <f>IFERROR(X378/H378,"0")+IFERROR(X379/H379,"0")+IFERROR(X380/H380,"0")</f>
        <v>0</v>
      </c>
      <c r="Y381" s="755">
        <f>IFERROR(Y378/H378,"0")+IFERROR(Y379/H379,"0")+IFERROR(Y380/H380,"0")</f>
        <v>0</v>
      </c>
      <c r="Z381" s="755">
        <f>IFERROR(IF(Z378="",0,Z378),"0")+IFERROR(IF(Z379="",0,Z379),"0")+IFERROR(IF(Z380="",0,Z380),"0")</f>
        <v>0</v>
      </c>
      <c r="AA381" s="756"/>
      <c r="AB381" s="756"/>
      <c r="AC381" s="756"/>
    </row>
    <row r="382" spans="1:68" hidden="1" x14ac:dyDescent="0.2">
      <c r="A382" s="765"/>
      <c r="B382" s="765"/>
      <c r="C382" s="765"/>
      <c r="D382" s="765"/>
      <c r="E382" s="765"/>
      <c r="F382" s="765"/>
      <c r="G382" s="765"/>
      <c r="H382" s="765"/>
      <c r="I382" s="765"/>
      <c r="J382" s="765"/>
      <c r="K382" s="765"/>
      <c r="L382" s="765"/>
      <c r="M382" s="765"/>
      <c r="N382" s="765"/>
      <c r="O382" s="770"/>
      <c r="P382" s="759" t="s">
        <v>71</v>
      </c>
      <c r="Q382" s="760"/>
      <c r="R382" s="760"/>
      <c r="S382" s="760"/>
      <c r="T382" s="760"/>
      <c r="U382" s="760"/>
      <c r="V382" s="761"/>
      <c r="W382" s="37" t="s">
        <v>69</v>
      </c>
      <c r="X382" s="755">
        <f>IFERROR(SUM(X378:X380),"0")</f>
        <v>0</v>
      </c>
      <c r="Y382" s="755">
        <f>IFERROR(SUM(Y378:Y380),"0")</f>
        <v>0</v>
      </c>
      <c r="Z382" s="37"/>
      <c r="AA382" s="756"/>
      <c r="AB382" s="756"/>
      <c r="AC382" s="756"/>
    </row>
    <row r="383" spans="1:68" ht="14.25" hidden="1" customHeight="1" x14ac:dyDescent="0.25">
      <c r="A383" s="764" t="s">
        <v>103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746"/>
      <c r="AB383" s="746"/>
      <c r="AC383" s="746"/>
    </row>
    <row r="384" spans="1:68" ht="16.5" hidden="1" customHeight="1" x14ac:dyDescent="0.25">
      <c r="A384" s="54" t="s">
        <v>625</v>
      </c>
      <c r="B384" s="54" t="s">
        <v>626</v>
      </c>
      <c r="C384" s="31">
        <v>4301030232</v>
      </c>
      <c r="D384" s="762">
        <v>4607091388374</v>
      </c>
      <c r="E384" s="763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820" t="s">
        <v>627</v>
      </c>
      <c r="Q384" s="767"/>
      <c r="R384" s="767"/>
      <c r="S384" s="767"/>
      <c r="T384" s="768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4301030235</v>
      </c>
      <c r="D385" s="762">
        <v>4607091388381</v>
      </c>
      <c r="E385" s="763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1" t="s">
        <v>631</v>
      </c>
      <c r="Q385" s="767"/>
      <c r="R385" s="767"/>
      <c r="S385" s="767"/>
      <c r="T385" s="768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632</v>
      </c>
      <c r="B386" s="54" t="s">
        <v>633</v>
      </c>
      <c r="C386" s="31">
        <v>4301032015</v>
      </c>
      <c r="D386" s="762">
        <v>4607091383102</v>
      </c>
      <c r="E386" s="763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7"/>
      <c r="R386" s="767"/>
      <c r="S386" s="767"/>
      <c r="T386" s="768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635</v>
      </c>
      <c r="B387" s="54" t="s">
        <v>636</v>
      </c>
      <c r="C387" s="31">
        <v>4301030233</v>
      </c>
      <c r="D387" s="762">
        <v>4607091388404</v>
      </c>
      <c r="E387" s="763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7"/>
      <c r="R387" s="767"/>
      <c r="S387" s="767"/>
      <c r="T387" s="768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69"/>
      <c r="B388" s="765"/>
      <c r="C388" s="765"/>
      <c r="D388" s="765"/>
      <c r="E388" s="765"/>
      <c r="F388" s="765"/>
      <c r="G388" s="765"/>
      <c r="H388" s="765"/>
      <c r="I388" s="765"/>
      <c r="J388" s="765"/>
      <c r="K388" s="765"/>
      <c r="L388" s="765"/>
      <c r="M388" s="765"/>
      <c r="N388" s="765"/>
      <c r="O388" s="770"/>
      <c r="P388" s="759" t="s">
        <v>71</v>
      </c>
      <c r="Q388" s="760"/>
      <c r="R388" s="760"/>
      <c r="S388" s="760"/>
      <c r="T388" s="760"/>
      <c r="U388" s="760"/>
      <c r="V388" s="761"/>
      <c r="W388" s="37" t="s">
        <v>72</v>
      </c>
      <c r="X388" s="755">
        <f>IFERROR(X384/H384,"0")+IFERROR(X385/H385,"0")+IFERROR(X386/H386,"0")+IFERROR(X387/H387,"0")</f>
        <v>0</v>
      </c>
      <c r="Y388" s="755">
        <f>IFERROR(Y384/H384,"0")+IFERROR(Y385/H385,"0")+IFERROR(Y386/H386,"0")+IFERROR(Y387/H387,"0")</f>
        <v>0</v>
      </c>
      <c r="Z388" s="755">
        <f>IFERROR(IF(Z384="",0,Z384),"0")+IFERROR(IF(Z385="",0,Z385),"0")+IFERROR(IF(Z386="",0,Z386),"0")+IFERROR(IF(Z387="",0,Z387),"0")</f>
        <v>0</v>
      </c>
      <c r="AA388" s="756"/>
      <c r="AB388" s="756"/>
      <c r="AC388" s="756"/>
    </row>
    <row r="389" spans="1:68" hidden="1" x14ac:dyDescent="0.2">
      <c r="A389" s="765"/>
      <c r="B389" s="765"/>
      <c r="C389" s="765"/>
      <c r="D389" s="765"/>
      <c r="E389" s="765"/>
      <c r="F389" s="765"/>
      <c r="G389" s="765"/>
      <c r="H389" s="765"/>
      <c r="I389" s="765"/>
      <c r="J389" s="765"/>
      <c r="K389" s="765"/>
      <c r="L389" s="765"/>
      <c r="M389" s="765"/>
      <c r="N389" s="765"/>
      <c r="O389" s="770"/>
      <c r="P389" s="759" t="s">
        <v>71</v>
      </c>
      <c r="Q389" s="760"/>
      <c r="R389" s="760"/>
      <c r="S389" s="760"/>
      <c r="T389" s="760"/>
      <c r="U389" s="760"/>
      <c r="V389" s="761"/>
      <c r="W389" s="37" t="s">
        <v>69</v>
      </c>
      <c r="X389" s="755">
        <f>IFERROR(SUM(X384:X387),"0")</f>
        <v>0</v>
      </c>
      <c r="Y389" s="755">
        <f>IFERROR(SUM(Y384:Y387),"0")</f>
        <v>0</v>
      </c>
      <c r="Z389" s="37"/>
      <c r="AA389" s="756"/>
      <c r="AB389" s="756"/>
      <c r="AC389" s="756"/>
    </row>
    <row r="390" spans="1:68" ht="14.25" hidden="1" customHeight="1" x14ac:dyDescent="0.25">
      <c r="A390" s="764" t="s">
        <v>637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746"/>
      <c r="AB390" s="746"/>
      <c r="AC390" s="746"/>
    </row>
    <row r="391" spans="1:68" ht="16.5" hidden="1" customHeight="1" x14ac:dyDescent="0.25">
      <c r="A391" s="54" t="s">
        <v>638</v>
      </c>
      <c r="B391" s="54" t="s">
        <v>639</v>
      </c>
      <c r="C391" s="31">
        <v>4301180007</v>
      </c>
      <c r="D391" s="762">
        <v>4680115881808</v>
      </c>
      <c r="E391" s="763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7"/>
      <c r="R391" s="767"/>
      <c r="S391" s="767"/>
      <c r="T391" s="768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4301180006</v>
      </c>
      <c r="D392" s="762">
        <v>4680115881822</v>
      </c>
      <c r="E392" s="763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7"/>
      <c r="R392" s="767"/>
      <c r="S392" s="767"/>
      <c r="T392" s="768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645</v>
      </c>
      <c r="B393" s="54" t="s">
        <v>646</v>
      </c>
      <c r="C393" s="31">
        <v>4301180001</v>
      </c>
      <c r="D393" s="762">
        <v>4680115880016</v>
      </c>
      <c r="E393" s="763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9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7"/>
      <c r="R393" s="767"/>
      <c r="S393" s="767"/>
      <c r="T393" s="768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69"/>
      <c r="B394" s="765"/>
      <c r="C394" s="765"/>
      <c r="D394" s="765"/>
      <c r="E394" s="765"/>
      <c r="F394" s="765"/>
      <c r="G394" s="765"/>
      <c r="H394" s="765"/>
      <c r="I394" s="765"/>
      <c r="J394" s="765"/>
      <c r="K394" s="765"/>
      <c r="L394" s="765"/>
      <c r="M394" s="765"/>
      <c r="N394" s="765"/>
      <c r="O394" s="770"/>
      <c r="P394" s="759" t="s">
        <v>71</v>
      </c>
      <c r="Q394" s="760"/>
      <c r="R394" s="760"/>
      <c r="S394" s="760"/>
      <c r="T394" s="760"/>
      <c r="U394" s="760"/>
      <c r="V394" s="761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hidden="1" x14ac:dyDescent="0.2">
      <c r="A395" s="765"/>
      <c r="B395" s="765"/>
      <c r="C395" s="765"/>
      <c r="D395" s="765"/>
      <c r="E395" s="765"/>
      <c r="F395" s="765"/>
      <c r="G395" s="765"/>
      <c r="H395" s="765"/>
      <c r="I395" s="765"/>
      <c r="J395" s="765"/>
      <c r="K395" s="765"/>
      <c r="L395" s="765"/>
      <c r="M395" s="765"/>
      <c r="N395" s="765"/>
      <c r="O395" s="770"/>
      <c r="P395" s="759" t="s">
        <v>71</v>
      </c>
      <c r="Q395" s="760"/>
      <c r="R395" s="760"/>
      <c r="S395" s="760"/>
      <c r="T395" s="760"/>
      <c r="U395" s="760"/>
      <c r="V395" s="761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hidden="1" customHeight="1" x14ac:dyDescent="0.25">
      <c r="A396" s="782" t="s">
        <v>647</v>
      </c>
      <c r="B396" s="765"/>
      <c r="C396" s="765"/>
      <c r="D396" s="765"/>
      <c r="E396" s="765"/>
      <c r="F396" s="765"/>
      <c r="G396" s="765"/>
      <c r="H396" s="765"/>
      <c r="I396" s="765"/>
      <c r="J396" s="765"/>
      <c r="K396" s="765"/>
      <c r="L396" s="765"/>
      <c r="M396" s="765"/>
      <c r="N396" s="765"/>
      <c r="O396" s="765"/>
      <c r="P396" s="765"/>
      <c r="Q396" s="765"/>
      <c r="R396" s="765"/>
      <c r="S396" s="765"/>
      <c r="T396" s="765"/>
      <c r="U396" s="765"/>
      <c r="V396" s="765"/>
      <c r="W396" s="765"/>
      <c r="X396" s="765"/>
      <c r="Y396" s="765"/>
      <c r="Z396" s="765"/>
      <c r="AA396" s="748"/>
      <c r="AB396" s="748"/>
      <c r="AC396" s="748"/>
    </row>
    <row r="397" spans="1:68" ht="14.25" hidden="1" customHeight="1" x14ac:dyDescent="0.25">
      <c r="A397" s="764" t="s">
        <v>64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746"/>
      <c r="AB397" s="746"/>
      <c r="AC397" s="746"/>
    </row>
    <row r="398" spans="1:68" ht="27" hidden="1" customHeight="1" x14ac:dyDescent="0.25">
      <c r="A398" s="54" t="s">
        <v>648</v>
      </c>
      <c r="B398" s="54" t="s">
        <v>649</v>
      </c>
      <c r="C398" s="31">
        <v>4301031066</v>
      </c>
      <c r="D398" s="762">
        <v>4607091383836</v>
      </c>
      <c r="E398" s="763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69"/>
      <c r="B399" s="765"/>
      <c r="C399" s="765"/>
      <c r="D399" s="765"/>
      <c r="E399" s="765"/>
      <c r="F399" s="765"/>
      <c r="G399" s="765"/>
      <c r="H399" s="765"/>
      <c r="I399" s="765"/>
      <c r="J399" s="765"/>
      <c r="K399" s="765"/>
      <c r="L399" s="765"/>
      <c r="M399" s="765"/>
      <c r="N399" s="765"/>
      <c r="O399" s="770"/>
      <c r="P399" s="759" t="s">
        <v>71</v>
      </c>
      <c r="Q399" s="760"/>
      <c r="R399" s="760"/>
      <c r="S399" s="760"/>
      <c r="T399" s="760"/>
      <c r="U399" s="760"/>
      <c r="V399" s="761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hidden="1" x14ac:dyDescent="0.2">
      <c r="A400" s="765"/>
      <c r="B400" s="765"/>
      <c r="C400" s="765"/>
      <c r="D400" s="765"/>
      <c r="E400" s="765"/>
      <c r="F400" s="765"/>
      <c r="G400" s="765"/>
      <c r="H400" s="765"/>
      <c r="I400" s="765"/>
      <c r="J400" s="765"/>
      <c r="K400" s="765"/>
      <c r="L400" s="765"/>
      <c r="M400" s="765"/>
      <c r="N400" s="765"/>
      <c r="O400" s="770"/>
      <c r="P400" s="759" t="s">
        <v>71</v>
      </c>
      <c r="Q400" s="760"/>
      <c r="R400" s="760"/>
      <c r="S400" s="760"/>
      <c r="T400" s="760"/>
      <c r="U400" s="760"/>
      <c r="V400" s="761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hidden="1" customHeight="1" x14ac:dyDescent="0.25">
      <c r="A401" s="764" t="s">
        <v>73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746"/>
      <c r="AB401" s="746"/>
      <c r="AC401" s="746"/>
    </row>
    <row r="402" spans="1:68" ht="37.5" hidden="1" customHeight="1" x14ac:dyDescent="0.25">
      <c r="A402" s="54" t="s">
        <v>651</v>
      </c>
      <c r="B402" s="54" t="s">
        <v>652</v>
      </c>
      <c r="C402" s="31">
        <v>4301051142</v>
      </c>
      <c r="D402" s="762">
        <v>4607091387919</v>
      </c>
      <c r="E402" s="763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7"/>
      <c r="R402" s="767"/>
      <c r="S402" s="767"/>
      <c r="T402" s="768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654</v>
      </c>
      <c r="B403" s="54" t="s">
        <v>655</v>
      </c>
      <c r="C403" s="31">
        <v>4301051461</v>
      </c>
      <c r="D403" s="762">
        <v>4680115883604</v>
      </c>
      <c r="E403" s="763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8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7"/>
      <c r="R403" s="767"/>
      <c r="S403" s="767"/>
      <c r="T403" s="768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657</v>
      </c>
      <c r="B404" s="54" t="s">
        <v>658</v>
      </c>
      <c r="C404" s="31">
        <v>4301051485</v>
      </c>
      <c r="D404" s="762">
        <v>4680115883567</v>
      </c>
      <c r="E404" s="763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7"/>
      <c r="R404" s="767"/>
      <c r="S404" s="767"/>
      <c r="T404" s="768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69"/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70"/>
      <c r="P405" s="759" t="s">
        <v>71</v>
      </c>
      <c r="Q405" s="760"/>
      <c r="R405" s="760"/>
      <c r="S405" s="760"/>
      <c r="T405" s="760"/>
      <c r="U405" s="760"/>
      <c r="V405" s="761"/>
      <c r="W405" s="37" t="s">
        <v>72</v>
      </c>
      <c r="X405" s="755">
        <f>IFERROR(X402/H402,"0")+IFERROR(X403/H403,"0")+IFERROR(X404/H404,"0")</f>
        <v>0</v>
      </c>
      <c r="Y405" s="755">
        <f>IFERROR(Y402/H402,"0")+IFERROR(Y403/H403,"0")+IFERROR(Y404/H404,"0")</f>
        <v>0</v>
      </c>
      <c r="Z405" s="755">
        <f>IFERROR(IF(Z402="",0,Z402),"0")+IFERROR(IF(Z403="",0,Z403),"0")+IFERROR(IF(Z404="",0,Z404),"0")</f>
        <v>0</v>
      </c>
      <c r="AA405" s="756"/>
      <c r="AB405" s="756"/>
      <c r="AC405" s="756"/>
    </row>
    <row r="406" spans="1:68" hidden="1" x14ac:dyDescent="0.2">
      <c r="A406" s="765"/>
      <c r="B406" s="765"/>
      <c r="C406" s="765"/>
      <c r="D406" s="765"/>
      <c r="E406" s="765"/>
      <c r="F406" s="765"/>
      <c r="G406" s="765"/>
      <c r="H406" s="765"/>
      <c r="I406" s="765"/>
      <c r="J406" s="765"/>
      <c r="K406" s="765"/>
      <c r="L406" s="765"/>
      <c r="M406" s="765"/>
      <c r="N406" s="765"/>
      <c r="O406" s="770"/>
      <c r="P406" s="759" t="s">
        <v>71</v>
      </c>
      <c r="Q406" s="760"/>
      <c r="R406" s="760"/>
      <c r="S406" s="760"/>
      <c r="T406" s="760"/>
      <c r="U406" s="760"/>
      <c r="V406" s="761"/>
      <c r="W406" s="37" t="s">
        <v>69</v>
      </c>
      <c r="X406" s="755">
        <f>IFERROR(SUM(X402:X404),"0")</f>
        <v>0</v>
      </c>
      <c r="Y406" s="755">
        <f>IFERROR(SUM(Y402:Y404),"0")</f>
        <v>0</v>
      </c>
      <c r="Z406" s="37"/>
      <c r="AA406" s="756"/>
      <c r="AB406" s="756"/>
      <c r="AC406" s="756"/>
    </row>
    <row r="407" spans="1:68" ht="27.75" hidden="1" customHeight="1" x14ac:dyDescent="0.2">
      <c r="A407" s="862" t="s">
        <v>660</v>
      </c>
      <c r="B407" s="863"/>
      <c r="C407" s="863"/>
      <c r="D407" s="863"/>
      <c r="E407" s="863"/>
      <c r="F407" s="863"/>
      <c r="G407" s="863"/>
      <c r="H407" s="863"/>
      <c r="I407" s="863"/>
      <c r="J407" s="863"/>
      <c r="K407" s="863"/>
      <c r="L407" s="863"/>
      <c r="M407" s="863"/>
      <c r="N407" s="863"/>
      <c r="O407" s="863"/>
      <c r="P407" s="863"/>
      <c r="Q407" s="863"/>
      <c r="R407" s="863"/>
      <c r="S407" s="863"/>
      <c r="T407" s="863"/>
      <c r="U407" s="863"/>
      <c r="V407" s="863"/>
      <c r="W407" s="863"/>
      <c r="X407" s="863"/>
      <c r="Y407" s="863"/>
      <c r="Z407" s="863"/>
      <c r="AA407" s="48"/>
      <c r="AB407" s="48"/>
      <c r="AC407" s="48"/>
    </row>
    <row r="408" spans="1:68" ht="16.5" hidden="1" customHeight="1" x14ac:dyDescent="0.25">
      <c r="A408" s="782" t="s">
        <v>661</v>
      </c>
      <c r="B408" s="765"/>
      <c r="C408" s="765"/>
      <c r="D408" s="765"/>
      <c r="E408" s="765"/>
      <c r="F408" s="765"/>
      <c r="G408" s="765"/>
      <c r="H408" s="765"/>
      <c r="I408" s="765"/>
      <c r="J408" s="765"/>
      <c r="K408" s="765"/>
      <c r="L408" s="765"/>
      <c r="M408" s="765"/>
      <c r="N408" s="765"/>
      <c r="O408" s="765"/>
      <c r="P408" s="765"/>
      <c r="Q408" s="765"/>
      <c r="R408" s="765"/>
      <c r="S408" s="765"/>
      <c r="T408" s="765"/>
      <c r="U408" s="765"/>
      <c r="V408" s="765"/>
      <c r="W408" s="765"/>
      <c r="X408" s="765"/>
      <c r="Y408" s="765"/>
      <c r="Z408" s="765"/>
      <c r="AA408" s="748"/>
      <c r="AB408" s="748"/>
      <c r="AC408" s="748"/>
    </row>
    <row r="409" spans="1:68" ht="14.25" hidden="1" customHeight="1" x14ac:dyDescent="0.25">
      <c r="A409" s="764" t="s">
        <v>114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62">
        <v>4680115884847</v>
      </c>
      <c r="E410" s="763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3">
        <v>925</v>
      </c>
      <c r="Y410" s="754">
        <f t="shared" ref="Y410:Y420" si="72">IFERROR(IF(X410="",0,CEILING((X410/$H410),1)*$H410),"")</f>
        <v>930</v>
      </c>
      <c r="Z410" s="36">
        <f>IFERROR(IF(Y410=0,"",ROUNDUP(Y410/H410,0)*0.02175),"")</f>
        <v>1.3484999999999998</v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954.6</v>
      </c>
      <c r="BN410" s="64">
        <f t="shared" ref="BN410:BN420" si="74">IFERROR(Y410*I410/H410,"0")</f>
        <v>959.76</v>
      </c>
      <c r="BO410" s="64">
        <f t="shared" ref="BO410:BO420" si="75">IFERROR(1/J410*(X410/H410),"0")</f>
        <v>1.2847222222222221</v>
      </c>
      <c r="BP410" s="64">
        <f t="shared" ref="BP410:BP420" si="76">IFERROR(1/J410*(Y410/H410),"0")</f>
        <v>1.2916666666666665</v>
      </c>
    </row>
    <row r="411" spans="1:68" ht="27" hidden="1" customHeight="1" x14ac:dyDescent="0.25">
      <c r="A411" s="54" t="s">
        <v>662</v>
      </c>
      <c r="B411" s="54" t="s">
        <v>665</v>
      </c>
      <c r="C411" s="31">
        <v>4301011946</v>
      </c>
      <c r="D411" s="762">
        <v>4680115884847</v>
      </c>
      <c r="E411" s="763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62">
        <v>4680115884854</v>
      </c>
      <c r="E412" s="763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69</v>
      </c>
      <c r="X412" s="753">
        <v>1045</v>
      </c>
      <c r="Y412" s="754">
        <f t="shared" si="72"/>
        <v>1050</v>
      </c>
      <c r="Z412" s="36">
        <f>IFERROR(IF(Y412=0,"",ROUNDUP(Y412/H412,0)*0.02175),"")</f>
        <v>1.5225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1078.44</v>
      </c>
      <c r="BN412" s="64">
        <f t="shared" si="74"/>
        <v>1083.5999999999999</v>
      </c>
      <c r="BO412" s="64">
        <f t="shared" si="75"/>
        <v>1.4513888888888888</v>
      </c>
      <c r="BP412" s="64">
        <f t="shared" si="76"/>
        <v>1.4583333333333333</v>
      </c>
    </row>
    <row r="413" spans="1:68" ht="27" hidden="1" customHeight="1" x14ac:dyDescent="0.25">
      <c r="A413" s="54" t="s">
        <v>667</v>
      </c>
      <c r="B413" s="54" t="s">
        <v>670</v>
      </c>
      <c r="C413" s="31">
        <v>4301011947</v>
      </c>
      <c r="D413" s="762">
        <v>4680115884854</v>
      </c>
      <c r="E413" s="763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7"/>
      <c r="R413" s="767"/>
      <c r="S413" s="767"/>
      <c r="T413" s="768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62">
        <v>4680115884830</v>
      </c>
      <c r="E414" s="763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7"/>
      <c r="R414" s="767"/>
      <c r="S414" s="767"/>
      <c r="T414" s="768"/>
      <c r="U414" s="34"/>
      <c r="V414" s="34"/>
      <c r="W414" s="35" t="s">
        <v>69</v>
      </c>
      <c r="X414" s="753">
        <v>940</v>
      </c>
      <c r="Y414" s="754">
        <f t="shared" si="72"/>
        <v>945</v>
      </c>
      <c r="Z414" s="36">
        <f>IFERROR(IF(Y414=0,"",ROUNDUP(Y414/H414,0)*0.02175),"")</f>
        <v>1.37025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970.08</v>
      </c>
      <c r="BN414" s="64">
        <f t="shared" si="74"/>
        <v>975.24</v>
      </c>
      <c r="BO414" s="64">
        <f t="shared" si="75"/>
        <v>1.3055555555555554</v>
      </c>
      <c r="BP414" s="64">
        <f t="shared" si="76"/>
        <v>1.3125</v>
      </c>
    </row>
    <row r="415" spans="1:68" ht="27" hidden="1" customHeight="1" x14ac:dyDescent="0.25">
      <c r="A415" s="54" t="s">
        <v>671</v>
      </c>
      <c r="B415" s="54" t="s">
        <v>674</v>
      </c>
      <c r="C415" s="31">
        <v>4301011943</v>
      </c>
      <c r="D415" s="762">
        <v>4680115884830</v>
      </c>
      <c r="E415" s="763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7"/>
      <c r="R415" s="767"/>
      <c r="S415" s="767"/>
      <c r="T415" s="768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4301011339</v>
      </c>
      <c r="D416" s="762">
        <v>4607091383997</v>
      </c>
      <c r="E416" s="763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7"/>
      <c r="R416" s="767"/>
      <c r="S416" s="767"/>
      <c r="T416" s="768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4301011433</v>
      </c>
      <c r="D417" s="762">
        <v>4680115882638</v>
      </c>
      <c r="E417" s="763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0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7"/>
      <c r="R417" s="767"/>
      <c r="S417" s="767"/>
      <c r="T417" s="768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4301011952</v>
      </c>
      <c r="D418" s="762">
        <v>4680115884922</v>
      </c>
      <c r="E418" s="763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7"/>
      <c r="R418" s="767"/>
      <c r="S418" s="767"/>
      <c r="T418" s="768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hidden="1" customHeight="1" x14ac:dyDescent="0.25">
      <c r="A419" s="54" t="s">
        <v>683</v>
      </c>
      <c r="B419" s="54" t="s">
        <v>684</v>
      </c>
      <c r="C419" s="31">
        <v>4301011866</v>
      </c>
      <c r="D419" s="762">
        <v>4680115884878</v>
      </c>
      <c r="E419" s="763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7"/>
      <c r="R419" s="767"/>
      <c r="S419" s="767"/>
      <c r="T419" s="768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4301011868</v>
      </c>
      <c r="D420" s="762">
        <v>4680115884861</v>
      </c>
      <c r="E420" s="763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0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7"/>
      <c r="R420" s="767"/>
      <c r="S420" s="767"/>
      <c r="T420" s="768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9"/>
      <c r="B421" s="765"/>
      <c r="C421" s="765"/>
      <c r="D421" s="765"/>
      <c r="E421" s="765"/>
      <c r="F421" s="765"/>
      <c r="G421" s="765"/>
      <c r="H421" s="765"/>
      <c r="I421" s="765"/>
      <c r="J421" s="765"/>
      <c r="K421" s="765"/>
      <c r="L421" s="765"/>
      <c r="M421" s="765"/>
      <c r="N421" s="765"/>
      <c r="O421" s="770"/>
      <c r="P421" s="759" t="s">
        <v>71</v>
      </c>
      <c r="Q421" s="760"/>
      <c r="R421" s="760"/>
      <c r="S421" s="760"/>
      <c r="T421" s="760"/>
      <c r="U421" s="760"/>
      <c r="V421" s="761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194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195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4.2412499999999991</v>
      </c>
      <c r="AA421" s="756"/>
      <c r="AB421" s="756"/>
      <c r="AC421" s="756"/>
    </row>
    <row r="422" spans="1:68" x14ac:dyDescent="0.2">
      <c r="A422" s="765"/>
      <c r="B422" s="765"/>
      <c r="C422" s="765"/>
      <c r="D422" s="765"/>
      <c r="E422" s="765"/>
      <c r="F422" s="765"/>
      <c r="G422" s="765"/>
      <c r="H422" s="765"/>
      <c r="I422" s="765"/>
      <c r="J422" s="765"/>
      <c r="K422" s="765"/>
      <c r="L422" s="765"/>
      <c r="M422" s="765"/>
      <c r="N422" s="765"/>
      <c r="O422" s="770"/>
      <c r="P422" s="759" t="s">
        <v>71</v>
      </c>
      <c r="Q422" s="760"/>
      <c r="R422" s="760"/>
      <c r="S422" s="760"/>
      <c r="T422" s="760"/>
      <c r="U422" s="760"/>
      <c r="V422" s="761"/>
      <c r="W422" s="37" t="s">
        <v>69</v>
      </c>
      <c r="X422" s="755">
        <f>IFERROR(SUM(X410:X420),"0")</f>
        <v>2910</v>
      </c>
      <c r="Y422" s="755">
        <f>IFERROR(SUM(Y410:Y420),"0")</f>
        <v>2925</v>
      </c>
      <c r="Z422" s="37"/>
      <c r="AA422" s="756"/>
      <c r="AB422" s="756"/>
      <c r="AC422" s="756"/>
    </row>
    <row r="423" spans="1:68" ht="14.25" hidden="1" customHeight="1" x14ac:dyDescent="0.25">
      <c r="A423" s="764" t="s">
        <v>169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62">
        <v>4607091383980</v>
      </c>
      <c r="E424" s="763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7"/>
      <c r="R424" s="767"/>
      <c r="S424" s="767"/>
      <c r="T424" s="768"/>
      <c r="U424" s="34"/>
      <c r="V424" s="34"/>
      <c r="W424" s="35" t="s">
        <v>69</v>
      </c>
      <c r="X424" s="753">
        <v>1350</v>
      </c>
      <c r="Y424" s="754">
        <f>IFERROR(IF(X424="",0,CEILING((X424/$H424),1)*$H424),"")</f>
        <v>1350</v>
      </c>
      <c r="Z424" s="36">
        <f>IFERROR(IF(Y424=0,"",ROUNDUP(Y424/H424,0)*0.02175),"")</f>
        <v>1.9574999999999998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1393.2</v>
      </c>
      <c r="BN424" s="64">
        <f>IFERROR(Y424*I424/H424,"0")</f>
        <v>1393.2</v>
      </c>
      <c r="BO424" s="64">
        <f>IFERROR(1/J424*(X424/H424),"0")</f>
        <v>1.875</v>
      </c>
      <c r="BP424" s="64">
        <f>IFERROR(1/J424*(Y424/H424),"0")</f>
        <v>1.875</v>
      </c>
    </row>
    <row r="425" spans="1:68" ht="27" hidden="1" customHeight="1" x14ac:dyDescent="0.25">
      <c r="A425" s="54" t="s">
        <v>691</v>
      </c>
      <c r="B425" s="54" t="s">
        <v>692</v>
      </c>
      <c r="C425" s="31">
        <v>4301020179</v>
      </c>
      <c r="D425" s="762">
        <v>4607091384178</v>
      </c>
      <c r="E425" s="763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7"/>
      <c r="R425" s="767"/>
      <c r="S425" s="767"/>
      <c r="T425" s="768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9"/>
      <c r="B426" s="765"/>
      <c r="C426" s="765"/>
      <c r="D426" s="765"/>
      <c r="E426" s="765"/>
      <c r="F426" s="765"/>
      <c r="G426" s="765"/>
      <c r="H426" s="765"/>
      <c r="I426" s="765"/>
      <c r="J426" s="765"/>
      <c r="K426" s="765"/>
      <c r="L426" s="765"/>
      <c r="M426" s="765"/>
      <c r="N426" s="765"/>
      <c r="O426" s="770"/>
      <c r="P426" s="759" t="s">
        <v>71</v>
      </c>
      <c r="Q426" s="760"/>
      <c r="R426" s="760"/>
      <c r="S426" s="760"/>
      <c r="T426" s="760"/>
      <c r="U426" s="760"/>
      <c r="V426" s="761"/>
      <c r="W426" s="37" t="s">
        <v>72</v>
      </c>
      <c r="X426" s="755">
        <f>IFERROR(X424/H424,"0")+IFERROR(X425/H425,"0")</f>
        <v>90</v>
      </c>
      <c r="Y426" s="755">
        <f>IFERROR(Y424/H424,"0")+IFERROR(Y425/H425,"0")</f>
        <v>90</v>
      </c>
      <c r="Z426" s="755">
        <f>IFERROR(IF(Z424="",0,Z424),"0")+IFERROR(IF(Z425="",0,Z425),"0")</f>
        <v>1.9574999999999998</v>
      </c>
      <c r="AA426" s="756"/>
      <c r="AB426" s="756"/>
      <c r="AC426" s="756"/>
    </row>
    <row r="427" spans="1:68" x14ac:dyDescent="0.2">
      <c r="A427" s="765"/>
      <c r="B427" s="765"/>
      <c r="C427" s="765"/>
      <c r="D427" s="765"/>
      <c r="E427" s="765"/>
      <c r="F427" s="765"/>
      <c r="G427" s="765"/>
      <c r="H427" s="765"/>
      <c r="I427" s="765"/>
      <c r="J427" s="765"/>
      <c r="K427" s="765"/>
      <c r="L427" s="765"/>
      <c r="M427" s="765"/>
      <c r="N427" s="765"/>
      <c r="O427" s="770"/>
      <c r="P427" s="759" t="s">
        <v>71</v>
      </c>
      <c r="Q427" s="760"/>
      <c r="R427" s="760"/>
      <c r="S427" s="760"/>
      <c r="T427" s="760"/>
      <c r="U427" s="760"/>
      <c r="V427" s="761"/>
      <c r="W427" s="37" t="s">
        <v>69</v>
      </c>
      <c r="X427" s="755">
        <f>IFERROR(SUM(X424:X425),"0")</f>
        <v>1350</v>
      </c>
      <c r="Y427" s="755">
        <f>IFERROR(SUM(Y424:Y425),"0")</f>
        <v>1350</v>
      </c>
      <c r="Z427" s="37"/>
      <c r="AA427" s="756"/>
      <c r="AB427" s="756"/>
      <c r="AC427" s="756"/>
    </row>
    <row r="428" spans="1:68" ht="14.25" hidden="1" customHeight="1" x14ac:dyDescent="0.25">
      <c r="A428" s="764" t="s">
        <v>73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746"/>
      <c r="AB428" s="746"/>
      <c r="AC428" s="746"/>
    </row>
    <row r="429" spans="1:68" ht="27" hidden="1" customHeight="1" x14ac:dyDescent="0.25">
      <c r="A429" s="54" t="s">
        <v>693</v>
      </c>
      <c r="B429" s="54" t="s">
        <v>694</v>
      </c>
      <c r="C429" s="31">
        <v>4301051560</v>
      </c>
      <c r="D429" s="762">
        <v>4607091383928</v>
      </c>
      <c r="E429" s="763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7"/>
      <c r="R429" s="767"/>
      <c r="S429" s="767"/>
      <c r="T429" s="768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693</v>
      </c>
      <c r="B430" s="54" t="s">
        <v>696</v>
      </c>
      <c r="C430" s="31">
        <v>4301051639</v>
      </c>
      <c r="D430" s="762">
        <v>4607091383928</v>
      </c>
      <c r="E430" s="763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0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7"/>
      <c r="R430" s="767"/>
      <c r="S430" s="767"/>
      <c r="T430" s="768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698</v>
      </c>
      <c r="B431" s="54" t="s">
        <v>699</v>
      </c>
      <c r="C431" s="31">
        <v>4301051636</v>
      </c>
      <c r="D431" s="762">
        <v>4607091384260</v>
      </c>
      <c r="E431" s="763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7"/>
      <c r="R431" s="767"/>
      <c r="S431" s="767"/>
      <c r="T431" s="768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69"/>
      <c r="B432" s="765"/>
      <c r="C432" s="765"/>
      <c r="D432" s="765"/>
      <c r="E432" s="765"/>
      <c r="F432" s="765"/>
      <c r="G432" s="765"/>
      <c r="H432" s="765"/>
      <c r="I432" s="765"/>
      <c r="J432" s="765"/>
      <c r="K432" s="765"/>
      <c r="L432" s="765"/>
      <c r="M432" s="765"/>
      <c r="N432" s="765"/>
      <c r="O432" s="770"/>
      <c r="P432" s="759" t="s">
        <v>71</v>
      </c>
      <c r="Q432" s="760"/>
      <c r="R432" s="760"/>
      <c r="S432" s="760"/>
      <c r="T432" s="760"/>
      <c r="U432" s="760"/>
      <c r="V432" s="761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hidden="1" x14ac:dyDescent="0.2">
      <c r="A433" s="765"/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70"/>
      <c r="P433" s="759" t="s">
        <v>71</v>
      </c>
      <c r="Q433" s="760"/>
      <c r="R433" s="760"/>
      <c r="S433" s="760"/>
      <c r="T433" s="760"/>
      <c r="U433" s="760"/>
      <c r="V433" s="761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hidden="1" customHeight="1" x14ac:dyDescent="0.25">
      <c r="A434" s="764" t="s">
        <v>215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746"/>
      <c r="AB434" s="746"/>
      <c r="AC434" s="746"/>
    </row>
    <row r="435" spans="1:68" ht="37.5" hidden="1" customHeight="1" x14ac:dyDescent="0.25">
      <c r="A435" s="54" t="s">
        <v>701</v>
      </c>
      <c r="B435" s="54" t="s">
        <v>702</v>
      </c>
      <c r="C435" s="31">
        <v>4301060345</v>
      </c>
      <c r="D435" s="762">
        <v>4607091384673</v>
      </c>
      <c r="E435" s="763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7"/>
      <c r="R435" s="767"/>
      <c r="S435" s="767"/>
      <c r="T435" s="768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701</v>
      </c>
      <c r="B436" s="54" t="s">
        <v>704</v>
      </c>
      <c r="C436" s="31">
        <v>4301060314</v>
      </c>
      <c r="D436" s="762">
        <v>4607091384673</v>
      </c>
      <c r="E436" s="763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7"/>
      <c r="R436" s="767"/>
      <c r="S436" s="767"/>
      <c r="T436" s="768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69"/>
      <c r="B437" s="765"/>
      <c r="C437" s="765"/>
      <c r="D437" s="765"/>
      <c r="E437" s="765"/>
      <c r="F437" s="765"/>
      <c r="G437" s="765"/>
      <c r="H437" s="765"/>
      <c r="I437" s="765"/>
      <c r="J437" s="765"/>
      <c r="K437" s="765"/>
      <c r="L437" s="765"/>
      <c r="M437" s="765"/>
      <c r="N437" s="765"/>
      <c r="O437" s="770"/>
      <c r="P437" s="759" t="s">
        <v>71</v>
      </c>
      <c r="Q437" s="760"/>
      <c r="R437" s="760"/>
      <c r="S437" s="760"/>
      <c r="T437" s="760"/>
      <c r="U437" s="760"/>
      <c r="V437" s="761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hidden="1" x14ac:dyDescent="0.2">
      <c r="A438" s="765"/>
      <c r="B438" s="765"/>
      <c r="C438" s="765"/>
      <c r="D438" s="765"/>
      <c r="E438" s="765"/>
      <c r="F438" s="765"/>
      <c r="G438" s="765"/>
      <c r="H438" s="765"/>
      <c r="I438" s="765"/>
      <c r="J438" s="765"/>
      <c r="K438" s="765"/>
      <c r="L438" s="765"/>
      <c r="M438" s="765"/>
      <c r="N438" s="765"/>
      <c r="O438" s="770"/>
      <c r="P438" s="759" t="s">
        <v>71</v>
      </c>
      <c r="Q438" s="760"/>
      <c r="R438" s="760"/>
      <c r="S438" s="760"/>
      <c r="T438" s="760"/>
      <c r="U438" s="760"/>
      <c r="V438" s="761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hidden="1" customHeight="1" x14ac:dyDescent="0.25">
      <c r="A439" s="782" t="s">
        <v>706</v>
      </c>
      <c r="B439" s="765"/>
      <c r="C439" s="765"/>
      <c r="D439" s="765"/>
      <c r="E439" s="765"/>
      <c r="F439" s="765"/>
      <c r="G439" s="765"/>
      <c r="H439" s="765"/>
      <c r="I439" s="765"/>
      <c r="J439" s="765"/>
      <c r="K439" s="765"/>
      <c r="L439" s="765"/>
      <c r="M439" s="765"/>
      <c r="N439" s="765"/>
      <c r="O439" s="765"/>
      <c r="P439" s="765"/>
      <c r="Q439" s="765"/>
      <c r="R439" s="765"/>
      <c r="S439" s="765"/>
      <c r="T439" s="765"/>
      <c r="U439" s="765"/>
      <c r="V439" s="765"/>
      <c r="W439" s="765"/>
      <c r="X439" s="765"/>
      <c r="Y439" s="765"/>
      <c r="Z439" s="765"/>
      <c r="AA439" s="748"/>
      <c r="AB439" s="748"/>
      <c r="AC439" s="748"/>
    </row>
    <row r="440" spans="1:68" ht="14.25" hidden="1" customHeight="1" x14ac:dyDescent="0.25">
      <c r="A440" s="764" t="s">
        <v>114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746"/>
      <c r="AB440" s="746"/>
      <c r="AC440" s="746"/>
    </row>
    <row r="441" spans="1:68" ht="27" hidden="1" customHeight="1" x14ac:dyDescent="0.25">
      <c r="A441" s="54" t="s">
        <v>707</v>
      </c>
      <c r="B441" s="54" t="s">
        <v>708</v>
      </c>
      <c r="C441" s="31">
        <v>4301011873</v>
      </c>
      <c r="D441" s="762">
        <v>4680115881907</v>
      </c>
      <c r="E441" s="763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7"/>
      <c r="R441" s="767"/>
      <c r="S441" s="767"/>
      <c r="T441" s="768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hidden="1" customHeight="1" x14ac:dyDescent="0.25">
      <c r="A442" s="54" t="s">
        <v>707</v>
      </c>
      <c r="B442" s="54" t="s">
        <v>711</v>
      </c>
      <c r="C442" s="31">
        <v>4301011483</v>
      </c>
      <c r="D442" s="762">
        <v>4680115881907</v>
      </c>
      <c r="E442" s="763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7"/>
      <c r="R442" s="767"/>
      <c r="S442" s="767"/>
      <c r="T442" s="768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713</v>
      </c>
      <c r="B443" s="54" t="s">
        <v>714</v>
      </c>
      <c r="C443" s="31">
        <v>4301011655</v>
      </c>
      <c r="D443" s="762">
        <v>4680115883925</v>
      </c>
      <c r="E443" s="763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7"/>
      <c r="R443" s="767"/>
      <c r="S443" s="767"/>
      <c r="T443" s="768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715</v>
      </c>
      <c r="B444" s="54" t="s">
        <v>716</v>
      </c>
      <c r="C444" s="31">
        <v>4301011874</v>
      </c>
      <c r="D444" s="762">
        <v>4680115884892</v>
      </c>
      <c r="E444" s="763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7"/>
      <c r="R444" s="767"/>
      <c r="S444" s="767"/>
      <c r="T444" s="768"/>
      <c r="U444" s="34"/>
      <c r="V444" s="34"/>
      <c r="W444" s="35" t="s">
        <v>69</v>
      </c>
      <c r="X444" s="753">
        <v>10</v>
      </c>
      <c r="Y444" s="754">
        <f t="shared" si="77"/>
        <v>10.8</v>
      </c>
      <c r="Z444" s="36">
        <f t="shared" si="78"/>
        <v>2.1749999999999999E-2</v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10.444444444444443</v>
      </c>
      <c r="BN444" s="64">
        <f t="shared" si="80"/>
        <v>11.28</v>
      </c>
      <c r="BO444" s="64">
        <f t="shared" si="81"/>
        <v>1.653439153439153E-2</v>
      </c>
      <c r="BP444" s="64">
        <f t="shared" si="82"/>
        <v>1.7857142857142856E-2</v>
      </c>
    </row>
    <row r="445" spans="1:68" ht="37.5" hidden="1" customHeight="1" x14ac:dyDescent="0.25">
      <c r="A445" s="54" t="s">
        <v>718</v>
      </c>
      <c r="B445" s="54" t="s">
        <v>719</v>
      </c>
      <c r="C445" s="31">
        <v>4301011312</v>
      </c>
      <c r="D445" s="762">
        <v>4607091384192</v>
      </c>
      <c r="E445" s="763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7"/>
      <c r="R445" s="767"/>
      <c r="S445" s="767"/>
      <c r="T445" s="768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4301011875</v>
      </c>
      <c r="D446" s="762">
        <v>4680115884885</v>
      </c>
      <c r="E446" s="763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11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7"/>
      <c r="R446" s="767"/>
      <c r="S446" s="767"/>
      <c r="T446" s="768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4301011871</v>
      </c>
      <c r="D447" s="762">
        <v>4680115884908</v>
      </c>
      <c r="E447" s="763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7"/>
      <c r="R447" s="767"/>
      <c r="S447" s="767"/>
      <c r="T447" s="768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9"/>
      <c r="B448" s="765"/>
      <c r="C448" s="765"/>
      <c r="D448" s="765"/>
      <c r="E448" s="765"/>
      <c r="F448" s="765"/>
      <c r="G448" s="765"/>
      <c r="H448" s="765"/>
      <c r="I448" s="765"/>
      <c r="J448" s="765"/>
      <c r="K448" s="765"/>
      <c r="L448" s="765"/>
      <c r="M448" s="765"/>
      <c r="N448" s="765"/>
      <c r="O448" s="770"/>
      <c r="P448" s="759" t="s">
        <v>71</v>
      </c>
      <c r="Q448" s="760"/>
      <c r="R448" s="760"/>
      <c r="S448" s="760"/>
      <c r="T448" s="760"/>
      <c r="U448" s="760"/>
      <c r="V448" s="761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0.92592592592592582</v>
      </c>
      <c r="Y448" s="755">
        <f>IFERROR(Y441/H441,"0")+IFERROR(Y442/H442,"0")+IFERROR(Y443/H443,"0")+IFERROR(Y444/H444,"0")+IFERROR(Y445/H445,"0")+IFERROR(Y446/H446,"0")+IFERROR(Y447/H447,"0")</f>
        <v>1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2.1749999999999999E-2</v>
      </c>
      <c r="AA448" s="756"/>
      <c r="AB448" s="756"/>
      <c r="AC448" s="756"/>
    </row>
    <row r="449" spans="1:68" x14ac:dyDescent="0.2">
      <c r="A449" s="765"/>
      <c r="B449" s="765"/>
      <c r="C449" s="765"/>
      <c r="D449" s="765"/>
      <c r="E449" s="765"/>
      <c r="F449" s="765"/>
      <c r="G449" s="765"/>
      <c r="H449" s="765"/>
      <c r="I449" s="765"/>
      <c r="J449" s="765"/>
      <c r="K449" s="765"/>
      <c r="L449" s="765"/>
      <c r="M449" s="765"/>
      <c r="N449" s="765"/>
      <c r="O449" s="770"/>
      <c r="P449" s="759" t="s">
        <v>71</v>
      </c>
      <c r="Q449" s="760"/>
      <c r="R449" s="760"/>
      <c r="S449" s="760"/>
      <c r="T449" s="760"/>
      <c r="U449" s="760"/>
      <c r="V449" s="761"/>
      <c r="W449" s="37" t="s">
        <v>69</v>
      </c>
      <c r="X449" s="755">
        <f>IFERROR(SUM(X441:X447),"0")</f>
        <v>10</v>
      </c>
      <c r="Y449" s="755">
        <f>IFERROR(SUM(Y441:Y447),"0")</f>
        <v>10.8</v>
      </c>
      <c r="Z449" s="37"/>
      <c r="AA449" s="756"/>
      <c r="AB449" s="756"/>
      <c r="AC449" s="756"/>
    </row>
    <row r="450" spans="1:68" ht="14.25" hidden="1" customHeight="1" x14ac:dyDescent="0.25">
      <c r="A450" s="764" t="s">
        <v>64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62">
        <v>4607091384802</v>
      </c>
      <c r="E451" s="763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7"/>
      <c r="R451" s="767"/>
      <c r="S451" s="767"/>
      <c r="T451" s="768"/>
      <c r="U451" s="34"/>
      <c r="V451" s="34"/>
      <c r="W451" s="35" t="s">
        <v>69</v>
      </c>
      <c r="X451" s="753">
        <v>4</v>
      </c>
      <c r="Y451" s="754">
        <f>IFERROR(IF(X451="",0,CEILING((X451/$H451),1)*$H451),"")</f>
        <v>4.38</v>
      </c>
      <c r="Z451" s="36">
        <f>IFERROR(IF(Y451=0,"",ROUNDUP(Y451/H451,0)*0.00753),"")</f>
        <v>7.5300000000000002E-3</v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4.237442922374429</v>
      </c>
      <c r="BN451" s="64">
        <f>IFERROR(Y451*I451/H451,"0")</f>
        <v>4.6399999999999997</v>
      </c>
      <c r="BO451" s="64">
        <f>IFERROR(1/J451*(X451/H451),"0")</f>
        <v>5.8541154431565393E-3</v>
      </c>
      <c r="BP451" s="64">
        <f>IFERROR(1/J451*(Y451/H451),"0")</f>
        <v>6.41025641025641E-3</v>
      </c>
    </row>
    <row r="452" spans="1:68" ht="27" hidden="1" customHeight="1" x14ac:dyDescent="0.25">
      <c r="A452" s="54" t="s">
        <v>728</v>
      </c>
      <c r="B452" s="54" t="s">
        <v>729</v>
      </c>
      <c r="C452" s="31">
        <v>4301031304</v>
      </c>
      <c r="D452" s="762">
        <v>4607091384826</v>
      </c>
      <c r="E452" s="763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7"/>
      <c r="R452" s="767"/>
      <c r="S452" s="767"/>
      <c r="T452" s="768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9"/>
      <c r="B453" s="765"/>
      <c r="C453" s="765"/>
      <c r="D453" s="765"/>
      <c r="E453" s="765"/>
      <c r="F453" s="765"/>
      <c r="G453" s="765"/>
      <c r="H453" s="765"/>
      <c r="I453" s="765"/>
      <c r="J453" s="765"/>
      <c r="K453" s="765"/>
      <c r="L453" s="765"/>
      <c r="M453" s="765"/>
      <c r="N453" s="765"/>
      <c r="O453" s="770"/>
      <c r="P453" s="759" t="s">
        <v>71</v>
      </c>
      <c r="Q453" s="760"/>
      <c r="R453" s="760"/>
      <c r="S453" s="760"/>
      <c r="T453" s="760"/>
      <c r="U453" s="760"/>
      <c r="V453" s="761"/>
      <c r="W453" s="37" t="s">
        <v>72</v>
      </c>
      <c r="X453" s="755">
        <f>IFERROR(X451/H451,"0")+IFERROR(X452/H452,"0")</f>
        <v>0.91324200913242015</v>
      </c>
      <c r="Y453" s="755">
        <f>IFERROR(Y451/H451,"0")+IFERROR(Y452/H452,"0")</f>
        <v>1</v>
      </c>
      <c r="Z453" s="755">
        <f>IFERROR(IF(Z451="",0,Z451),"0")+IFERROR(IF(Z452="",0,Z452),"0")</f>
        <v>7.5300000000000002E-3</v>
      </c>
      <c r="AA453" s="756"/>
      <c r="AB453" s="756"/>
      <c r="AC453" s="756"/>
    </row>
    <row r="454" spans="1:68" x14ac:dyDescent="0.2">
      <c r="A454" s="765"/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70"/>
      <c r="P454" s="759" t="s">
        <v>71</v>
      </c>
      <c r="Q454" s="760"/>
      <c r="R454" s="760"/>
      <c r="S454" s="760"/>
      <c r="T454" s="760"/>
      <c r="U454" s="760"/>
      <c r="V454" s="761"/>
      <c r="W454" s="37" t="s">
        <v>69</v>
      </c>
      <c r="X454" s="755">
        <f>IFERROR(SUM(X451:X452),"0")</f>
        <v>4</v>
      </c>
      <c r="Y454" s="755">
        <f>IFERROR(SUM(Y451:Y452),"0")</f>
        <v>4.38</v>
      </c>
      <c r="Z454" s="37"/>
      <c r="AA454" s="756"/>
      <c r="AB454" s="756"/>
      <c r="AC454" s="756"/>
    </row>
    <row r="455" spans="1:68" ht="14.25" hidden="1" customHeight="1" x14ac:dyDescent="0.25">
      <c r="A455" s="764" t="s">
        <v>73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746"/>
      <c r="AB455" s="746"/>
      <c r="AC455" s="746"/>
    </row>
    <row r="456" spans="1:68" ht="37.5" hidden="1" customHeight="1" x14ac:dyDescent="0.25">
      <c r="A456" s="54" t="s">
        <v>730</v>
      </c>
      <c r="B456" s="54" t="s">
        <v>731</v>
      </c>
      <c r="C456" s="31">
        <v>4301051635</v>
      </c>
      <c r="D456" s="762">
        <v>4607091384246</v>
      </c>
      <c r="E456" s="763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9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7"/>
      <c r="R456" s="767"/>
      <c r="S456" s="767"/>
      <c r="T456" s="768"/>
      <c r="U456" s="34"/>
      <c r="V456" s="34"/>
      <c r="W456" s="35" t="s">
        <v>69</v>
      </c>
      <c r="X456" s="753">
        <v>0</v>
      </c>
      <c r="Y456" s="754">
        <f>IFERROR(IF(X456="",0,CEILING((X456/$H456),1)*$H456),"")</f>
        <v>0</v>
      </c>
      <c r="Z456" s="36" t="str">
        <f>IFERROR(IF(Y456=0,"",ROUNDUP(Y456/H456,0)*0.02175),"")</f>
        <v/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733</v>
      </c>
      <c r="B457" s="54" t="s">
        <v>734</v>
      </c>
      <c r="C457" s="31">
        <v>4301051445</v>
      </c>
      <c r="D457" s="762">
        <v>4680115881976</v>
      </c>
      <c r="E457" s="763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7"/>
      <c r="R457" s="767"/>
      <c r="S457" s="767"/>
      <c r="T457" s="768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hidden="1" customHeight="1" x14ac:dyDescent="0.25">
      <c r="A458" s="54" t="s">
        <v>736</v>
      </c>
      <c r="B458" s="54" t="s">
        <v>737</v>
      </c>
      <c r="C458" s="31">
        <v>4301051634</v>
      </c>
      <c r="D458" s="762">
        <v>4607091384253</v>
      </c>
      <c r="E458" s="763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7"/>
      <c r="R458" s="767"/>
      <c r="S458" s="767"/>
      <c r="T458" s="768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4301051297</v>
      </c>
      <c r="D459" s="762">
        <v>4607091384253</v>
      </c>
      <c r="E459" s="763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7"/>
      <c r="R459" s="767"/>
      <c r="S459" s="767"/>
      <c r="T459" s="768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4301051444</v>
      </c>
      <c r="D460" s="762">
        <v>4680115881969</v>
      </c>
      <c r="E460" s="763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4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7"/>
      <c r="R460" s="767"/>
      <c r="S460" s="767"/>
      <c r="T460" s="768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69"/>
      <c r="B461" s="765"/>
      <c r="C461" s="765"/>
      <c r="D461" s="765"/>
      <c r="E461" s="765"/>
      <c r="F461" s="765"/>
      <c r="G461" s="765"/>
      <c r="H461" s="765"/>
      <c r="I461" s="765"/>
      <c r="J461" s="765"/>
      <c r="K461" s="765"/>
      <c r="L461" s="765"/>
      <c r="M461" s="765"/>
      <c r="N461" s="765"/>
      <c r="O461" s="770"/>
      <c r="P461" s="759" t="s">
        <v>71</v>
      </c>
      <c r="Q461" s="760"/>
      <c r="R461" s="760"/>
      <c r="S461" s="760"/>
      <c r="T461" s="760"/>
      <c r="U461" s="760"/>
      <c r="V461" s="761"/>
      <c r="W461" s="37" t="s">
        <v>72</v>
      </c>
      <c r="X461" s="755">
        <f>IFERROR(X456/H456,"0")+IFERROR(X457/H457,"0")+IFERROR(X458/H458,"0")+IFERROR(X459/H459,"0")+IFERROR(X460/H460,"0")</f>
        <v>0</v>
      </c>
      <c r="Y461" s="755">
        <f>IFERROR(Y456/H456,"0")+IFERROR(Y457/H457,"0")+IFERROR(Y458/H458,"0")+IFERROR(Y459/H459,"0")+IFERROR(Y460/H460,"0")</f>
        <v>0</v>
      </c>
      <c r="Z461" s="755">
        <f>IFERROR(IF(Z456="",0,Z456),"0")+IFERROR(IF(Z457="",0,Z457),"0")+IFERROR(IF(Z458="",0,Z458),"0")+IFERROR(IF(Z459="",0,Z459),"0")+IFERROR(IF(Z460="",0,Z460),"0")</f>
        <v>0</v>
      </c>
      <c r="AA461" s="756"/>
      <c r="AB461" s="756"/>
      <c r="AC461" s="756"/>
    </row>
    <row r="462" spans="1:68" hidden="1" x14ac:dyDescent="0.2">
      <c r="A462" s="765"/>
      <c r="B462" s="765"/>
      <c r="C462" s="765"/>
      <c r="D462" s="765"/>
      <c r="E462" s="765"/>
      <c r="F462" s="765"/>
      <c r="G462" s="765"/>
      <c r="H462" s="765"/>
      <c r="I462" s="765"/>
      <c r="J462" s="765"/>
      <c r="K462" s="765"/>
      <c r="L462" s="765"/>
      <c r="M462" s="765"/>
      <c r="N462" s="765"/>
      <c r="O462" s="770"/>
      <c r="P462" s="759" t="s">
        <v>71</v>
      </c>
      <c r="Q462" s="760"/>
      <c r="R462" s="760"/>
      <c r="S462" s="760"/>
      <c r="T462" s="760"/>
      <c r="U462" s="760"/>
      <c r="V462" s="761"/>
      <c r="W462" s="37" t="s">
        <v>69</v>
      </c>
      <c r="X462" s="755">
        <f>IFERROR(SUM(X456:X460),"0")</f>
        <v>0</v>
      </c>
      <c r="Y462" s="755">
        <f>IFERROR(SUM(Y456:Y460),"0")</f>
        <v>0</v>
      </c>
      <c r="Z462" s="37"/>
      <c r="AA462" s="756"/>
      <c r="AB462" s="756"/>
      <c r="AC462" s="756"/>
    </row>
    <row r="463" spans="1:68" ht="14.25" hidden="1" customHeight="1" x14ac:dyDescent="0.25">
      <c r="A463" s="764" t="s">
        <v>215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746"/>
      <c r="AB463" s="746"/>
      <c r="AC463" s="746"/>
    </row>
    <row r="464" spans="1:68" ht="27" hidden="1" customHeight="1" x14ac:dyDescent="0.25">
      <c r="A464" s="54" t="s">
        <v>742</v>
      </c>
      <c r="B464" s="54" t="s">
        <v>743</v>
      </c>
      <c r="C464" s="31">
        <v>4301060377</v>
      </c>
      <c r="D464" s="762">
        <v>4607091389357</v>
      </c>
      <c r="E464" s="763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7"/>
      <c r="R464" s="767"/>
      <c r="S464" s="767"/>
      <c r="T464" s="768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69"/>
      <c r="B465" s="765"/>
      <c r="C465" s="765"/>
      <c r="D465" s="765"/>
      <c r="E465" s="765"/>
      <c r="F465" s="765"/>
      <c r="G465" s="765"/>
      <c r="H465" s="765"/>
      <c r="I465" s="765"/>
      <c r="J465" s="765"/>
      <c r="K465" s="765"/>
      <c r="L465" s="765"/>
      <c r="M465" s="765"/>
      <c r="N465" s="765"/>
      <c r="O465" s="770"/>
      <c r="P465" s="759" t="s">
        <v>71</v>
      </c>
      <c r="Q465" s="760"/>
      <c r="R465" s="760"/>
      <c r="S465" s="760"/>
      <c r="T465" s="760"/>
      <c r="U465" s="760"/>
      <c r="V465" s="761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hidden="1" x14ac:dyDescent="0.2">
      <c r="A466" s="765"/>
      <c r="B466" s="765"/>
      <c r="C466" s="765"/>
      <c r="D466" s="765"/>
      <c r="E466" s="765"/>
      <c r="F466" s="765"/>
      <c r="G466" s="765"/>
      <c r="H466" s="765"/>
      <c r="I466" s="765"/>
      <c r="J466" s="765"/>
      <c r="K466" s="765"/>
      <c r="L466" s="765"/>
      <c r="M466" s="765"/>
      <c r="N466" s="765"/>
      <c r="O466" s="770"/>
      <c r="P466" s="759" t="s">
        <v>71</v>
      </c>
      <c r="Q466" s="760"/>
      <c r="R466" s="760"/>
      <c r="S466" s="760"/>
      <c r="T466" s="760"/>
      <c r="U466" s="760"/>
      <c r="V466" s="761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hidden="1" customHeight="1" x14ac:dyDescent="0.2">
      <c r="A467" s="862" t="s">
        <v>745</v>
      </c>
      <c r="B467" s="863"/>
      <c r="C467" s="863"/>
      <c r="D467" s="863"/>
      <c r="E467" s="863"/>
      <c r="F467" s="863"/>
      <c r="G467" s="863"/>
      <c r="H467" s="863"/>
      <c r="I467" s="863"/>
      <c r="J467" s="863"/>
      <c r="K467" s="863"/>
      <c r="L467" s="863"/>
      <c r="M467" s="863"/>
      <c r="N467" s="863"/>
      <c r="O467" s="863"/>
      <c r="P467" s="863"/>
      <c r="Q467" s="863"/>
      <c r="R467" s="863"/>
      <c r="S467" s="863"/>
      <c r="T467" s="863"/>
      <c r="U467" s="863"/>
      <c r="V467" s="863"/>
      <c r="W467" s="863"/>
      <c r="X467" s="863"/>
      <c r="Y467" s="863"/>
      <c r="Z467" s="863"/>
      <c r="AA467" s="48"/>
      <c r="AB467" s="48"/>
      <c r="AC467" s="48"/>
    </row>
    <row r="468" spans="1:68" ht="16.5" hidden="1" customHeight="1" x14ac:dyDescent="0.25">
      <c r="A468" s="782" t="s">
        <v>746</v>
      </c>
      <c r="B468" s="765"/>
      <c r="C468" s="765"/>
      <c r="D468" s="765"/>
      <c r="E468" s="765"/>
      <c r="F468" s="765"/>
      <c r="G468" s="765"/>
      <c r="H468" s="765"/>
      <c r="I468" s="765"/>
      <c r="J468" s="765"/>
      <c r="K468" s="765"/>
      <c r="L468" s="765"/>
      <c r="M468" s="765"/>
      <c r="N468" s="765"/>
      <c r="O468" s="765"/>
      <c r="P468" s="765"/>
      <c r="Q468" s="765"/>
      <c r="R468" s="765"/>
      <c r="S468" s="765"/>
      <c r="T468" s="765"/>
      <c r="U468" s="765"/>
      <c r="V468" s="765"/>
      <c r="W468" s="765"/>
      <c r="X468" s="765"/>
      <c r="Y468" s="765"/>
      <c r="Z468" s="765"/>
      <c r="AA468" s="748"/>
      <c r="AB468" s="748"/>
      <c r="AC468" s="748"/>
    </row>
    <row r="469" spans="1:68" ht="14.25" hidden="1" customHeight="1" x14ac:dyDescent="0.25">
      <c r="A469" s="764" t="s">
        <v>114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746"/>
      <c r="AB469" s="746"/>
      <c r="AC469" s="746"/>
    </row>
    <row r="470" spans="1:68" ht="27" hidden="1" customHeight="1" x14ac:dyDescent="0.25">
      <c r="A470" s="54" t="s">
        <v>747</v>
      </c>
      <c r="B470" s="54" t="s">
        <v>748</v>
      </c>
      <c r="C470" s="31">
        <v>4301011428</v>
      </c>
      <c r="D470" s="762">
        <v>4607091389708</v>
      </c>
      <c r="E470" s="763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7"/>
      <c r="R470" s="767"/>
      <c r="S470" s="767"/>
      <c r="T470" s="768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69"/>
      <c r="B471" s="765"/>
      <c r="C471" s="765"/>
      <c r="D471" s="765"/>
      <c r="E471" s="765"/>
      <c r="F471" s="765"/>
      <c r="G471" s="765"/>
      <c r="H471" s="765"/>
      <c r="I471" s="765"/>
      <c r="J471" s="765"/>
      <c r="K471" s="765"/>
      <c r="L471" s="765"/>
      <c r="M471" s="765"/>
      <c r="N471" s="765"/>
      <c r="O471" s="770"/>
      <c r="P471" s="759" t="s">
        <v>71</v>
      </c>
      <c r="Q471" s="760"/>
      <c r="R471" s="760"/>
      <c r="S471" s="760"/>
      <c r="T471" s="760"/>
      <c r="U471" s="760"/>
      <c r="V471" s="761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hidden="1" x14ac:dyDescent="0.2">
      <c r="A472" s="765"/>
      <c r="B472" s="765"/>
      <c r="C472" s="765"/>
      <c r="D472" s="765"/>
      <c r="E472" s="765"/>
      <c r="F472" s="765"/>
      <c r="G472" s="765"/>
      <c r="H472" s="765"/>
      <c r="I472" s="765"/>
      <c r="J472" s="765"/>
      <c r="K472" s="765"/>
      <c r="L472" s="765"/>
      <c r="M472" s="765"/>
      <c r="N472" s="765"/>
      <c r="O472" s="770"/>
      <c r="P472" s="759" t="s">
        <v>71</v>
      </c>
      <c r="Q472" s="760"/>
      <c r="R472" s="760"/>
      <c r="S472" s="760"/>
      <c r="T472" s="760"/>
      <c r="U472" s="760"/>
      <c r="V472" s="761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hidden="1" customHeight="1" x14ac:dyDescent="0.25">
      <c r="A473" s="764" t="s">
        <v>64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746"/>
      <c r="AB473" s="746"/>
      <c r="AC473" s="746"/>
    </row>
    <row r="474" spans="1:68" ht="27" hidden="1" customHeight="1" x14ac:dyDescent="0.25">
      <c r="A474" s="54" t="s">
        <v>750</v>
      </c>
      <c r="B474" s="54" t="s">
        <v>751</v>
      </c>
      <c r="C474" s="31">
        <v>4301031322</v>
      </c>
      <c r="D474" s="762">
        <v>4607091389753</v>
      </c>
      <c r="E474" s="763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hidden="1" customHeight="1" x14ac:dyDescent="0.25">
      <c r="A475" s="54" t="s">
        <v>750</v>
      </c>
      <c r="B475" s="54" t="s">
        <v>753</v>
      </c>
      <c r="C475" s="31">
        <v>4301031355</v>
      </c>
      <c r="D475" s="762">
        <v>4607091389753</v>
      </c>
      <c r="E475" s="763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5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7"/>
      <c r="R475" s="767"/>
      <c r="S475" s="767"/>
      <c r="T475" s="768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4301031323</v>
      </c>
      <c r="D476" s="762">
        <v>4607091389760</v>
      </c>
      <c r="E476" s="763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hidden="1" customHeight="1" x14ac:dyDescent="0.25">
      <c r="A477" s="54" t="s">
        <v>757</v>
      </c>
      <c r="B477" s="54" t="s">
        <v>758</v>
      </c>
      <c r="C477" s="31">
        <v>4301031325</v>
      </c>
      <c r="D477" s="762">
        <v>4607091389746</v>
      </c>
      <c r="E477" s="763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3">
        <v>0</v>
      </c>
      <c r="Y477" s="754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4301031356</v>
      </c>
      <c r="D478" s="762">
        <v>4607091389746</v>
      </c>
      <c r="E478" s="763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4301031335</v>
      </c>
      <c r="D479" s="762">
        <v>4680115883147</v>
      </c>
      <c r="E479" s="763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7"/>
      <c r="R479" s="767"/>
      <c r="S479" s="767"/>
      <c r="T479" s="768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763</v>
      </c>
      <c r="C480" s="31">
        <v>4301031257</v>
      </c>
      <c r="D480" s="762">
        <v>4680115883147</v>
      </c>
      <c r="E480" s="763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7"/>
      <c r="R480" s="767"/>
      <c r="S480" s="767"/>
      <c r="T480" s="768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765</v>
      </c>
      <c r="B481" s="54" t="s">
        <v>766</v>
      </c>
      <c r="C481" s="31">
        <v>4301031330</v>
      </c>
      <c r="D481" s="762">
        <v>4607091384338</v>
      </c>
      <c r="E481" s="763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7"/>
      <c r="R481" s="767"/>
      <c r="S481" s="767"/>
      <c r="T481" s="768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hidden="1" customHeight="1" x14ac:dyDescent="0.25">
      <c r="A482" s="54" t="s">
        <v>767</v>
      </c>
      <c r="B482" s="54" t="s">
        <v>768</v>
      </c>
      <c r="C482" s="31">
        <v>4301031336</v>
      </c>
      <c r="D482" s="762">
        <v>4680115883154</v>
      </c>
      <c r="E482" s="763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7"/>
      <c r="R482" s="767"/>
      <c r="S482" s="767"/>
      <c r="T482" s="768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hidden="1" customHeight="1" x14ac:dyDescent="0.25">
      <c r="A483" s="54" t="s">
        <v>767</v>
      </c>
      <c r="B483" s="54" t="s">
        <v>770</v>
      </c>
      <c r="C483" s="31">
        <v>4301031254</v>
      </c>
      <c r="D483" s="762">
        <v>4680115883154</v>
      </c>
      <c r="E483" s="763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7"/>
      <c r="R483" s="767"/>
      <c r="S483" s="767"/>
      <c r="T483" s="768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hidden="1" customHeight="1" x14ac:dyDescent="0.25">
      <c r="A484" s="54" t="s">
        <v>772</v>
      </c>
      <c r="B484" s="54" t="s">
        <v>773</v>
      </c>
      <c r="C484" s="31">
        <v>4301031331</v>
      </c>
      <c r="D484" s="762">
        <v>4607091389524</v>
      </c>
      <c r="E484" s="763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hidden="1" customHeight="1" x14ac:dyDescent="0.25">
      <c r="A485" s="54" t="s">
        <v>772</v>
      </c>
      <c r="B485" s="54" t="s">
        <v>774</v>
      </c>
      <c r="C485" s="31">
        <v>4301031361</v>
      </c>
      <c r="D485" s="762">
        <v>4607091389524</v>
      </c>
      <c r="E485" s="763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1" t="s">
        <v>775</v>
      </c>
      <c r="Q485" s="767"/>
      <c r="R485" s="767"/>
      <c r="S485" s="767"/>
      <c r="T485" s="768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hidden="1" customHeight="1" x14ac:dyDescent="0.25">
      <c r="A486" s="54" t="s">
        <v>776</v>
      </c>
      <c r="B486" s="54" t="s">
        <v>777</v>
      </c>
      <c r="C486" s="31">
        <v>4301031337</v>
      </c>
      <c r="D486" s="762">
        <v>4680115883161</v>
      </c>
      <c r="E486" s="763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7"/>
      <c r="R486" s="767"/>
      <c r="S486" s="767"/>
      <c r="T486" s="768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hidden="1" customHeight="1" x14ac:dyDescent="0.25">
      <c r="A487" s="54" t="s">
        <v>779</v>
      </c>
      <c r="B487" s="54" t="s">
        <v>780</v>
      </c>
      <c r="C487" s="31">
        <v>4301031333</v>
      </c>
      <c r="D487" s="762">
        <v>4607091389531</v>
      </c>
      <c r="E487" s="763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7"/>
      <c r="R487" s="767"/>
      <c r="S487" s="767"/>
      <c r="T487" s="768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782</v>
      </c>
      <c r="C488" s="31">
        <v>4301031358</v>
      </c>
      <c r="D488" s="762">
        <v>4607091389531</v>
      </c>
      <c r="E488" s="763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7"/>
      <c r="R488" s="767"/>
      <c r="S488" s="767"/>
      <c r="T488" s="768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hidden="1" customHeight="1" x14ac:dyDescent="0.25">
      <c r="A489" s="54" t="s">
        <v>783</v>
      </c>
      <c r="B489" s="54" t="s">
        <v>784</v>
      </c>
      <c r="C489" s="31">
        <v>4301031360</v>
      </c>
      <c r="D489" s="762">
        <v>4607091384345</v>
      </c>
      <c r="E489" s="763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7"/>
      <c r="R489" s="767"/>
      <c r="S489" s="767"/>
      <c r="T489" s="768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4301031338</v>
      </c>
      <c r="D490" s="762">
        <v>4680115883185</v>
      </c>
      <c r="E490" s="763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7"/>
      <c r="R490" s="767"/>
      <c r="S490" s="767"/>
      <c r="T490" s="768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hidden="1" customHeight="1" x14ac:dyDescent="0.25">
      <c r="A491" s="54" t="s">
        <v>785</v>
      </c>
      <c r="B491" s="54" t="s">
        <v>787</v>
      </c>
      <c r="C491" s="31">
        <v>4301031255</v>
      </c>
      <c r="D491" s="762">
        <v>4680115883185</v>
      </c>
      <c r="E491" s="763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7"/>
      <c r="R491" s="767"/>
      <c r="S491" s="767"/>
      <c r="T491" s="768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hidden="1" x14ac:dyDescent="0.2">
      <c r="A492" s="769"/>
      <c r="B492" s="765"/>
      <c r="C492" s="765"/>
      <c r="D492" s="765"/>
      <c r="E492" s="765"/>
      <c r="F492" s="765"/>
      <c r="G492" s="765"/>
      <c r="H492" s="765"/>
      <c r="I492" s="765"/>
      <c r="J492" s="765"/>
      <c r="K492" s="765"/>
      <c r="L492" s="765"/>
      <c r="M492" s="765"/>
      <c r="N492" s="765"/>
      <c r="O492" s="770"/>
      <c r="P492" s="759" t="s">
        <v>71</v>
      </c>
      <c r="Q492" s="760"/>
      <c r="R492" s="760"/>
      <c r="S492" s="760"/>
      <c r="T492" s="760"/>
      <c r="U492" s="760"/>
      <c r="V492" s="761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756"/>
      <c r="AB492" s="756"/>
      <c r="AC492" s="756"/>
    </row>
    <row r="493" spans="1:68" hidden="1" x14ac:dyDescent="0.2">
      <c r="A493" s="765"/>
      <c r="B493" s="765"/>
      <c r="C493" s="765"/>
      <c r="D493" s="765"/>
      <c r="E493" s="765"/>
      <c r="F493" s="765"/>
      <c r="G493" s="765"/>
      <c r="H493" s="765"/>
      <c r="I493" s="765"/>
      <c r="J493" s="765"/>
      <c r="K493" s="765"/>
      <c r="L493" s="765"/>
      <c r="M493" s="765"/>
      <c r="N493" s="765"/>
      <c r="O493" s="770"/>
      <c r="P493" s="759" t="s">
        <v>71</v>
      </c>
      <c r="Q493" s="760"/>
      <c r="R493" s="760"/>
      <c r="S493" s="760"/>
      <c r="T493" s="760"/>
      <c r="U493" s="760"/>
      <c r="V493" s="761"/>
      <c r="W493" s="37" t="s">
        <v>69</v>
      </c>
      <c r="X493" s="755">
        <f>IFERROR(SUM(X474:X491),"0")</f>
        <v>0</v>
      </c>
      <c r="Y493" s="755">
        <f>IFERROR(SUM(Y474:Y491),"0")</f>
        <v>0</v>
      </c>
      <c r="Z493" s="37"/>
      <c r="AA493" s="756"/>
      <c r="AB493" s="756"/>
      <c r="AC493" s="756"/>
    </row>
    <row r="494" spans="1:68" ht="14.25" hidden="1" customHeight="1" x14ac:dyDescent="0.25">
      <c r="A494" s="764" t="s">
        <v>73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746"/>
      <c r="AB494" s="746"/>
      <c r="AC494" s="746"/>
    </row>
    <row r="495" spans="1:68" ht="27" hidden="1" customHeight="1" x14ac:dyDescent="0.25">
      <c r="A495" s="54" t="s">
        <v>789</v>
      </c>
      <c r="B495" s="54" t="s">
        <v>790</v>
      </c>
      <c r="C495" s="31">
        <v>4301051284</v>
      </c>
      <c r="D495" s="762">
        <v>4607091384352</v>
      </c>
      <c r="E495" s="763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7"/>
      <c r="R495" s="767"/>
      <c r="S495" s="767"/>
      <c r="T495" s="768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792</v>
      </c>
      <c r="B496" s="54" t="s">
        <v>793</v>
      </c>
      <c r="C496" s="31">
        <v>4301051431</v>
      </c>
      <c r="D496" s="762">
        <v>4607091389654</v>
      </c>
      <c r="E496" s="763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7"/>
      <c r="R496" s="767"/>
      <c r="S496" s="767"/>
      <c r="T496" s="768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69"/>
      <c r="B497" s="765"/>
      <c r="C497" s="765"/>
      <c r="D497" s="765"/>
      <c r="E497" s="765"/>
      <c r="F497" s="765"/>
      <c r="G497" s="765"/>
      <c r="H497" s="765"/>
      <c r="I497" s="765"/>
      <c r="J497" s="765"/>
      <c r="K497" s="765"/>
      <c r="L497" s="765"/>
      <c r="M497" s="765"/>
      <c r="N497" s="765"/>
      <c r="O497" s="770"/>
      <c r="P497" s="759" t="s">
        <v>71</v>
      </c>
      <c r="Q497" s="760"/>
      <c r="R497" s="760"/>
      <c r="S497" s="760"/>
      <c r="T497" s="760"/>
      <c r="U497" s="760"/>
      <c r="V497" s="761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hidden="1" x14ac:dyDescent="0.2">
      <c r="A498" s="765"/>
      <c r="B498" s="765"/>
      <c r="C498" s="765"/>
      <c r="D498" s="765"/>
      <c r="E498" s="765"/>
      <c r="F498" s="765"/>
      <c r="G498" s="765"/>
      <c r="H498" s="765"/>
      <c r="I498" s="765"/>
      <c r="J498" s="765"/>
      <c r="K498" s="765"/>
      <c r="L498" s="765"/>
      <c r="M498" s="765"/>
      <c r="N498" s="765"/>
      <c r="O498" s="770"/>
      <c r="P498" s="759" t="s">
        <v>71</v>
      </c>
      <c r="Q498" s="760"/>
      <c r="R498" s="760"/>
      <c r="S498" s="760"/>
      <c r="T498" s="760"/>
      <c r="U498" s="760"/>
      <c r="V498" s="761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hidden="1" customHeight="1" x14ac:dyDescent="0.25">
      <c r="A499" s="764" t="s">
        <v>103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746"/>
      <c r="AB499" s="746"/>
      <c r="AC499" s="746"/>
    </row>
    <row r="500" spans="1:68" ht="27" hidden="1" customHeight="1" x14ac:dyDescent="0.25">
      <c r="A500" s="54" t="s">
        <v>795</v>
      </c>
      <c r="B500" s="54" t="s">
        <v>796</v>
      </c>
      <c r="C500" s="31">
        <v>4301032045</v>
      </c>
      <c r="D500" s="762">
        <v>4680115884335</v>
      </c>
      <c r="E500" s="763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7"/>
      <c r="R500" s="767"/>
      <c r="S500" s="767"/>
      <c r="T500" s="768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4301170011</v>
      </c>
      <c r="D501" s="762">
        <v>4680115884113</v>
      </c>
      <c r="E501" s="763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7"/>
      <c r="R501" s="767"/>
      <c r="S501" s="767"/>
      <c r="T501" s="768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69"/>
      <c r="B502" s="765"/>
      <c r="C502" s="765"/>
      <c r="D502" s="765"/>
      <c r="E502" s="765"/>
      <c r="F502" s="765"/>
      <c r="G502" s="765"/>
      <c r="H502" s="765"/>
      <c r="I502" s="765"/>
      <c r="J502" s="765"/>
      <c r="K502" s="765"/>
      <c r="L502" s="765"/>
      <c r="M502" s="765"/>
      <c r="N502" s="765"/>
      <c r="O502" s="770"/>
      <c r="P502" s="759" t="s">
        <v>71</v>
      </c>
      <c r="Q502" s="760"/>
      <c r="R502" s="760"/>
      <c r="S502" s="760"/>
      <c r="T502" s="760"/>
      <c r="U502" s="760"/>
      <c r="V502" s="761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hidden="1" x14ac:dyDescent="0.2">
      <c r="A503" s="765"/>
      <c r="B503" s="765"/>
      <c r="C503" s="765"/>
      <c r="D503" s="765"/>
      <c r="E503" s="765"/>
      <c r="F503" s="765"/>
      <c r="G503" s="765"/>
      <c r="H503" s="765"/>
      <c r="I503" s="765"/>
      <c r="J503" s="765"/>
      <c r="K503" s="765"/>
      <c r="L503" s="765"/>
      <c r="M503" s="765"/>
      <c r="N503" s="765"/>
      <c r="O503" s="770"/>
      <c r="P503" s="759" t="s">
        <v>71</v>
      </c>
      <c r="Q503" s="760"/>
      <c r="R503" s="760"/>
      <c r="S503" s="760"/>
      <c r="T503" s="760"/>
      <c r="U503" s="760"/>
      <c r="V503" s="761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hidden="1" customHeight="1" x14ac:dyDescent="0.25">
      <c r="A504" s="782" t="s">
        <v>803</v>
      </c>
      <c r="B504" s="765"/>
      <c r="C504" s="765"/>
      <c r="D504" s="765"/>
      <c r="E504" s="765"/>
      <c r="F504" s="765"/>
      <c r="G504" s="765"/>
      <c r="H504" s="765"/>
      <c r="I504" s="765"/>
      <c r="J504" s="765"/>
      <c r="K504" s="765"/>
      <c r="L504" s="765"/>
      <c r="M504" s="765"/>
      <c r="N504" s="765"/>
      <c r="O504" s="765"/>
      <c r="P504" s="765"/>
      <c r="Q504" s="765"/>
      <c r="R504" s="765"/>
      <c r="S504" s="765"/>
      <c r="T504" s="765"/>
      <c r="U504" s="765"/>
      <c r="V504" s="765"/>
      <c r="W504" s="765"/>
      <c r="X504" s="765"/>
      <c r="Y504" s="765"/>
      <c r="Z504" s="765"/>
      <c r="AA504" s="748"/>
      <c r="AB504" s="748"/>
      <c r="AC504" s="748"/>
    </row>
    <row r="505" spans="1:68" ht="14.25" hidden="1" customHeight="1" x14ac:dyDescent="0.25">
      <c r="A505" s="764" t="s">
        <v>169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746"/>
      <c r="AB505" s="746"/>
      <c r="AC505" s="746"/>
    </row>
    <row r="506" spans="1:68" ht="27" hidden="1" customHeight="1" x14ac:dyDescent="0.25">
      <c r="A506" s="54" t="s">
        <v>804</v>
      </c>
      <c r="B506" s="54" t="s">
        <v>805</v>
      </c>
      <c r="C506" s="31">
        <v>4301020315</v>
      </c>
      <c r="D506" s="762">
        <v>4607091389364</v>
      </c>
      <c r="E506" s="763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7"/>
      <c r="R506" s="767"/>
      <c r="S506" s="767"/>
      <c r="T506" s="768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69"/>
      <c r="B507" s="765"/>
      <c r="C507" s="765"/>
      <c r="D507" s="765"/>
      <c r="E507" s="765"/>
      <c r="F507" s="765"/>
      <c r="G507" s="765"/>
      <c r="H507" s="765"/>
      <c r="I507" s="765"/>
      <c r="J507" s="765"/>
      <c r="K507" s="765"/>
      <c r="L507" s="765"/>
      <c r="M507" s="765"/>
      <c r="N507" s="765"/>
      <c r="O507" s="770"/>
      <c r="P507" s="759" t="s">
        <v>71</v>
      </c>
      <c r="Q507" s="760"/>
      <c r="R507" s="760"/>
      <c r="S507" s="760"/>
      <c r="T507" s="760"/>
      <c r="U507" s="760"/>
      <c r="V507" s="761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hidden="1" x14ac:dyDescent="0.2">
      <c r="A508" s="765"/>
      <c r="B508" s="765"/>
      <c r="C508" s="765"/>
      <c r="D508" s="765"/>
      <c r="E508" s="765"/>
      <c r="F508" s="765"/>
      <c r="G508" s="765"/>
      <c r="H508" s="765"/>
      <c r="I508" s="765"/>
      <c r="J508" s="765"/>
      <c r="K508" s="765"/>
      <c r="L508" s="765"/>
      <c r="M508" s="765"/>
      <c r="N508" s="765"/>
      <c r="O508" s="770"/>
      <c r="P508" s="759" t="s">
        <v>71</v>
      </c>
      <c r="Q508" s="760"/>
      <c r="R508" s="760"/>
      <c r="S508" s="760"/>
      <c r="T508" s="760"/>
      <c r="U508" s="760"/>
      <c r="V508" s="761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hidden="1" customHeight="1" x14ac:dyDescent="0.25">
      <c r="A509" s="764" t="s">
        <v>64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746"/>
      <c r="AB509" s="746"/>
      <c r="AC509" s="746"/>
    </row>
    <row r="510" spans="1:68" ht="27" hidden="1" customHeight="1" x14ac:dyDescent="0.25">
      <c r="A510" s="54" t="s">
        <v>807</v>
      </c>
      <c r="B510" s="54" t="s">
        <v>808</v>
      </c>
      <c r="C510" s="31">
        <v>4301031324</v>
      </c>
      <c r="D510" s="762">
        <v>4607091389739</v>
      </c>
      <c r="E510" s="763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7"/>
      <c r="R510" s="767"/>
      <c r="S510" s="767"/>
      <c r="T510" s="768"/>
      <c r="U510" s="34"/>
      <c r="V510" s="34"/>
      <c r="W510" s="35" t="s">
        <v>69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810</v>
      </c>
      <c r="B511" s="54" t="s">
        <v>811</v>
      </c>
      <c r="C511" s="31">
        <v>4301031363</v>
      </c>
      <c r="D511" s="762">
        <v>4607091389425</v>
      </c>
      <c r="E511" s="763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7"/>
      <c r="R511" s="767"/>
      <c r="S511" s="767"/>
      <c r="T511" s="768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813</v>
      </c>
      <c r="B512" s="54" t="s">
        <v>814</v>
      </c>
      <c r="C512" s="31">
        <v>4301031334</v>
      </c>
      <c r="D512" s="762">
        <v>4680115880771</v>
      </c>
      <c r="E512" s="763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7"/>
      <c r="R512" s="767"/>
      <c r="S512" s="767"/>
      <c r="T512" s="768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816</v>
      </c>
      <c r="B513" s="54" t="s">
        <v>817</v>
      </c>
      <c r="C513" s="31">
        <v>4301031327</v>
      </c>
      <c r="D513" s="762">
        <v>4607091389500</v>
      </c>
      <c r="E513" s="763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7"/>
      <c r="R513" s="767"/>
      <c r="S513" s="767"/>
      <c r="T513" s="768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818</v>
      </c>
      <c r="C514" s="31">
        <v>4301031359</v>
      </c>
      <c r="D514" s="762">
        <v>4607091389500</v>
      </c>
      <c r="E514" s="763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75" t="s">
        <v>819</v>
      </c>
      <c r="Q514" s="767"/>
      <c r="R514" s="767"/>
      <c r="S514" s="767"/>
      <c r="T514" s="768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9"/>
      <c r="B515" s="765"/>
      <c r="C515" s="765"/>
      <c r="D515" s="765"/>
      <c r="E515" s="765"/>
      <c r="F515" s="765"/>
      <c r="G515" s="765"/>
      <c r="H515" s="765"/>
      <c r="I515" s="765"/>
      <c r="J515" s="765"/>
      <c r="K515" s="765"/>
      <c r="L515" s="765"/>
      <c r="M515" s="765"/>
      <c r="N515" s="765"/>
      <c r="O515" s="770"/>
      <c r="P515" s="759" t="s">
        <v>71</v>
      </c>
      <c r="Q515" s="760"/>
      <c r="R515" s="760"/>
      <c r="S515" s="760"/>
      <c r="T515" s="760"/>
      <c r="U515" s="760"/>
      <c r="V515" s="761"/>
      <c r="W515" s="37" t="s">
        <v>72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hidden="1" x14ac:dyDescent="0.2">
      <c r="A516" s="765"/>
      <c r="B516" s="765"/>
      <c r="C516" s="765"/>
      <c r="D516" s="765"/>
      <c r="E516" s="765"/>
      <c r="F516" s="765"/>
      <c r="G516" s="765"/>
      <c r="H516" s="765"/>
      <c r="I516" s="765"/>
      <c r="J516" s="765"/>
      <c r="K516" s="765"/>
      <c r="L516" s="765"/>
      <c r="M516" s="765"/>
      <c r="N516" s="765"/>
      <c r="O516" s="770"/>
      <c r="P516" s="759" t="s">
        <v>71</v>
      </c>
      <c r="Q516" s="760"/>
      <c r="R516" s="760"/>
      <c r="S516" s="760"/>
      <c r="T516" s="760"/>
      <c r="U516" s="760"/>
      <c r="V516" s="761"/>
      <c r="W516" s="37" t="s">
        <v>69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hidden="1" customHeight="1" x14ac:dyDescent="0.25">
      <c r="A517" s="764" t="s">
        <v>103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746"/>
      <c r="AB517" s="746"/>
      <c r="AC517" s="746"/>
    </row>
    <row r="518" spans="1:68" ht="27" hidden="1" customHeight="1" x14ac:dyDescent="0.25">
      <c r="A518" s="54" t="s">
        <v>820</v>
      </c>
      <c r="B518" s="54" t="s">
        <v>821</v>
      </c>
      <c r="C518" s="31">
        <v>4301032046</v>
      </c>
      <c r="D518" s="762">
        <v>4680115884359</v>
      </c>
      <c r="E518" s="763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9"/>
      <c r="B519" s="765"/>
      <c r="C519" s="765"/>
      <c r="D519" s="765"/>
      <c r="E519" s="765"/>
      <c r="F519" s="765"/>
      <c r="G519" s="765"/>
      <c r="H519" s="765"/>
      <c r="I519" s="765"/>
      <c r="J519" s="765"/>
      <c r="K519" s="765"/>
      <c r="L519" s="765"/>
      <c r="M519" s="765"/>
      <c r="N519" s="765"/>
      <c r="O519" s="770"/>
      <c r="P519" s="759" t="s">
        <v>71</v>
      </c>
      <c r="Q519" s="760"/>
      <c r="R519" s="760"/>
      <c r="S519" s="760"/>
      <c r="T519" s="760"/>
      <c r="U519" s="760"/>
      <c r="V519" s="761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hidden="1" x14ac:dyDescent="0.2">
      <c r="A520" s="765"/>
      <c r="B520" s="765"/>
      <c r="C520" s="765"/>
      <c r="D520" s="765"/>
      <c r="E520" s="765"/>
      <c r="F520" s="765"/>
      <c r="G520" s="765"/>
      <c r="H520" s="765"/>
      <c r="I520" s="765"/>
      <c r="J520" s="765"/>
      <c r="K520" s="765"/>
      <c r="L520" s="765"/>
      <c r="M520" s="765"/>
      <c r="N520" s="765"/>
      <c r="O520" s="770"/>
      <c r="P520" s="759" t="s">
        <v>71</v>
      </c>
      <c r="Q520" s="760"/>
      <c r="R520" s="760"/>
      <c r="S520" s="760"/>
      <c r="T520" s="760"/>
      <c r="U520" s="760"/>
      <c r="V520" s="761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hidden="1" customHeight="1" x14ac:dyDescent="0.25">
      <c r="A521" s="764" t="s">
        <v>822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746"/>
      <c r="AB521" s="746"/>
      <c r="AC521" s="746"/>
    </row>
    <row r="522" spans="1:68" ht="27" hidden="1" customHeight="1" x14ac:dyDescent="0.25">
      <c r="A522" s="54" t="s">
        <v>823</v>
      </c>
      <c r="B522" s="54" t="s">
        <v>824</v>
      </c>
      <c r="C522" s="31">
        <v>4301040357</v>
      </c>
      <c r="D522" s="762">
        <v>4680115884564</v>
      </c>
      <c r="E522" s="763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7"/>
      <c r="R522" s="767"/>
      <c r="S522" s="767"/>
      <c r="T522" s="768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69"/>
      <c r="B523" s="765"/>
      <c r="C523" s="765"/>
      <c r="D523" s="765"/>
      <c r="E523" s="765"/>
      <c r="F523" s="765"/>
      <c r="G523" s="765"/>
      <c r="H523" s="765"/>
      <c r="I523" s="765"/>
      <c r="J523" s="765"/>
      <c r="K523" s="765"/>
      <c r="L523" s="765"/>
      <c r="M523" s="765"/>
      <c r="N523" s="765"/>
      <c r="O523" s="770"/>
      <c r="P523" s="759" t="s">
        <v>71</v>
      </c>
      <c r="Q523" s="760"/>
      <c r="R523" s="760"/>
      <c r="S523" s="760"/>
      <c r="T523" s="760"/>
      <c r="U523" s="760"/>
      <c r="V523" s="761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hidden="1" x14ac:dyDescent="0.2">
      <c r="A524" s="765"/>
      <c r="B524" s="765"/>
      <c r="C524" s="765"/>
      <c r="D524" s="765"/>
      <c r="E524" s="765"/>
      <c r="F524" s="765"/>
      <c r="G524" s="765"/>
      <c r="H524" s="765"/>
      <c r="I524" s="765"/>
      <c r="J524" s="765"/>
      <c r="K524" s="765"/>
      <c r="L524" s="765"/>
      <c r="M524" s="765"/>
      <c r="N524" s="765"/>
      <c r="O524" s="770"/>
      <c r="P524" s="759" t="s">
        <v>71</v>
      </c>
      <c r="Q524" s="760"/>
      <c r="R524" s="760"/>
      <c r="S524" s="760"/>
      <c r="T524" s="760"/>
      <c r="U524" s="760"/>
      <c r="V524" s="761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hidden="1" customHeight="1" x14ac:dyDescent="0.25">
      <c r="A525" s="782" t="s">
        <v>826</v>
      </c>
      <c r="B525" s="765"/>
      <c r="C525" s="765"/>
      <c r="D525" s="765"/>
      <c r="E525" s="765"/>
      <c r="F525" s="765"/>
      <c r="G525" s="765"/>
      <c r="H525" s="765"/>
      <c r="I525" s="765"/>
      <c r="J525" s="765"/>
      <c r="K525" s="765"/>
      <c r="L525" s="765"/>
      <c r="M525" s="765"/>
      <c r="N525" s="765"/>
      <c r="O525" s="765"/>
      <c r="P525" s="765"/>
      <c r="Q525" s="765"/>
      <c r="R525" s="765"/>
      <c r="S525" s="765"/>
      <c r="T525" s="765"/>
      <c r="U525" s="765"/>
      <c r="V525" s="765"/>
      <c r="W525" s="765"/>
      <c r="X525" s="765"/>
      <c r="Y525" s="765"/>
      <c r="Z525" s="765"/>
      <c r="AA525" s="748"/>
      <c r="AB525" s="748"/>
      <c r="AC525" s="748"/>
    </row>
    <row r="526" spans="1:68" ht="14.25" hidden="1" customHeight="1" x14ac:dyDescent="0.25">
      <c r="A526" s="764" t="s">
        <v>64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746"/>
      <c r="AB526" s="746"/>
      <c r="AC526" s="746"/>
    </row>
    <row r="527" spans="1:68" ht="27" hidden="1" customHeight="1" x14ac:dyDescent="0.25">
      <c r="A527" s="54" t="s">
        <v>827</v>
      </c>
      <c r="B527" s="54" t="s">
        <v>828</v>
      </c>
      <c r="C527" s="31">
        <v>4301031294</v>
      </c>
      <c r="D527" s="762">
        <v>4680115885189</v>
      </c>
      <c r="E527" s="763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7"/>
      <c r="R527" s="767"/>
      <c r="S527" s="767"/>
      <c r="T527" s="768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830</v>
      </c>
      <c r="B528" s="54" t="s">
        <v>831</v>
      </c>
      <c r="C528" s="31">
        <v>4301031293</v>
      </c>
      <c r="D528" s="762">
        <v>4680115885172</v>
      </c>
      <c r="E528" s="763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7"/>
      <c r="R528" s="767"/>
      <c r="S528" s="767"/>
      <c r="T528" s="768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832</v>
      </c>
      <c r="B529" s="54" t="s">
        <v>833</v>
      </c>
      <c r="C529" s="31">
        <v>4301031291</v>
      </c>
      <c r="D529" s="762">
        <v>4680115885110</v>
      </c>
      <c r="E529" s="763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7"/>
      <c r="R529" s="767"/>
      <c r="S529" s="767"/>
      <c r="T529" s="768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835</v>
      </c>
      <c r="B530" s="54" t="s">
        <v>836</v>
      </c>
      <c r="C530" s="31">
        <v>4301031329</v>
      </c>
      <c r="D530" s="762">
        <v>4680115885219</v>
      </c>
      <c r="E530" s="763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28" t="s">
        <v>837</v>
      </c>
      <c r="Q530" s="767"/>
      <c r="R530" s="767"/>
      <c r="S530" s="767"/>
      <c r="T530" s="768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69"/>
      <c r="B531" s="765"/>
      <c r="C531" s="765"/>
      <c r="D531" s="765"/>
      <c r="E531" s="765"/>
      <c r="F531" s="765"/>
      <c r="G531" s="765"/>
      <c r="H531" s="765"/>
      <c r="I531" s="765"/>
      <c r="J531" s="765"/>
      <c r="K531" s="765"/>
      <c r="L531" s="765"/>
      <c r="M531" s="765"/>
      <c r="N531" s="765"/>
      <c r="O531" s="770"/>
      <c r="P531" s="759" t="s">
        <v>71</v>
      </c>
      <c r="Q531" s="760"/>
      <c r="R531" s="760"/>
      <c r="S531" s="760"/>
      <c r="T531" s="760"/>
      <c r="U531" s="760"/>
      <c r="V531" s="761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hidden="1" x14ac:dyDescent="0.2">
      <c r="A532" s="765"/>
      <c r="B532" s="765"/>
      <c r="C532" s="765"/>
      <c r="D532" s="765"/>
      <c r="E532" s="765"/>
      <c r="F532" s="765"/>
      <c r="G532" s="765"/>
      <c r="H532" s="765"/>
      <c r="I532" s="765"/>
      <c r="J532" s="765"/>
      <c r="K532" s="765"/>
      <c r="L532" s="765"/>
      <c r="M532" s="765"/>
      <c r="N532" s="765"/>
      <c r="O532" s="770"/>
      <c r="P532" s="759" t="s">
        <v>71</v>
      </c>
      <c r="Q532" s="760"/>
      <c r="R532" s="760"/>
      <c r="S532" s="760"/>
      <c r="T532" s="760"/>
      <c r="U532" s="760"/>
      <c r="V532" s="761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hidden="1" customHeight="1" x14ac:dyDescent="0.25">
      <c r="A533" s="782" t="s">
        <v>839</v>
      </c>
      <c r="B533" s="765"/>
      <c r="C533" s="765"/>
      <c r="D533" s="765"/>
      <c r="E533" s="765"/>
      <c r="F533" s="765"/>
      <c r="G533" s="765"/>
      <c r="H533" s="765"/>
      <c r="I533" s="765"/>
      <c r="J533" s="765"/>
      <c r="K533" s="765"/>
      <c r="L533" s="765"/>
      <c r="M533" s="765"/>
      <c r="N533" s="765"/>
      <c r="O533" s="765"/>
      <c r="P533" s="765"/>
      <c r="Q533" s="765"/>
      <c r="R533" s="765"/>
      <c r="S533" s="765"/>
      <c r="T533" s="765"/>
      <c r="U533" s="765"/>
      <c r="V533" s="765"/>
      <c r="W533" s="765"/>
      <c r="X533" s="765"/>
      <c r="Y533" s="765"/>
      <c r="Z533" s="765"/>
      <c r="AA533" s="748"/>
      <c r="AB533" s="748"/>
      <c r="AC533" s="748"/>
    </row>
    <row r="534" spans="1:68" ht="14.25" hidden="1" customHeight="1" x14ac:dyDescent="0.25">
      <c r="A534" s="764" t="s">
        <v>64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746"/>
      <c r="AB534" s="746"/>
      <c r="AC534" s="746"/>
    </row>
    <row r="535" spans="1:68" ht="27" hidden="1" customHeight="1" x14ac:dyDescent="0.25">
      <c r="A535" s="54" t="s">
        <v>840</v>
      </c>
      <c r="B535" s="54" t="s">
        <v>841</v>
      </c>
      <c r="C535" s="31">
        <v>4301031261</v>
      </c>
      <c r="D535" s="762">
        <v>4680115885103</v>
      </c>
      <c r="E535" s="763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7"/>
      <c r="R535" s="767"/>
      <c r="S535" s="767"/>
      <c r="T535" s="768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69"/>
      <c r="B536" s="765"/>
      <c r="C536" s="765"/>
      <c r="D536" s="765"/>
      <c r="E536" s="765"/>
      <c r="F536" s="765"/>
      <c r="G536" s="765"/>
      <c r="H536" s="765"/>
      <c r="I536" s="765"/>
      <c r="J536" s="765"/>
      <c r="K536" s="765"/>
      <c r="L536" s="765"/>
      <c r="M536" s="765"/>
      <c r="N536" s="765"/>
      <c r="O536" s="770"/>
      <c r="P536" s="759" t="s">
        <v>71</v>
      </c>
      <c r="Q536" s="760"/>
      <c r="R536" s="760"/>
      <c r="S536" s="760"/>
      <c r="T536" s="760"/>
      <c r="U536" s="760"/>
      <c r="V536" s="761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hidden="1" x14ac:dyDescent="0.2">
      <c r="A537" s="765"/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70"/>
      <c r="P537" s="759" t="s">
        <v>71</v>
      </c>
      <c r="Q537" s="760"/>
      <c r="R537" s="760"/>
      <c r="S537" s="760"/>
      <c r="T537" s="760"/>
      <c r="U537" s="760"/>
      <c r="V537" s="761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hidden="1" customHeight="1" x14ac:dyDescent="0.2">
      <c r="A538" s="862" t="s">
        <v>843</v>
      </c>
      <c r="B538" s="863"/>
      <c r="C538" s="863"/>
      <c r="D538" s="863"/>
      <c r="E538" s="863"/>
      <c r="F538" s="863"/>
      <c r="G538" s="863"/>
      <c r="H538" s="863"/>
      <c r="I538" s="863"/>
      <c r="J538" s="863"/>
      <c r="K538" s="863"/>
      <c r="L538" s="863"/>
      <c r="M538" s="863"/>
      <c r="N538" s="863"/>
      <c r="O538" s="863"/>
      <c r="P538" s="863"/>
      <c r="Q538" s="863"/>
      <c r="R538" s="863"/>
      <c r="S538" s="863"/>
      <c r="T538" s="863"/>
      <c r="U538" s="863"/>
      <c r="V538" s="863"/>
      <c r="W538" s="863"/>
      <c r="X538" s="863"/>
      <c r="Y538" s="863"/>
      <c r="Z538" s="863"/>
      <c r="AA538" s="48"/>
      <c r="AB538" s="48"/>
      <c r="AC538" s="48"/>
    </row>
    <row r="539" spans="1:68" ht="16.5" hidden="1" customHeight="1" x14ac:dyDescent="0.25">
      <c r="A539" s="782" t="s">
        <v>843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748"/>
      <c r="AB539" s="748"/>
      <c r="AC539" s="748"/>
    </row>
    <row r="540" spans="1:68" ht="14.25" hidden="1" customHeight="1" x14ac:dyDescent="0.25">
      <c r="A540" s="764" t="s">
        <v>114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62">
        <v>4607091389067</v>
      </c>
      <c r="E541" s="763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7"/>
      <c r="R541" s="767"/>
      <c r="S541" s="767"/>
      <c r="T541" s="768"/>
      <c r="U541" s="34"/>
      <c r="V541" s="34"/>
      <c r="W541" s="35" t="s">
        <v>69</v>
      </c>
      <c r="X541" s="753">
        <v>10</v>
      </c>
      <c r="Y541" s="754">
        <f t="shared" ref="Y541:Y551" si="89">IFERROR(IF(X541="",0,CEILING((X541/$H541),1)*$H541),"")</f>
        <v>10.56</v>
      </c>
      <c r="Z541" s="36">
        <f t="shared" ref="Z541:Z546" si="90">IFERROR(IF(Y541=0,"",ROUNDUP(Y541/H541,0)*0.01196),"")</f>
        <v>2.392E-2</v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10.681818181818182</v>
      </c>
      <c r="BN541" s="64">
        <f t="shared" ref="BN541:BN551" si="92">IFERROR(Y541*I541/H541,"0")</f>
        <v>11.28</v>
      </c>
      <c r="BO541" s="64">
        <f t="shared" ref="BO541:BO551" si="93">IFERROR(1/J541*(X541/H541),"0")</f>
        <v>1.8210955710955712E-2</v>
      </c>
      <c r="BP541" s="64">
        <f t="shared" ref="BP541:BP551" si="94">IFERROR(1/J541*(Y541/H541),"0")</f>
        <v>1.9230769230769232E-2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62">
        <v>4680115885271</v>
      </c>
      <c r="E542" s="763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7"/>
      <c r="R542" s="767"/>
      <c r="S542" s="767"/>
      <c r="T542" s="768"/>
      <c r="U542" s="34"/>
      <c r="V542" s="34"/>
      <c r="W542" s="35" t="s">
        <v>69</v>
      </c>
      <c r="X542" s="753">
        <v>5</v>
      </c>
      <c r="Y542" s="754">
        <f t="shared" si="89"/>
        <v>5.28</v>
      </c>
      <c r="Z542" s="36">
        <f t="shared" si="90"/>
        <v>1.196E-2</v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5.3409090909090908</v>
      </c>
      <c r="BN542" s="64">
        <f t="shared" si="92"/>
        <v>5.64</v>
      </c>
      <c r="BO542" s="64">
        <f t="shared" si="93"/>
        <v>9.1054778554778559E-3</v>
      </c>
      <c r="BP542" s="64">
        <f t="shared" si="94"/>
        <v>9.6153846153846159E-3</v>
      </c>
    </row>
    <row r="543" spans="1:68" ht="16.5" hidden="1" customHeight="1" x14ac:dyDescent="0.25">
      <c r="A543" s="54" t="s">
        <v>849</v>
      </c>
      <c r="B543" s="54" t="s">
        <v>850</v>
      </c>
      <c r="C543" s="31">
        <v>4301011774</v>
      </c>
      <c r="D543" s="762">
        <v>4680115884502</v>
      </c>
      <c r="E543" s="763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7"/>
      <c r="R543" s="767"/>
      <c r="S543" s="767"/>
      <c r="T543" s="768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4301011771</v>
      </c>
      <c r="D544" s="762">
        <v>4607091389104</v>
      </c>
      <c r="E544" s="763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7"/>
      <c r="R544" s="767"/>
      <c r="S544" s="767"/>
      <c r="T544" s="768"/>
      <c r="U544" s="34"/>
      <c r="V544" s="34"/>
      <c r="W544" s="35" t="s">
        <v>69</v>
      </c>
      <c r="X544" s="753">
        <v>0</v>
      </c>
      <c r="Y544" s="754">
        <f t="shared" si="89"/>
        <v>0</v>
      </c>
      <c r="Z544" s="36" t="str">
        <f t="shared" si="90"/>
        <v/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hidden="1" customHeight="1" x14ac:dyDescent="0.25">
      <c r="A545" s="54" t="s">
        <v>855</v>
      </c>
      <c r="B545" s="54" t="s">
        <v>856</v>
      </c>
      <c r="C545" s="31">
        <v>4301011799</v>
      </c>
      <c r="D545" s="762">
        <v>4680115884519</v>
      </c>
      <c r="E545" s="763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7"/>
      <c r="R545" s="767"/>
      <c r="S545" s="767"/>
      <c r="T545" s="768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62">
        <v>4680115885226</v>
      </c>
      <c r="E546" s="763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7"/>
      <c r="R546" s="767"/>
      <c r="S546" s="767"/>
      <c r="T546" s="768"/>
      <c r="U546" s="34"/>
      <c r="V546" s="34"/>
      <c r="W546" s="35" t="s">
        <v>69</v>
      </c>
      <c r="X546" s="753">
        <v>310</v>
      </c>
      <c r="Y546" s="754">
        <f t="shared" si="89"/>
        <v>311.52000000000004</v>
      </c>
      <c r="Z546" s="36">
        <f t="shared" si="90"/>
        <v>0.70564000000000004</v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331.13636363636357</v>
      </c>
      <c r="BN546" s="64">
        <f t="shared" si="92"/>
        <v>332.76</v>
      </c>
      <c r="BO546" s="64">
        <f t="shared" si="93"/>
        <v>0.56453962703962701</v>
      </c>
      <c r="BP546" s="64">
        <f t="shared" si="94"/>
        <v>0.5673076923076924</v>
      </c>
    </row>
    <row r="547" spans="1:68" ht="27" hidden="1" customHeight="1" x14ac:dyDescent="0.25">
      <c r="A547" s="54" t="s">
        <v>861</v>
      </c>
      <c r="B547" s="54" t="s">
        <v>862</v>
      </c>
      <c r="C547" s="31">
        <v>4301012035</v>
      </c>
      <c r="D547" s="762">
        <v>4680115880603</v>
      </c>
      <c r="E547" s="763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79" t="s">
        <v>863</v>
      </c>
      <c r="Q547" s="767"/>
      <c r="R547" s="767"/>
      <c r="S547" s="767"/>
      <c r="T547" s="768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861</v>
      </c>
      <c r="B548" s="54" t="s">
        <v>864</v>
      </c>
      <c r="C548" s="31">
        <v>4301011778</v>
      </c>
      <c r="D548" s="762">
        <v>4680115880603</v>
      </c>
      <c r="E548" s="763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7"/>
      <c r="R548" s="767"/>
      <c r="S548" s="767"/>
      <c r="T548" s="768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865</v>
      </c>
      <c r="B549" s="54" t="s">
        <v>866</v>
      </c>
      <c r="C549" s="31">
        <v>4301012036</v>
      </c>
      <c r="D549" s="762">
        <v>4680115882782</v>
      </c>
      <c r="E549" s="763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2" t="s">
        <v>867</v>
      </c>
      <c r="Q549" s="767"/>
      <c r="R549" s="767"/>
      <c r="S549" s="767"/>
      <c r="T549" s="768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4301012034</v>
      </c>
      <c r="D550" s="762">
        <v>4607091389982</v>
      </c>
      <c r="E550" s="763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56" t="s">
        <v>870</v>
      </c>
      <c r="Q550" s="767"/>
      <c r="R550" s="767"/>
      <c r="S550" s="767"/>
      <c r="T550" s="768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871</v>
      </c>
      <c r="C551" s="31">
        <v>4301011784</v>
      </c>
      <c r="D551" s="762">
        <v>4607091389982</v>
      </c>
      <c r="E551" s="763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7"/>
      <c r="R551" s="767"/>
      <c r="S551" s="767"/>
      <c r="T551" s="768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9"/>
      <c r="B552" s="765"/>
      <c r="C552" s="765"/>
      <c r="D552" s="765"/>
      <c r="E552" s="765"/>
      <c r="F552" s="765"/>
      <c r="G552" s="765"/>
      <c r="H552" s="765"/>
      <c r="I552" s="765"/>
      <c r="J552" s="765"/>
      <c r="K552" s="765"/>
      <c r="L552" s="765"/>
      <c r="M552" s="765"/>
      <c r="N552" s="765"/>
      <c r="O552" s="770"/>
      <c r="P552" s="759" t="s">
        <v>71</v>
      </c>
      <c r="Q552" s="760"/>
      <c r="R552" s="760"/>
      <c r="S552" s="760"/>
      <c r="T552" s="760"/>
      <c r="U552" s="760"/>
      <c r="V552" s="761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61.553030303030305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62.000000000000007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0.74152000000000007</v>
      </c>
      <c r="AA552" s="756"/>
      <c r="AB552" s="756"/>
      <c r="AC552" s="756"/>
    </row>
    <row r="553" spans="1:68" x14ac:dyDescent="0.2">
      <c r="A553" s="765"/>
      <c r="B553" s="765"/>
      <c r="C553" s="765"/>
      <c r="D553" s="765"/>
      <c r="E553" s="765"/>
      <c r="F553" s="765"/>
      <c r="G553" s="765"/>
      <c r="H553" s="765"/>
      <c r="I553" s="765"/>
      <c r="J553" s="765"/>
      <c r="K553" s="765"/>
      <c r="L553" s="765"/>
      <c r="M553" s="765"/>
      <c r="N553" s="765"/>
      <c r="O553" s="770"/>
      <c r="P553" s="759" t="s">
        <v>71</v>
      </c>
      <c r="Q553" s="760"/>
      <c r="R553" s="760"/>
      <c r="S553" s="760"/>
      <c r="T553" s="760"/>
      <c r="U553" s="760"/>
      <c r="V553" s="761"/>
      <c r="W553" s="37" t="s">
        <v>69</v>
      </c>
      <c r="X553" s="755">
        <f>IFERROR(SUM(X541:X551),"0")</f>
        <v>325</v>
      </c>
      <c r="Y553" s="755">
        <f>IFERROR(SUM(Y541:Y551),"0")</f>
        <v>327.36</v>
      </c>
      <c r="Z553" s="37"/>
      <c r="AA553" s="756"/>
      <c r="AB553" s="756"/>
      <c r="AC553" s="756"/>
    </row>
    <row r="554" spans="1:68" ht="14.25" hidden="1" customHeight="1" x14ac:dyDescent="0.25">
      <c r="A554" s="764" t="s">
        <v>169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746"/>
      <c r="AB554" s="746"/>
      <c r="AC554" s="746"/>
    </row>
    <row r="555" spans="1:68" ht="16.5" hidden="1" customHeight="1" x14ac:dyDescent="0.25">
      <c r="A555" s="54" t="s">
        <v>872</v>
      </c>
      <c r="B555" s="54" t="s">
        <v>873</v>
      </c>
      <c r="C555" s="31">
        <v>4301020222</v>
      </c>
      <c r="D555" s="762">
        <v>4607091388930</v>
      </c>
      <c r="E555" s="763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7"/>
      <c r="R555" s="767"/>
      <c r="S555" s="767"/>
      <c r="T555" s="768"/>
      <c r="U555" s="34"/>
      <c r="V555" s="34"/>
      <c r="W555" s="35" t="s">
        <v>69</v>
      </c>
      <c r="X555" s="753">
        <v>0</v>
      </c>
      <c r="Y555" s="754">
        <f>IFERROR(IF(X555="",0,CEILING((X555/$H555),1)*$H555),"")</f>
        <v>0</v>
      </c>
      <c r="Z555" s="36" t="str">
        <f>IFERROR(IF(Y555=0,"",ROUNDUP(Y555/H555,0)*0.01196),"")</f>
        <v/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16.5" hidden="1" customHeight="1" x14ac:dyDescent="0.25">
      <c r="A556" s="54" t="s">
        <v>875</v>
      </c>
      <c r="B556" s="54" t="s">
        <v>876</v>
      </c>
      <c r="C556" s="31">
        <v>4301020364</v>
      </c>
      <c r="D556" s="762">
        <v>4680115880054</v>
      </c>
      <c r="E556" s="763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23" t="s">
        <v>877</v>
      </c>
      <c r="Q556" s="767"/>
      <c r="R556" s="767"/>
      <c r="S556" s="767"/>
      <c r="T556" s="768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hidden="1" customHeight="1" x14ac:dyDescent="0.25">
      <c r="A557" s="54" t="s">
        <v>875</v>
      </c>
      <c r="B557" s="54" t="s">
        <v>878</v>
      </c>
      <c r="C557" s="31">
        <v>4301020206</v>
      </c>
      <c r="D557" s="762">
        <v>4680115880054</v>
      </c>
      <c r="E557" s="763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idden="1" x14ac:dyDescent="0.2">
      <c r="A558" s="769"/>
      <c r="B558" s="765"/>
      <c r="C558" s="765"/>
      <c r="D558" s="765"/>
      <c r="E558" s="765"/>
      <c r="F558" s="765"/>
      <c r="G558" s="765"/>
      <c r="H558" s="765"/>
      <c r="I558" s="765"/>
      <c r="J558" s="765"/>
      <c r="K558" s="765"/>
      <c r="L558" s="765"/>
      <c r="M558" s="765"/>
      <c r="N558" s="765"/>
      <c r="O558" s="770"/>
      <c r="P558" s="759" t="s">
        <v>71</v>
      </c>
      <c r="Q558" s="760"/>
      <c r="R558" s="760"/>
      <c r="S558" s="760"/>
      <c r="T558" s="760"/>
      <c r="U558" s="760"/>
      <c r="V558" s="761"/>
      <c r="W558" s="37" t="s">
        <v>72</v>
      </c>
      <c r="X558" s="755">
        <f>IFERROR(X555/H555,"0")+IFERROR(X556/H556,"0")+IFERROR(X557/H557,"0")</f>
        <v>0</v>
      </c>
      <c r="Y558" s="755">
        <f>IFERROR(Y555/H555,"0")+IFERROR(Y556/H556,"0")+IFERROR(Y557/H557,"0")</f>
        <v>0</v>
      </c>
      <c r="Z558" s="755">
        <f>IFERROR(IF(Z555="",0,Z555),"0")+IFERROR(IF(Z556="",0,Z556),"0")+IFERROR(IF(Z557="",0,Z557),"0")</f>
        <v>0</v>
      </c>
      <c r="AA558" s="756"/>
      <c r="AB558" s="756"/>
      <c r="AC558" s="756"/>
    </row>
    <row r="559" spans="1:68" hidden="1" x14ac:dyDescent="0.2">
      <c r="A559" s="765"/>
      <c r="B559" s="765"/>
      <c r="C559" s="765"/>
      <c r="D559" s="765"/>
      <c r="E559" s="765"/>
      <c r="F559" s="765"/>
      <c r="G559" s="765"/>
      <c r="H559" s="765"/>
      <c r="I559" s="765"/>
      <c r="J559" s="765"/>
      <c r="K559" s="765"/>
      <c r="L559" s="765"/>
      <c r="M559" s="765"/>
      <c r="N559" s="765"/>
      <c r="O559" s="770"/>
      <c r="P559" s="759" t="s">
        <v>71</v>
      </c>
      <c r="Q559" s="760"/>
      <c r="R559" s="760"/>
      <c r="S559" s="760"/>
      <c r="T559" s="760"/>
      <c r="U559" s="760"/>
      <c r="V559" s="761"/>
      <c r="W559" s="37" t="s">
        <v>69</v>
      </c>
      <c r="X559" s="755">
        <f>IFERROR(SUM(X555:X557),"0")</f>
        <v>0</v>
      </c>
      <c r="Y559" s="755">
        <f>IFERROR(SUM(Y555:Y557),"0")</f>
        <v>0</v>
      </c>
      <c r="Z559" s="37"/>
      <c r="AA559" s="756"/>
      <c r="AB559" s="756"/>
      <c r="AC559" s="756"/>
    </row>
    <row r="560" spans="1:68" ht="14.25" hidden="1" customHeight="1" x14ac:dyDescent="0.25">
      <c r="A560" s="764" t="s">
        <v>64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746"/>
      <c r="AB560" s="746"/>
      <c r="AC560" s="746"/>
    </row>
    <row r="561" spans="1:68" ht="27" hidden="1" customHeight="1" x14ac:dyDescent="0.25">
      <c r="A561" s="54" t="s">
        <v>879</v>
      </c>
      <c r="B561" s="54" t="s">
        <v>880</v>
      </c>
      <c r="C561" s="31">
        <v>4301031252</v>
      </c>
      <c r="D561" s="762">
        <v>4680115883116</v>
      </c>
      <c r="E561" s="763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7"/>
      <c r="R561" s="767"/>
      <c r="S561" s="767"/>
      <c r="T561" s="768"/>
      <c r="U561" s="34"/>
      <c r="V561" s="34"/>
      <c r="W561" s="35" t="s">
        <v>69</v>
      </c>
      <c r="X561" s="753">
        <v>0</v>
      </c>
      <c r="Y561" s="754">
        <f t="shared" ref="Y561:Y569" si="95">IFERROR(IF(X561="",0,CEILING((X561/$H561),1)*$H561),"")</f>
        <v>0</v>
      </c>
      <c r="Z561" s="36" t="str">
        <f>IFERROR(IF(Y561=0,"",ROUNDUP(Y561/H561,0)*0.01196),"")</f>
        <v/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0</v>
      </c>
      <c r="BN561" s="64">
        <f t="shared" ref="BN561:BN569" si="97">IFERROR(Y561*I561/H561,"0")</f>
        <v>0</v>
      </c>
      <c r="BO561" s="64">
        <f t="shared" ref="BO561:BO569" si="98">IFERROR(1/J561*(X561/H561),"0")</f>
        <v>0</v>
      </c>
      <c r="BP561" s="64">
        <f t="shared" ref="BP561:BP569" si="99">IFERROR(1/J561*(Y561/H561),"0")</f>
        <v>0</v>
      </c>
    </row>
    <row r="562" spans="1:68" ht="27" hidden="1" customHeight="1" x14ac:dyDescent="0.25">
      <c r="A562" s="54" t="s">
        <v>882</v>
      </c>
      <c r="B562" s="54" t="s">
        <v>883</v>
      </c>
      <c r="C562" s="31">
        <v>4301031248</v>
      </c>
      <c r="D562" s="762">
        <v>4680115883093</v>
      </c>
      <c r="E562" s="763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8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7"/>
      <c r="R562" s="767"/>
      <c r="S562" s="767"/>
      <c r="T562" s="768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4301031250</v>
      </c>
      <c r="D563" s="762">
        <v>4680115883109</v>
      </c>
      <c r="E563" s="763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7"/>
      <c r="R563" s="767"/>
      <c r="S563" s="767"/>
      <c r="T563" s="768"/>
      <c r="U563" s="34"/>
      <c r="V563" s="34"/>
      <c r="W563" s="35" t="s">
        <v>69</v>
      </c>
      <c r="X563" s="753">
        <v>0</v>
      </c>
      <c r="Y563" s="754">
        <f t="shared" si="95"/>
        <v>0</v>
      </c>
      <c r="Z563" s="36" t="str">
        <f>IFERROR(IF(Y563=0,"",ROUNDUP(Y563/H563,0)*0.01196),"")</f>
        <v/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0</v>
      </c>
      <c r="BN563" s="64">
        <f t="shared" si="97"/>
        <v>0</v>
      </c>
      <c r="BO563" s="64">
        <f t="shared" si="98"/>
        <v>0</v>
      </c>
      <c r="BP563" s="64">
        <f t="shared" si="99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4301031249</v>
      </c>
      <c r="D564" s="762">
        <v>4680115882072</v>
      </c>
      <c r="E564" s="763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9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7"/>
      <c r="R564" s="767"/>
      <c r="S564" s="767"/>
      <c r="T564" s="768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4301031383</v>
      </c>
      <c r="D565" s="762">
        <v>4680115882072</v>
      </c>
      <c r="E565" s="763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978" t="s">
        <v>892</v>
      </c>
      <c r="Q565" s="767"/>
      <c r="R565" s="767"/>
      <c r="S565" s="767"/>
      <c r="T565" s="768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hidden="1" customHeight="1" x14ac:dyDescent="0.25">
      <c r="A566" s="54" t="s">
        <v>893</v>
      </c>
      <c r="B566" s="54" t="s">
        <v>894</v>
      </c>
      <c r="C566" s="31">
        <v>4301031251</v>
      </c>
      <c r="D566" s="762">
        <v>4680115882102</v>
      </c>
      <c r="E566" s="763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7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hidden="1" customHeight="1" x14ac:dyDescent="0.25">
      <c r="A567" s="54" t="s">
        <v>893</v>
      </c>
      <c r="B567" s="54" t="s">
        <v>895</v>
      </c>
      <c r="C567" s="31">
        <v>4301031385</v>
      </c>
      <c r="D567" s="762">
        <v>4680115882102</v>
      </c>
      <c r="E567" s="763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74" t="s">
        <v>896</v>
      </c>
      <c r="Q567" s="767"/>
      <c r="R567" s="767"/>
      <c r="S567" s="767"/>
      <c r="T567" s="768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4301031253</v>
      </c>
      <c r="D568" s="762">
        <v>4680115882096</v>
      </c>
      <c r="E568" s="763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7"/>
      <c r="R568" s="767"/>
      <c r="S568" s="767"/>
      <c r="T568" s="768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898</v>
      </c>
      <c r="B569" s="54" t="s">
        <v>900</v>
      </c>
      <c r="C569" s="31">
        <v>4301031384</v>
      </c>
      <c r="D569" s="762">
        <v>4680115882096</v>
      </c>
      <c r="E569" s="763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48" t="s">
        <v>901</v>
      </c>
      <c r="Q569" s="767"/>
      <c r="R569" s="767"/>
      <c r="S569" s="767"/>
      <c r="T569" s="768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idden="1" x14ac:dyDescent="0.2">
      <c r="A570" s="769"/>
      <c r="B570" s="765"/>
      <c r="C570" s="765"/>
      <c r="D570" s="765"/>
      <c r="E570" s="765"/>
      <c r="F570" s="765"/>
      <c r="G570" s="765"/>
      <c r="H570" s="765"/>
      <c r="I570" s="765"/>
      <c r="J570" s="765"/>
      <c r="K570" s="765"/>
      <c r="L570" s="765"/>
      <c r="M570" s="765"/>
      <c r="N570" s="765"/>
      <c r="O570" s="770"/>
      <c r="P570" s="759" t="s">
        <v>71</v>
      </c>
      <c r="Q570" s="760"/>
      <c r="R570" s="760"/>
      <c r="S570" s="760"/>
      <c r="T570" s="760"/>
      <c r="U570" s="760"/>
      <c r="V570" s="761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0</v>
      </c>
      <c r="Y570" s="755">
        <f>IFERROR(Y561/H561,"0")+IFERROR(Y562/H562,"0")+IFERROR(Y563/H563,"0")+IFERROR(Y564/H564,"0")+IFERROR(Y565/H565,"0")+IFERROR(Y566/H566,"0")+IFERROR(Y567/H567,"0")+IFERROR(Y568/H568,"0")+IFERROR(Y569/H569,"0")</f>
        <v>0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56"/>
      <c r="AB570" s="756"/>
      <c r="AC570" s="756"/>
    </row>
    <row r="571" spans="1:68" hidden="1" x14ac:dyDescent="0.2">
      <c r="A571" s="765"/>
      <c r="B571" s="765"/>
      <c r="C571" s="765"/>
      <c r="D571" s="765"/>
      <c r="E571" s="765"/>
      <c r="F571" s="765"/>
      <c r="G571" s="765"/>
      <c r="H571" s="765"/>
      <c r="I571" s="765"/>
      <c r="J571" s="765"/>
      <c r="K571" s="765"/>
      <c r="L571" s="765"/>
      <c r="M571" s="765"/>
      <c r="N571" s="765"/>
      <c r="O571" s="770"/>
      <c r="P571" s="759" t="s">
        <v>71</v>
      </c>
      <c r="Q571" s="760"/>
      <c r="R571" s="760"/>
      <c r="S571" s="760"/>
      <c r="T571" s="760"/>
      <c r="U571" s="760"/>
      <c r="V571" s="761"/>
      <c r="W571" s="37" t="s">
        <v>69</v>
      </c>
      <c r="X571" s="755">
        <f>IFERROR(SUM(X561:X569),"0")</f>
        <v>0</v>
      </c>
      <c r="Y571" s="755">
        <f>IFERROR(SUM(Y561:Y569),"0")</f>
        <v>0</v>
      </c>
      <c r="Z571" s="37"/>
      <c r="AA571" s="756"/>
      <c r="AB571" s="756"/>
      <c r="AC571" s="756"/>
    </row>
    <row r="572" spans="1:68" ht="14.25" hidden="1" customHeight="1" x14ac:dyDescent="0.25">
      <c r="A572" s="764" t="s">
        <v>73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746"/>
      <c r="AB572" s="746"/>
      <c r="AC572" s="746"/>
    </row>
    <row r="573" spans="1:68" ht="16.5" hidden="1" customHeight="1" x14ac:dyDescent="0.25">
      <c r="A573" s="54" t="s">
        <v>903</v>
      </c>
      <c r="B573" s="54" t="s">
        <v>904</v>
      </c>
      <c r="C573" s="31">
        <v>4301051230</v>
      </c>
      <c r="D573" s="762">
        <v>4607091383409</v>
      </c>
      <c r="E573" s="763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7"/>
      <c r="R573" s="767"/>
      <c r="S573" s="767"/>
      <c r="T573" s="768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906</v>
      </c>
      <c r="B574" s="54" t="s">
        <v>907</v>
      </c>
      <c r="C574" s="31">
        <v>4301051231</v>
      </c>
      <c r="D574" s="762">
        <v>4607091383416</v>
      </c>
      <c r="E574" s="763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8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7"/>
      <c r="R574" s="767"/>
      <c r="S574" s="767"/>
      <c r="T574" s="768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909</v>
      </c>
      <c r="B575" s="54" t="s">
        <v>910</v>
      </c>
      <c r="C575" s="31">
        <v>4301051058</v>
      </c>
      <c r="D575" s="762">
        <v>4680115883536</v>
      </c>
      <c r="E575" s="763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7"/>
      <c r="R575" s="767"/>
      <c r="S575" s="767"/>
      <c r="T575" s="768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69"/>
      <c r="B576" s="765"/>
      <c r="C576" s="765"/>
      <c r="D576" s="765"/>
      <c r="E576" s="765"/>
      <c r="F576" s="765"/>
      <c r="G576" s="765"/>
      <c r="H576" s="765"/>
      <c r="I576" s="765"/>
      <c r="J576" s="765"/>
      <c r="K576" s="765"/>
      <c r="L576" s="765"/>
      <c r="M576" s="765"/>
      <c r="N576" s="765"/>
      <c r="O576" s="770"/>
      <c r="P576" s="759" t="s">
        <v>71</v>
      </c>
      <c r="Q576" s="760"/>
      <c r="R576" s="760"/>
      <c r="S576" s="760"/>
      <c r="T576" s="760"/>
      <c r="U576" s="760"/>
      <c r="V576" s="761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hidden="1" x14ac:dyDescent="0.2">
      <c r="A577" s="765"/>
      <c r="B577" s="765"/>
      <c r="C577" s="765"/>
      <c r="D577" s="765"/>
      <c r="E577" s="765"/>
      <c r="F577" s="765"/>
      <c r="G577" s="765"/>
      <c r="H577" s="765"/>
      <c r="I577" s="765"/>
      <c r="J577" s="765"/>
      <c r="K577" s="765"/>
      <c r="L577" s="765"/>
      <c r="M577" s="765"/>
      <c r="N577" s="765"/>
      <c r="O577" s="770"/>
      <c r="P577" s="759" t="s">
        <v>71</v>
      </c>
      <c r="Q577" s="760"/>
      <c r="R577" s="760"/>
      <c r="S577" s="760"/>
      <c r="T577" s="760"/>
      <c r="U577" s="760"/>
      <c r="V577" s="761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hidden="1" customHeight="1" x14ac:dyDescent="0.25">
      <c r="A578" s="764" t="s">
        <v>215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746"/>
      <c r="AB578" s="746"/>
      <c r="AC578" s="746"/>
    </row>
    <row r="579" spans="1:68" ht="16.5" hidden="1" customHeight="1" x14ac:dyDescent="0.25">
      <c r="A579" s="54" t="s">
        <v>912</v>
      </c>
      <c r="B579" s="54" t="s">
        <v>913</v>
      </c>
      <c r="C579" s="31">
        <v>4301060363</v>
      </c>
      <c r="D579" s="762">
        <v>4680115885035</v>
      </c>
      <c r="E579" s="763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7"/>
      <c r="R579" s="767"/>
      <c r="S579" s="767"/>
      <c r="T579" s="768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915</v>
      </c>
      <c r="B580" s="54" t="s">
        <v>916</v>
      </c>
      <c r="C580" s="31">
        <v>4301060436</v>
      </c>
      <c r="D580" s="762">
        <v>4680115885936</v>
      </c>
      <c r="E580" s="763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62" t="s">
        <v>917</v>
      </c>
      <c r="Q580" s="767"/>
      <c r="R580" s="767"/>
      <c r="S580" s="767"/>
      <c r="T580" s="768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769"/>
      <c r="B581" s="765"/>
      <c r="C581" s="765"/>
      <c r="D581" s="765"/>
      <c r="E581" s="765"/>
      <c r="F581" s="765"/>
      <c r="G581" s="765"/>
      <c r="H581" s="765"/>
      <c r="I581" s="765"/>
      <c r="J581" s="765"/>
      <c r="K581" s="765"/>
      <c r="L581" s="765"/>
      <c r="M581" s="765"/>
      <c r="N581" s="765"/>
      <c r="O581" s="770"/>
      <c r="P581" s="759" t="s">
        <v>71</v>
      </c>
      <c r="Q581" s="760"/>
      <c r="R581" s="760"/>
      <c r="S581" s="760"/>
      <c r="T581" s="760"/>
      <c r="U581" s="760"/>
      <c r="V581" s="761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hidden="1" x14ac:dyDescent="0.2">
      <c r="A582" s="765"/>
      <c r="B582" s="765"/>
      <c r="C582" s="765"/>
      <c r="D582" s="765"/>
      <c r="E582" s="765"/>
      <c r="F582" s="765"/>
      <c r="G582" s="765"/>
      <c r="H582" s="765"/>
      <c r="I582" s="765"/>
      <c r="J582" s="765"/>
      <c r="K582" s="765"/>
      <c r="L582" s="765"/>
      <c r="M582" s="765"/>
      <c r="N582" s="765"/>
      <c r="O582" s="770"/>
      <c r="P582" s="759" t="s">
        <v>71</v>
      </c>
      <c r="Q582" s="760"/>
      <c r="R582" s="760"/>
      <c r="S582" s="760"/>
      <c r="T582" s="760"/>
      <c r="U582" s="760"/>
      <c r="V582" s="761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hidden="1" customHeight="1" x14ac:dyDescent="0.2">
      <c r="A583" s="862" t="s">
        <v>918</v>
      </c>
      <c r="B583" s="863"/>
      <c r="C583" s="863"/>
      <c r="D583" s="863"/>
      <c r="E583" s="863"/>
      <c r="F583" s="863"/>
      <c r="G583" s="863"/>
      <c r="H583" s="863"/>
      <c r="I583" s="863"/>
      <c r="J583" s="863"/>
      <c r="K583" s="863"/>
      <c r="L583" s="863"/>
      <c r="M583" s="863"/>
      <c r="N583" s="863"/>
      <c r="O583" s="863"/>
      <c r="P583" s="863"/>
      <c r="Q583" s="863"/>
      <c r="R583" s="863"/>
      <c r="S583" s="863"/>
      <c r="T583" s="863"/>
      <c r="U583" s="863"/>
      <c r="V583" s="863"/>
      <c r="W583" s="863"/>
      <c r="X583" s="863"/>
      <c r="Y583" s="863"/>
      <c r="Z583" s="863"/>
      <c r="AA583" s="48"/>
      <c r="AB583" s="48"/>
      <c r="AC583" s="48"/>
    </row>
    <row r="584" spans="1:68" ht="16.5" hidden="1" customHeight="1" x14ac:dyDescent="0.25">
      <c r="A584" s="782" t="s">
        <v>918</v>
      </c>
      <c r="B584" s="765"/>
      <c r="C584" s="765"/>
      <c r="D584" s="765"/>
      <c r="E584" s="765"/>
      <c r="F584" s="765"/>
      <c r="G584" s="765"/>
      <c r="H584" s="765"/>
      <c r="I584" s="765"/>
      <c r="J584" s="765"/>
      <c r="K584" s="765"/>
      <c r="L584" s="765"/>
      <c r="M584" s="765"/>
      <c r="N584" s="765"/>
      <c r="O584" s="765"/>
      <c r="P584" s="765"/>
      <c r="Q584" s="765"/>
      <c r="R584" s="765"/>
      <c r="S584" s="765"/>
      <c r="T584" s="765"/>
      <c r="U584" s="765"/>
      <c r="V584" s="765"/>
      <c r="W584" s="765"/>
      <c r="X584" s="765"/>
      <c r="Y584" s="765"/>
      <c r="Z584" s="765"/>
      <c r="AA584" s="748"/>
      <c r="AB584" s="748"/>
      <c r="AC584" s="748"/>
    </row>
    <row r="585" spans="1:68" ht="14.25" hidden="1" customHeight="1" x14ac:dyDescent="0.25">
      <c r="A585" s="764" t="s">
        <v>114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746"/>
      <c r="AB585" s="746"/>
      <c r="AC585" s="746"/>
    </row>
    <row r="586" spans="1:68" ht="27" hidden="1" customHeight="1" x14ac:dyDescent="0.25">
      <c r="A586" s="54" t="s">
        <v>919</v>
      </c>
      <c r="B586" s="54" t="s">
        <v>920</v>
      </c>
      <c r="C586" s="31">
        <v>4301011763</v>
      </c>
      <c r="D586" s="762">
        <v>4640242181011</v>
      </c>
      <c r="E586" s="763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1001" t="s">
        <v>921</v>
      </c>
      <c r="Q586" s="767"/>
      <c r="R586" s="767"/>
      <c r="S586" s="767"/>
      <c r="T586" s="768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hidden="1" customHeight="1" x14ac:dyDescent="0.25">
      <c r="A587" s="54" t="s">
        <v>923</v>
      </c>
      <c r="B587" s="54" t="s">
        <v>924</v>
      </c>
      <c r="C587" s="31">
        <v>4301011585</v>
      </c>
      <c r="D587" s="762">
        <v>4640242180441</v>
      </c>
      <c r="E587" s="763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10" t="s">
        <v>925</v>
      </c>
      <c r="Q587" s="767"/>
      <c r="R587" s="767"/>
      <c r="S587" s="767"/>
      <c r="T587" s="768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hidden="1" customHeight="1" x14ac:dyDescent="0.25">
      <c r="A588" s="54" t="s">
        <v>927</v>
      </c>
      <c r="B588" s="54" t="s">
        <v>928</v>
      </c>
      <c r="C588" s="31">
        <v>4301011584</v>
      </c>
      <c r="D588" s="762">
        <v>4640242180564</v>
      </c>
      <c r="E588" s="763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089" t="s">
        <v>929</v>
      </c>
      <c r="Q588" s="767"/>
      <c r="R588" s="767"/>
      <c r="S588" s="767"/>
      <c r="T588" s="768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4301011762</v>
      </c>
      <c r="D589" s="762">
        <v>4640242180922</v>
      </c>
      <c r="E589" s="763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26" t="s">
        <v>933</v>
      </c>
      <c r="Q589" s="767"/>
      <c r="R589" s="767"/>
      <c r="S589" s="767"/>
      <c r="T589" s="768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935</v>
      </c>
      <c r="B590" s="54" t="s">
        <v>936</v>
      </c>
      <c r="C590" s="31">
        <v>4301011764</v>
      </c>
      <c r="D590" s="762">
        <v>4640242181189</v>
      </c>
      <c r="E590" s="763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41" t="s">
        <v>937</v>
      </c>
      <c r="Q590" s="767"/>
      <c r="R590" s="767"/>
      <c r="S590" s="767"/>
      <c r="T590" s="768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938</v>
      </c>
      <c r="B591" s="54" t="s">
        <v>939</v>
      </c>
      <c r="C591" s="31">
        <v>4301011551</v>
      </c>
      <c r="D591" s="762">
        <v>4640242180038</v>
      </c>
      <c r="E591" s="763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89" t="s">
        <v>940</v>
      </c>
      <c r="Q591" s="767"/>
      <c r="R591" s="767"/>
      <c r="S591" s="767"/>
      <c r="T591" s="768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941</v>
      </c>
      <c r="B592" s="54" t="s">
        <v>942</v>
      </c>
      <c r="C592" s="31">
        <v>4301011765</v>
      </c>
      <c r="D592" s="762">
        <v>4640242181172</v>
      </c>
      <c r="E592" s="763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5" t="s">
        <v>943</v>
      </c>
      <c r="Q592" s="767"/>
      <c r="R592" s="767"/>
      <c r="S592" s="767"/>
      <c r="T592" s="768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idden="1" x14ac:dyDescent="0.2">
      <c r="A593" s="769"/>
      <c r="B593" s="765"/>
      <c r="C593" s="765"/>
      <c r="D593" s="765"/>
      <c r="E593" s="765"/>
      <c r="F593" s="765"/>
      <c r="G593" s="765"/>
      <c r="H593" s="765"/>
      <c r="I593" s="765"/>
      <c r="J593" s="765"/>
      <c r="K593" s="765"/>
      <c r="L593" s="765"/>
      <c r="M593" s="765"/>
      <c r="N593" s="765"/>
      <c r="O593" s="770"/>
      <c r="P593" s="759" t="s">
        <v>71</v>
      </c>
      <c r="Q593" s="760"/>
      <c r="R593" s="760"/>
      <c r="S593" s="760"/>
      <c r="T593" s="760"/>
      <c r="U593" s="760"/>
      <c r="V593" s="761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hidden="1" x14ac:dyDescent="0.2">
      <c r="A594" s="765"/>
      <c r="B594" s="765"/>
      <c r="C594" s="765"/>
      <c r="D594" s="765"/>
      <c r="E594" s="765"/>
      <c r="F594" s="765"/>
      <c r="G594" s="765"/>
      <c r="H594" s="765"/>
      <c r="I594" s="765"/>
      <c r="J594" s="765"/>
      <c r="K594" s="765"/>
      <c r="L594" s="765"/>
      <c r="M594" s="765"/>
      <c r="N594" s="765"/>
      <c r="O594" s="770"/>
      <c r="P594" s="759" t="s">
        <v>71</v>
      </c>
      <c r="Q594" s="760"/>
      <c r="R594" s="760"/>
      <c r="S594" s="760"/>
      <c r="T594" s="760"/>
      <c r="U594" s="760"/>
      <c r="V594" s="761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hidden="1" customHeight="1" x14ac:dyDescent="0.25">
      <c r="A595" s="764" t="s">
        <v>169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746"/>
      <c r="AB595" s="746"/>
      <c r="AC595" s="746"/>
    </row>
    <row r="596" spans="1:68" ht="16.5" hidden="1" customHeight="1" x14ac:dyDescent="0.25">
      <c r="A596" s="54" t="s">
        <v>944</v>
      </c>
      <c r="B596" s="54" t="s">
        <v>945</v>
      </c>
      <c r="C596" s="31">
        <v>4301020269</v>
      </c>
      <c r="D596" s="762">
        <v>4640242180519</v>
      </c>
      <c r="E596" s="763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7"/>
      <c r="R596" s="767"/>
      <c r="S596" s="767"/>
      <c r="T596" s="768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947</v>
      </c>
      <c r="B597" s="54" t="s">
        <v>948</v>
      </c>
      <c r="C597" s="31">
        <v>4301020260</v>
      </c>
      <c r="D597" s="762">
        <v>4640242180526</v>
      </c>
      <c r="E597" s="763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23" t="s">
        <v>949</v>
      </c>
      <c r="Q597" s="767"/>
      <c r="R597" s="767"/>
      <c r="S597" s="767"/>
      <c r="T597" s="768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950</v>
      </c>
      <c r="B598" s="54" t="s">
        <v>951</v>
      </c>
      <c r="C598" s="31">
        <v>4301020309</v>
      </c>
      <c r="D598" s="762">
        <v>4640242180090</v>
      </c>
      <c r="E598" s="763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772" t="s">
        <v>952</v>
      </c>
      <c r="Q598" s="767"/>
      <c r="R598" s="767"/>
      <c r="S598" s="767"/>
      <c r="T598" s="768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954</v>
      </c>
      <c r="B599" s="54" t="s">
        <v>955</v>
      </c>
      <c r="C599" s="31">
        <v>4301020295</v>
      </c>
      <c r="D599" s="762">
        <v>4640242181363</v>
      </c>
      <c r="E599" s="763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7"/>
      <c r="R599" s="767"/>
      <c r="S599" s="767"/>
      <c r="T599" s="768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69"/>
      <c r="B600" s="765"/>
      <c r="C600" s="765"/>
      <c r="D600" s="765"/>
      <c r="E600" s="765"/>
      <c r="F600" s="765"/>
      <c r="G600" s="765"/>
      <c r="H600" s="765"/>
      <c r="I600" s="765"/>
      <c r="J600" s="765"/>
      <c r="K600" s="765"/>
      <c r="L600" s="765"/>
      <c r="M600" s="765"/>
      <c r="N600" s="765"/>
      <c r="O600" s="770"/>
      <c r="P600" s="759" t="s">
        <v>71</v>
      </c>
      <c r="Q600" s="760"/>
      <c r="R600" s="760"/>
      <c r="S600" s="760"/>
      <c r="T600" s="760"/>
      <c r="U600" s="760"/>
      <c r="V600" s="761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hidden="1" x14ac:dyDescent="0.2">
      <c r="A601" s="765"/>
      <c r="B601" s="765"/>
      <c r="C601" s="765"/>
      <c r="D601" s="765"/>
      <c r="E601" s="765"/>
      <c r="F601" s="765"/>
      <c r="G601" s="765"/>
      <c r="H601" s="765"/>
      <c r="I601" s="765"/>
      <c r="J601" s="765"/>
      <c r="K601" s="765"/>
      <c r="L601" s="765"/>
      <c r="M601" s="765"/>
      <c r="N601" s="765"/>
      <c r="O601" s="770"/>
      <c r="P601" s="759" t="s">
        <v>71</v>
      </c>
      <c r="Q601" s="760"/>
      <c r="R601" s="760"/>
      <c r="S601" s="760"/>
      <c r="T601" s="760"/>
      <c r="U601" s="760"/>
      <c r="V601" s="761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hidden="1" customHeight="1" x14ac:dyDescent="0.25">
      <c r="A602" s="764" t="s">
        <v>64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746"/>
      <c r="AB602" s="746"/>
      <c r="AC602" s="746"/>
    </row>
    <row r="603" spans="1:68" ht="27" hidden="1" customHeight="1" x14ac:dyDescent="0.25">
      <c r="A603" s="54" t="s">
        <v>957</v>
      </c>
      <c r="B603" s="54" t="s">
        <v>958</v>
      </c>
      <c r="C603" s="31">
        <v>4301031280</v>
      </c>
      <c r="D603" s="762">
        <v>4640242180816</v>
      </c>
      <c r="E603" s="763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093" t="s">
        <v>959</v>
      </c>
      <c r="Q603" s="767"/>
      <c r="R603" s="767"/>
      <c r="S603" s="767"/>
      <c r="T603" s="768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62">
        <v>4640242180595</v>
      </c>
      <c r="E604" s="763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972" t="s">
        <v>963</v>
      </c>
      <c r="Q604" s="767"/>
      <c r="R604" s="767"/>
      <c r="S604" s="767"/>
      <c r="T604" s="768"/>
      <c r="U604" s="34"/>
      <c r="V604" s="34"/>
      <c r="W604" s="35" t="s">
        <v>69</v>
      </c>
      <c r="X604" s="753">
        <v>8</v>
      </c>
      <c r="Y604" s="754">
        <f t="shared" si="105"/>
        <v>8.4</v>
      </c>
      <c r="Z604" s="36">
        <f>IFERROR(IF(Y604=0,"",ROUNDUP(Y604/H604,0)*0.00753),"")</f>
        <v>1.506E-2</v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8.4952380952380953</v>
      </c>
      <c r="BN604" s="64">
        <f t="shared" si="107"/>
        <v>8.92</v>
      </c>
      <c r="BO604" s="64">
        <f t="shared" si="108"/>
        <v>1.2210012210012208E-2</v>
      </c>
      <c r="BP604" s="64">
        <f t="shared" si="109"/>
        <v>1.282051282051282E-2</v>
      </c>
    </row>
    <row r="605" spans="1:68" ht="27" hidden="1" customHeight="1" x14ac:dyDescent="0.25">
      <c r="A605" s="54" t="s">
        <v>965</v>
      </c>
      <c r="B605" s="54" t="s">
        <v>966</v>
      </c>
      <c r="C605" s="31">
        <v>4301031289</v>
      </c>
      <c r="D605" s="762">
        <v>4640242181615</v>
      </c>
      <c r="E605" s="763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36" t="s">
        <v>967</v>
      </c>
      <c r="Q605" s="767"/>
      <c r="R605" s="767"/>
      <c r="S605" s="767"/>
      <c r="T605" s="768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hidden="1" customHeight="1" x14ac:dyDescent="0.25">
      <c r="A606" s="54" t="s">
        <v>969</v>
      </c>
      <c r="B606" s="54" t="s">
        <v>970</v>
      </c>
      <c r="C606" s="31">
        <v>4301031285</v>
      </c>
      <c r="D606" s="762">
        <v>4640242181639</v>
      </c>
      <c r="E606" s="763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3" t="s">
        <v>971</v>
      </c>
      <c r="Q606" s="767"/>
      <c r="R606" s="767"/>
      <c r="S606" s="767"/>
      <c r="T606" s="768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973</v>
      </c>
      <c r="B607" s="54" t="s">
        <v>974</v>
      </c>
      <c r="C607" s="31">
        <v>4301031287</v>
      </c>
      <c r="D607" s="762">
        <v>4640242181622</v>
      </c>
      <c r="E607" s="763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40" t="s">
        <v>975</v>
      </c>
      <c r="Q607" s="767"/>
      <c r="R607" s="767"/>
      <c r="S607" s="767"/>
      <c r="T607" s="768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977</v>
      </c>
      <c r="B608" s="54" t="s">
        <v>978</v>
      </c>
      <c r="C608" s="31">
        <v>4301031203</v>
      </c>
      <c r="D608" s="762">
        <v>4640242180908</v>
      </c>
      <c r="E608" s="763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38" t="s">
        <v>979</v>
      </c>
      <c r="Q608" s="767"/>
      <c r="R608" s="767"/>
      <c r="S608" s="767"/>
      <c r="T608" s="768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980</v>
      </c>
      <c r="B609" s="54" t="s">
        <v>981</v>
      </c>
      <c r="C609" s="31">
        <v>4301031200</v>
      </c>
      <c r="D609" s="762">
        <v>4640242180489</v>
      </c>
      <c r="E609" s="763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91" t="s">
        <v>982</v>
      </c>
      <c r="Q609" s="767"/>
      <c r="R609" s="767"/>
      <c r="S609" s="767"/>
      <c r="T609" s="768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9"/>
      <c r="B610" s="765"/>
      <c r="C610" s="765"/>
      <c r="D610" s="765"/>
      <c r="E610" s="765"/>
      <c r="F610" s="765"/>
      <c r="G610" s="765"/>
      <c r="H610" s="765"/>
      <c r="I610" s="765"/>
      <c r="J610" s="765"/>
      <c r="K610" s="765"/>
      <c r="L610" s="765"/>
      <c r="M610" s="765"/>
      <c r="N610" s="765"/>
      <c r="O610" s="770"/>
      <c r="P610" s="759" t="s">
        <v>71</v>
      </c>
      <c r="Q610" s="760"/>
      <c r="R610" s="760"/>
      <c r="S610" s="760"/>
      <c r="T610" s="760"/>
      <c r="U610" s="760"/>
      <c r="V610" s="761"/>
      <c r="W610" s="37" t="s">
        <v>72</v>
      </c>
      <c r="X610" s="755">
        <f>IFERROR(X603/H603,"0")+IFERROR(X604/H604,"0")+IFERROR(X605/H605,"0")+IFERROR(X606/H606,"0")+IFERROR(X607/H607,"0")+IFERROR(X608/H608,"0")+IFERROR(X609/H609,"0")</f>
        <v>1.9047619047619047</v>
      </c>
      <c r="Y610" s="755">
        <f>IFERROR(Y603/H603,"0")+IFERROR(Y604/H604,"0")+IFERROR(Y605/H605,"0")+IFERROR(Y606/H606,"0")+IFERROR(Y607/H607,"0")+IFERROR(Y608/H608,"0")+IFERROR(Y609/H609,"0")</f>
        <v>2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1.506E-2</v>
      </c>
      <c r="AA610" s="756"/>
      <c r="AB610" s="756"/>
      <c r="AC610" s="756"/>
    </row>
    <row r="611" spans="1:68" x14ac:dyDescent="0.2">
      <c r="A611" s="765"/>
      <c r="B611" s="765"/>
      <c r="C611" s="765"/>
      <c r="D611" s="765"/>
      <c r="E611" s="765"/>
      <c r="F611" s="765"/>
      <c r="G611" s="765"/>
      <c r="H611" s="765"/>
      <c r="I611" s="765"/>
      <c r="J611" s="765"/>
      <c r="K611" s="765"/>
      <c r="L611" s="765"/>
      <c r="M611" s="765"/>
      <c r="N611" s="765"/>
      <c r="O611" s="770"/>
      <c r="P611" s="759" t="s">
        <v>71</v>
      </c>
      <c r="Q611" s="760"/>
      <c r="R611" s="760"/>
      <c r="S611" s="760"/>
      <c r="T611" s="760"/>
      <c r="U611" s="760"/>
      <c r="V611" s="761"/>
      <c r="W611" s="37" t="s">
        <v>69</v>
      </c>
      <c r="X611" s="755">
        <f>IFERROR(SUM(X603:X609),"0")</f>
        <v>8</v>
      </c>
      <c r="Y611" s="755">
        <f>IFERROR(SUM(Y603:Y609),"0")</f>
        <v>8.4</v>
      </c>
      <c r="Z611" s="37"/>
      <c r="AA611" s="756"/>
      <c r="AB611" s="756"/>
      <c r="AC611" s="756"/>
    </row>
    <row r="612" spans="1:68" ht="14.25" hidden="1" customHeight="1" x14ac:dyDescent="0.25">
      <c r="A612" s="764" t="s">
        <v>73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746"/>
      <c r="AB612" s="746"/>
      <c r="AC612" s="746"/>
    </row>
    <row r="613" spans="1:68" ht="27" hidden="1" customHeight="1" x14ac:dyDescent="0.25">
      <c r="A613" s="54" t="s">
        <v>983</v>
      </c>
      <c r="B613" s="54" t="s">
        <v>984</v>
      </c>
      <c r="C613" s="31">
        <v>4301051887</v>
      </c>
      <c r="D613" s="762">
        <v>4640242180533</v>
      </c>
      <c r="E613" s="763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78" t="s">
        <v>985</v>
      </c>
      <c r="Q613" s="767"/>
      <c r="R613" s="767"/>
      <c r="S613" s="767"/>
      <c r="T613" s="768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62">
        <v>4640242180533</v>
      </c>
      <c r="E614" s="763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61" t="s">
        <v>988</v>
      </c>
      <c r="Q614" s="767"/>
      <c r="R614" s="767"/>
      <c r="S614" s="767"/>
      <c r="T614" s="768"/>
      <c r="U614" s="34"/>
      <c r="V614" s="34"/>
      <c r="W614" s="35" t="s">
        <v>69</v>
      </c>
      <c r="X614" s="753">
        <v>24</v>
      </c>
      <c r="Y614" s="754">
        <f t="shared" si="110"/>
        <v>31.2</v>
      </c>
      <c r="Z614" s="36">
        <f>IFERROR(IF(Y614=0,"",ROUNDUP(Y614/H614,0)*0.02175),"")</f>
        <v>8.6999999999999994E-2</v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25.735384615384618</v>
      </c>
      <c r="BN614" s="64">
        <f t="shared" si="112"/>
        <v>33.456000000000003</v>
      </c>
      <c r="BO614" s="64">
        <f t="shared" si="113"/>
        <v>5.4945054945054944E-2</v>
      </c>
      <c r="BP614" s="64">
        <f t="shared" si="114"/>
        <v>7.1428571428571425E-2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4301051510</v>
      </c>
      <c r="D615" s="762">
        <v>4640242180540</v>
      </c>
      <c r="E615" s="763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4" t="s">
        <v>991</v>
      </c>
      <c r="Q615" s="767"/>
      <c r="R615" s="767"/>
      <c r="S615" s="767"/>
      <c r="T615" s="768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hidden="1" customHeight="1" x14ac:dyDescent="0.25">
      <c r="A616" s="54" t="s">
        <v>989</v>
      </c>
      <c r="B616" s="54" t="s">
        <v>993</v>
      </c>
      <c r="C616" s="31">
        <v>4301051933</v>
      </c>
      <c r="D616" s="762">
        <v>4640242180540</v>
      </c>
      <c r="E616" s="763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28" t="s">
        <v>994</v>
      </c>
      <c r="Q616" s="767"/>
      <c r="R616" s="767"/>
      <c r="S616" s="767"/>
      <c r="T616" s="768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995</v>
      </c>
      <c r="B617" s="54" t="s">
        <v>996</v>
      </c>
      <c r="C617" s="31">
        <v>4301051390</v>
      </c>
      <c r="D617" s="762">
        <v>4640242181233</v>
      </c>
      <c r="E617" s="763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08" t="s">
        <v>997</v>
      </c>
      <c r="Q617" s="767"/>
      <c r="R617" s="767"/>
      <c r="S617" s="767"/>
      <c r="T617" s="768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995</v>
      </c>
      <c r="B618" s="54" t="s">
        <v>998</v>
      </c>
      <c r="C618" s="31">
        <v>4301051920</v>
      </c>
      <c r="D618" s="762">
        <v>4640242181233</v>
      </c>
      <c r="E618" s="763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35" t="s">
        <v>999</v>
      </c>
      <c r="Q618" s="767"/>
      <c r="R618" s="767"/>
      <c r="S618" s="767"/>
      <c r="T618" s="768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1000</v>
      </c>
      <c r="B619" s="54" t="s">
        <v>1001</v>
      </c>
      <c r="C619" s="31">
        <v>4301051448</v>
      </c>
      <c r="D619" s="762">
        <v>4640242181226</v>
      </c>
      <c r="E619" s="763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7"/>
      <c r="R619" s="767"/>
      <c r="S619" s="767"/>
      <c r="T619" s="768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1000</v>
      </c>
      <c r="B620" s="54" t="s">
        <v>1003</v>
      </c>
      <c r="C620" s="31">
        <v>4301051921</v>
      </c>
      <c r="D620" s="762">
        <v>4640242181226</v>
      </c>
      <c r="E620" s="763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29" t="s">
        <v>1004</v>
      </c>
      <c r="Q620" s="767"/>
      <c r="R620" s="767"/>
      <c r="S620" s="767"/>
      <c r="T620" s="768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9"/>
      <c r="B621" s="765"/>
      <c r="C621" s="765"/>
      <c r="D621" s="765"/>
      <c r="E621" s="765"/>
      <c r="F621" s="765"/>
      <c r="G621" s="765"/>
      <c r="H621" s="765"/>
      <c r="I621" s="765"/>
      <c r="J621" s="765"/>
      <c r="K621" s="765"/>
      <c r="L621" s="765"/>
      <c r="M621" s="765"/>
      <c r="N621" s="765"/>
      <c r="O621" s="770"/>
      <c r="P621" s="759" t="s">
        <v>71</v>
      </c>
      <c r="Q621" s="760"/>
      <c r="R621" s="760"/>
      <c r="S621" s="760"/>
      <c r="T621" s="760"/>
      <c r="U621" s="760"/>
      <c r="V621" s="761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3.0769230769230771</v>
      </c>
      <c r="Y621" s="755">
        <f>IFERROR(Y613/H613,"0")+IFERROR(Y614/H614,"0")+IFERROR(Y615/H615,"0")+IFERROR(Y616/H616,"0")+IFERROR(Y617/H617,"0")+IFERROR(Y618/H618,"0")+IFERROR(Y619/H619,"0")+IFERROR(Y620/H620,"0")</f>
        <v>4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8.6999999999999994E-2</v>
      </c>
      <c r="AA621" s="756"/>
      <c r="AB621" s="756"/>
      <c r="AC621" s="756"/>
    </row>
    <row r="622" spans="1:68" x14ac:dyDescent="0.2">
      <c r="A622" s="765"/>
      <c r="B622" s="765"/>
      <c r="C622" s="765"/>
      <c r="D622" s="765"/>
      <c r="E622" s="765"/>
      <c r="F622" s="765"/>
      <c r="G622" s="765"/>
      <c r="H622" s="765"/>
      <c r="I622" s="765"/>
      <c r="J622" s="765"/>
      <c r="K622" s="765"/>
      <c r="L622" s="765"/>
      <c r="M622" s="765"/>
      <c r="N622" s="765"/>
      <c r="O622" s="770"/>
      <c r="P622" s="759" t="s">
        <v>71</v>
      </c>
      <c r="Q622" s="760"/>
      <c r="R622" s="760"/>
      <c r="S622" s="760"/>
      <c r="T622" s="760"/>
      <c r="U622" s="760"/>
      <c r="V622" s="761"/>
      <c r="W622" s="37" t="s">
        <v>69</v>
      </c>
      <c r="X622" s="755">
        <f>IFERROR(SUM(X613:X620),"0")</f>
        <v>24</v>
      </c>
      <c r="Y622" s="755">
        <f>IFERROR(SUM(Y613:Y620),"0")</f>
        <v>31.2</v>
      </c>
      <c r="Z622" s="37"/>
      <c r="AA622" s="756"/>
      <c r="AB622" s="756"/>
      <c r="AC622" s="756"/>
    </row>
    <row r="623" spans="1:68" ht="14.25" hidden="1" customHeight="1" x14ac:dyDescent="0.25">
      <c r="A623" s="764" t="s">
        <v>215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746"/>
      <c r="AB623" s="746"/>
      <c r="AC623" s="746"/>
    </row>
    <row r="624" spans="1:68" ht="27" hidden="1" customHeight="1" x14ac:dyDescent="0.25">
      <c r="A624" s="54" t="s">
        <v>1005</v>
      </c>
      <c r="B624" s="54" t="s">
        <v>1006</v>
      </c>
      <c r="C624" s="31">
        <v>4301060408</v>
      </c>
      <c r="D624" s="762">
        <v>4640242180120</v>
      </c>
      <c r="E624" s="763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7"/>
      <c r="R624" s="767"/>
      <c r="S624" s="767"/>
      <c r="T624" s="768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4301060354</v>
      </c>
      <c r="D625" s="762">
        <v>4640242180120</v>
      </c>
      <c r="E625" s="763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2" t="s">
        <v>1010</v>
      </c>
      <c r="Q625" s="767"/>
      <c r="R625" s="767"/>
      <c r="S625" s="767"/>
      <c r="T625" s="768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1011</v>
      </c>
      <c r="B626" s="54" t="s">
        <v>1012</v>
      </c>
      <c r="C626" s="31">
        <v>4301060407</v>
      </c>
      <c r="D626" s="762">
        <v>4640242180137</v>
      </c>
      <c r="E626" s="763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980" t="s">
        <v>1013</v>
      </c>
      <c r="Q626" s="767"/>
      <c r="R626" s="767"/>
      <c r="S626" s="767"/>
      <c r="T626" s="768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1011</v>
      </c>
      <c r="B627" s="54" t="s">
        <v>1015</v>
      </c>
      <c r="C627" s="31">
        <v>4301060355</v>
      </c>
      <c r="D627" s="762">
        <v>4640242180137</v>
      </c>
      <c r="E627" s="763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04" t="s">
        <v>1016</v>
      </c>
      <c r="Q627" s="767"/>
      <c r="R627" s="767"/>
      <c r="S627" s="767"/>
      <c r="T627" s="768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69"/>
      <c r="B628" s="765"/>
      <c r="C628" s="765"/>
      <c r="D628" s="765"/>
      <c r="E628" s="765"/>
      <c r="F628" s="765"/>
      <c r="G628" s="765"/>
      <c r="H628" s="765"/>
      <c r="I628" s="765"/>
      <c r="J628" s="765"/>
      <c r="K628" s="765"/>
      <c r="L628" s="765"/>
      <c r="M628" s="765"/>
      <c r="N628" s="765"/>
      <c r="O628" s="770"/>
      <c r="P628" s="759" t="s">
        <v>71</v>
      </c>
      <c r="Q628" s="760"/>
      <c r="R628" s="760"/>
      <c r="S628" s="760"/>
      <c r="T628" s="760"/>
      <c r="U628" s="760"/>
      <c r="V628" s="761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hidden="1" x14ac:dyDescent="0.2">
      <c r="A629" s="765"/>
      <c r="B629" s="765"/>
      <c r="C629" s="765"/>
      <c r="D629" s="765"/>
      <c r="E629" s="765"/>
      <c r="F629" s="765"/>
      <c r="G629" s="765"/>
      <c r="H629" s="765"/>
      <c r="I629" s="765"/>
      <c r="J629" s="765"/>
      <c r="K629" s="765"/>
      <c r="L629" s="765"/>
      <c r="M629" s="765"/>
      <c r="N629" s="765"/>
      <c r="O629" s="770"/>
      <c r="P629" s="759" t="s">
        <v>71</v>
      </c>
      <c r="Q629" s="760"/>
      <c r="R629" s="760"/>
      <c r="S629" s="760"/>
      <c r="T629" s="760"/>
      <c r="U629" s="760"/>
      <c r="V629" s="761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hidden="1" customHeight="1" x14ac:dyDescent="0.25">
      <c r="A630" s="782" t="s">
        <v>1017</v>
      </c>
      <c r="B630" s="765"/>
      <c r="C630" s="765"/>
      <c r="D630" s="765"/>
      <c r="E630" s="765"/>
      <c r="F630" s="765"/>
      <c r="G630" s="765"/>
      <c r="H630" s="765"/>
      <c r="I630" s="765"/>
      <c r="J630" s="765"/>
      <c r="K630" s="765"/>
      <c r="L630" s="765"/>
      <c r="M630" s="765"/>
      <c r="N630" s="765"/>
      <c r="O630" s="765"/>
      <c r="P630" s="765"/>
      <c r="Q630" s="765"/>
      <c r="R630" s="765"/>
      <c r="S630" s="765"/>
      <c r="T630" s="765"/>
      <c r="U630" s="765"/>
      <c r="V630" s="765"/>
      <c r="W630" s="765"/>
      <c r="X630" s="765"/>
      <c r="Y630" s="765"/>
      <c r="Z630" s="765"/>
      <c r="AA630" s="748"/>
      <c r="AB630" s="748"/>
      <c r="AC630" s="748"/>
    </row>
    <row r="631" spans="1:68" ht="14.25" hidden="1" customHeight="1" x14ac:dyDescent="0.25">
      <c r="A631" s="764" t="s">
        <v>114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746"/>
      <c r="AB631" s="746"/>
      <c r="AC631" s="746"/>
    </row>
    <row r="632" spans="1:68" ht="27" hidden="1" customHeight="1" x14ac:dyDescent="0.25">
      <c r="A632" s="54" t="s">
        <v>1018</v>
      </c>
      <c r="B632" s="54" t="s">
        <v>1019</v>
      </c>
      <c r="C632" s="31">
        <v>4301011951</v>
      </c>
      <c r="D632" s="762">
        <v>4640242180045</v>
      </c>
      <c r="E632" s="763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3" t="s">
        <v>1020</v>
      </c>
      <c r="Q632" s="767"/>
      <c r="R632" s="767"/>
      <c r="S632" s="767"/>
      <c r="T632" s="768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1022</v>
      </c>
      <c r="B633" s="54" t="s">
        <v>1023</v>
      </c>
      <c r="C633" s="31">
        <v>4301011950</v>
      </c>
      <c r="D633" s="762">
        <v>4640242180601</v>
      </c>
      <c r="E633" s="763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33" t="s">
        <v>1024</v>
      </c>
      <c r="Q633" s="767"/>
      <c r="R633" s="767"/>
      <c r="S633" s="767"/>
      <c r="T633" s="768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idden="1" x14ac:dyDescent="0.2">
      <c r="A634" s="769"/>
      <c r="B634" s="765"/>
      <c r="C634" s="765"/>
      <c r="D634" s="765"/>
      <c r="E634" s="765"/>
      <c r="F634" s="765"/>
      <c r="G634" s="765"/>
      <c r="H634" s="765"/>
      <c r="I634" s="765"/>
      <c r="J634" s="765"/>
      <c r="K634" s="765"/>
      <c r="L634" s="765"/>
      <c r="M634" s="765"/>
      <c r="N634" s="765"/>
      <c r="O634" s="770"/>
      <c r="P634" s="759" t="s">
        <v>71</v>
      </c>
      <c r="Q634" s="760"/>
      <c r="R634" s="760"/>
      <c r="S634" s="760"/>
      <c r="T634" s="760"/>
      <c r="U634" s="760"/>
      <c r="V634" s="761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hidden="1" x14ac:dyDescent="0.2">
      <c r="A635" s="765"/>
      <c r="B635" s="765"/>
      <c r="C635" s="765"/>
      <c r="D635" s="765"/>
      <c r="E635" s="765"/>
      <c r="F635" s="765"/>
      <c r="G635" s="765"/>
      <c r="H635" s="765"/>
      <c r="I635" s="765"/>
      <c r="J635" s="765"/>
      <c r="K635" s="765"/>
      <c r="L635" s="765"/>
      <c r="M635" s="765"/>
      <c r="N635" s="765"/>
      <c r="O635" s="770"/>
      <c r="P635" s="759" t="s">
        <v>71</v>
      </c>
      <c r="Q635" s="760"/>
      <c r="R635" s="760"/>
      <c r="S635" s="760"/>
      <c r="T635" s="760"/>
      <c r="U635" s="760"/>
      <c r="V635" s="761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hidden="1" customHeight="1" x14ac:dyDescent="0.25">
      <c r="A636" s="764" t="s">
        <v>169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746"/>
      <c r="AB636" s="746"/>
      <c r="AC636" s="746"/>
    </row>
    <row r="637" spans="1:68" ht="27" hidden="1" customHeight="1" x14ac:dyDescent="0.25">
      <c r="A637" s="54" t="s">
        <v>1026</v>
      </c>
      <c r="B637" s="54" t="s">
        <v>1027</v>
      </c>
      <c r="C637" s="31">
        <v>4301020314</v>
      </c>
      <c r="D637" s="762">
        <v>4640242180090</v>
      </c>
      <c r="E637" s="763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977" t="s">
        <v>1028</v>
      </c>
      <c r="Q637" s="767"/>
      <c r="R637" s="767"/>
      <c r="S637" s="767"/>
      <c r="T637" s="768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69"/>
      <c r="B638" s="765"/>
      <c r="C638" s="765"/>
      <c r="D638" s="765"/>
      <c r="E638" s="765"/>
      <c r="F638" s="765"/>
      <c r="G638" s="765"/>
      <c r="H638" s="765"/>
      <c r="I638" s="765"/>
      <c r="J638" s="765"/>
      <c r="K638" s="765"/>
      <c r="L638" s="765"/>
      <c r="M638" s="765"/>
      <c r="N638" s="765"/>
      <c r="O638" s="770"/>
      <c r="P638" s="759" t="s">
        <v>71</v>
      </c>
      <c r="Q638" s="760"/>
      <c r="R638" s="760"/>
      <c r="S638" s="760"/>
      <c r="T638" s="760"/>
      <c r="U638" s="760"/>
      <c r="V638" s="761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hidden="1" x14ac:dyDescent="0.2">
      <c r="A639" s="765"/>
      <c r="B639" s="765"/>
      <c r="C639" s="765"/>
      <c r="D639" s="765"/>
      <c r="E639" s="765"/>
      <c r="F639" s="765"/>
      <c r="G639" s="765"/>
      <c r="H639" s="765"/>
      <c r="I639" s="765"/>
      <c r="J639" s="765"/>
      <c r="K639" s="765"/>
      <c r="L639" s="765"/>
      <c r="M639" s="765"/>
      <c r="N639" s="765"/>
      <c r="O639" s="770"/>
      <c r="P639" s="759" t="s">
        <v>71</v>
      </c>
      <c r="Q639" s="760"/>
      <c r="R639" s="760"/>
      <c r="S639" s="760"/>
      <c r="T639" s="760"/>
      <c r="U639" s="760"/>
      <c r="V639" s="761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hidden="1" customHeight="1" x14ac:dyDescent="0.25">
      <c r="A640" s="764" t="s">
        <v>64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746"/>
      <c r="AB640" s="746"/>
      <c r="AC640" s="746"/>
    </row>
    <row r="641" spans="1:68" ht="27" hidden="1" customHeight="1" x14ac:dyDescent="0.25">
      <c r="A641" s="54" t="s">
        <v>1030</v>
      </c>
      <c r="B641" s="54" t="s">
        <v>1031</v>
      </c>
      <c r="C641" s="31">
        <v>4301031321</v>
      </c>
      <c r="D641" s="762">
        <v>4640242180076</v>
      </c>
      <c r="E641" s="763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84" t="s">
        <v>1032</v>
      </c>
      <c r="Q641" s="767"/>
      <c r="R641" s="767"/>
      <c r="S641" s="767"/>
      <c r="T641" s="768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69"/>
      <c r="B642" s="765"/>
      <c r="C642" s="765"/>
      <c r="D642" s="765"/>
      <c r="E642" s="765"/>
      <c r="F642" s="765"/>
      <c r="G642" s="765"/>
      <c r="H642" s="765"/>
      <c r="I642" s="765"/>
      <c r="J642" s="765"/>
      <c r="K642" s="765"/>
      <c r="L642" s="765"/>
      <c r="M642" s="765"/>
      <c r="N642" s="765"/>
      <c r="O642" s="770"/>
      <c r="P642" s="759" t="s">
        <v>71</v>
      </c>
      <c r="Q642" s="760"/>
      <c r="R642" s="760"/>
      <c r="S642" s="760"/>
      <c r="T642" s="760"/>
      <c r="U642" s="760"/>
      <c r="V642" s="761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hidden="1" x14ac:dyDescent="0.2">
      <c r="A643" s="765"/>
      <c r="B643" s="765"/>
      <c r="C643" s="765"/>
      <c r="D643" s="765"/>
      <c r="E643" s="765"/>
      <c r="F643" s="765"/>
      <c r="G643" s="765"/>
      <c r="H643" s="765"/>
      <c r="I643" s="765"/>
      <c r="J643" s="765"/>
      <c r="K643" s="765"/>
      <c r="L643" s="765"/>
      <c r="M643" s="765"/>
      <c r="N643" s="765"/>
      <c r="O643" s="770"/>
      <c r="P643" s="759" t="s">
        <v>71</v>
      </c>
      <c r="Q643" s="760"/>
      <c r="R643" s="760"/>
      <c r="S643" s="760"/>
      <c r="T643" s="760"/>
      <c r="U643" s="760"/>
      <c r="V643" s="761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hidden="1" customHeight="1" x14ac:dyDescent="0.25">
      <c r="A644" s="764" t="s">
        <v>73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746"/>
      <c r="AB644" s="746"/>
      <c r="AC644" s="746"/>
    </row>
    <row r="645" spans="1:68" ht="27" hidden="1" customHeight="1" x14ac:dyDescent="0.25">
      <c r="A645" s="54" t="s">
        <v>1034</v>
      </c>
      <c r="B645" s="54" t="s">
        <v>1035</v>
      </c>
      <c r="C645" s="31">
        <v>4301051780</v>
      </c>
      <c r="D645" s="762">
        <v>4640242180106</v>
      </c>
      <c r="E645" s="763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42" t="s">
        <v>1036</v>
      </c>
      <c r="Q645" s="767"/>
      <c r="R645" s="767"/>
      <c r="S645" s="767"/>
      <c r="T645" s="768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69"/>
      <c r="B646" s="765"/>
      <c r="C646" s="765"/>
      <c r="D646" s="765"/>
      <c r="E646" s="765"/>
      <c r="F646" s="765"/>
      <c r="G646" s="765"/>
      <c r="H646" s="765"/>
      <c r="I646" s="765"/>
      <c r="J646" s="765"/>
      <c r="K646" s="765"/>
      <c r="L646" s="765"/>
      <c r="M646" s="765"/>
      <c r="N646" s="765"/>
      <c r="O646" s="770"/>
      <c r="P646" s="759" t="s">
        <v>71</v>
      </c>
      <c r="Q646" s="760"/>
      <c r="R646" s="760"/>
      <c r="S646" s="760"/>
      <c r="T646" s="760"/>
      <c r="U646" s="760"/>
      <c r="V646" s="761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hidden="1" x14ac:dyDescent="0.2">
      <c r="A647" s="765"/>
      <c r="B647" s="765"/>
      <c r="C647" s="765"/>
      <c r="D647" s="765"/>
      <c r="E647" s="765"/>
      <c r="F647" s="765"/>
      <c r="G647" s="765"/>
      <c r="H647" s="765"/>
      <c r="I647" s="765"/>
      <c r="J647" s="765"/>
      <c r="K647" s="765"/>
      <c r="L647" s="765"/>
      <c r="M647" s="765"/>
      <c r="N647" s="765"/>
      <c r="O647" s="770"/>
      <c r="P647" s="759" t="s">
        <v>71</v>
      </c>
      <c r="Q647" s="760"/>
      <c r="R647" s="760"/>
      <c r="S647" s="760"/>
      <c r="T647" s="760"/>
      <c r="U647" s="760"/>
      <c r="V647" s="761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45"/>
      <c r="B648" s="765"/>
      <c r="C648" s="765"/>
      <c r="D648" s="765"/>
      <c r="E648" s="765"/>
      <c r="F648" s="765"/>
      <c r="G648" s="765"/>
      <c r="H648" s="765"/>
      <c r="I648" s="765"/>
      <c r="J648" s="765"/>
      <c r="K648" s="765"/>
      <c r="L648" s="765"/>
      <c r="M648" s="765"/>
      <c r="N648" s="765"/>
      <c r="O648" s="846"/>
      <c r="P648" s="906" t="s">
        <v>1038</v>
      </c>
      <c r="Q648" s="892"/>
      <c r="R648" s="892"/>
      <c r="S648" s="892"/>
      <c r="T648" s="892"/>
      <c r="U648" s="892"/>
      <c r="V648" s="893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4825.17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4873.74</v>
      </c>
      <c r="Z648" s="37"/>
      <c r="AA648" s="756"/>
      <c r="AB648" s="756"/>
      <c r="AC648" s="756"/>
    </row>
    <row r="649" spans="1:68" x14ac:dyDescent="0.2">
      <c r="A649" s="765"/>
      <c r="B649" s="765"/>
      <c r="C649" s="765"/>
      <c r="D649" s="765"/>
      <c r="E649" s="765"/>
      <c r="F649" s="765"/>
      <c r="G649" s="765"/>
      <c r="H649" s="765"/>
      <c r="I649" s="765"/>
      <c r="J649" s="765"/>
      <c r="K649" s="765"/>
      <c r="L649" s="765"/>
      <c r="M649" s="765"/>
      <c r="N649" s="765"/>
      <c r="O649" s="846"/>
      <c r="P649" s="906" t="s">
        <v>1039</v>
      </c>
      <c r="Q649" s="892"/>
      <c r="R649" s="892"/>
      <c r="S649" s="892"/>
      <c r="T649" s="892"/>
      <c r="U649" s="892"/>
      <c r="V649" s="893"/>
      <c r="W649" s="37" t="s">
        <v>69</v>
      </c>
      <c r="X649" s="755">
        <f>IFERROR(SUM(BM22:BM645),"0")</f>
        <v>4994.8272094521408</v>
      </c>
      <c r="Y649" s="755">
        <f>IFERROR(SUM(BN22:BN645),"0")</f>
        <v>5045.7820000000002</v>
      </c>
      <c r="Z649" s="37"/>
      <c r="AA649" s="756"/>
      <c r="AB649" s="756"/>
      <c r="AC649" s="756"/>
    </row>
    <row r="650" spans="1:68" x14ac:dyDescent="0.2">
      <c r="A650" s="765"/>
      <c r="B650" s="765"/>
      <c r="C650" s="765"/>
      <c r="D650" s="765"/>
      <c r="E650" s="765"/>
      <c r="F650" s="765"/>
      <c r="G650" s="765"/>
      <c r="H650" s="765"/>
      <c r="I650" s="765"/>
      <c r="J650" s="765"/>
      <c r="K650" s="765"/>
      <c r="L650" s="765"/>
      <c r="M650" s="765"/>
      <c r="N650" s="765"/>
      <c r="O650" s="846"/>
      <c r="P650" s="906" t="s">
        <v>1040</v>
      </c>
      <c r="Q650" s="892"/>
      <c r="R650" s="892"/>
      <c r="S650" s="892"/>
      <c r="T650" s="892"/>
      <c r="U650" s="892"/>
      <c r="V650" s="893"/>
      <c r="W650" s="37" t="s">
        <v>1041</v>
      </c>
      <c r="X650" s="38">
        <f>ROUNDUP(SUM(BO22:BO645),0)</f>
        <v>7</v>
      </c>
      <c r="Y650" s="38">
        <f>ROUNDUP(SUM(BP22:BP645),0)</f>
        <v>7</v>
      </c>
      <c r="Z650" s="37"/>
      <c r="AA650" s="756"/>
      <c r="AB650" s="756"/>
      <c r="AC650" s="756"/>
    </row>
    <row r="651" spans="1:68" x14ac:dyDescent="0.2">
      <c r="A651" s="765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65"/>
      <c r="O651" s="846"/>
      <c r="P651" s="906" t="s">
        <v>1042</v>
      </c>
      <c r="Q651" s="892"/>
      <c r="R651" s="892"/>
      <c r="S651" s="892"/>
      <c r="T651" s="892"/>
      <c r="U651" s="892"/>
      <c r="V651" s="893"/>
      <c r="W651" s="37" t="s">
        <v>69</v>
      </c>
      <c r="X651" s="755">
        <f>GrossWeightTotal+PalletQtyTotal*25</f>
        <v>5169.8272094521408</v>
      </c>
      <c r="Y651" s="755">
        <f>GrossWeightTotalR+PalletQtyTotalR*25</f>
        <v>5220.7820000000002</v>
      </c>
      <c r="Z651" s="37"/>
      <c r="AA651" s="756"/>
      <c r="AB651" s="756"/>
      <c r="AC651" s="756"/>
    </row>
    <row r="652" spans="1:68" x14ac:dyDescent="0.2">
      <c r="A652" s="765"/>
      <c r="B652" s="765"/>
      <c r="C652" s="765"/>
      <c r="D652" s="765"/>
      <c r="E652" s="765"/>
      <c r="F652" s="765"/>
      <c r="G652" s="765"/>
      <c r="H652" s="765"/>
      <c r="I652" s="765"/>
      <c r="J652" s="765"/>
      <c r="K652" s="765"/>
      <c r="L652" s="765"/>
      <c r="M652" s="765"/>
      <c r="N652" s="765"/>
      <c r="O652" s="846"/>
      <c r="P652" s="906" t="s">
        <v>1043</v>
      </c>
      <c r="Q652" s="892"/>
      <c r="R652" s="892"/>
      <c r="S652" s="892"/>
      <c r="T652" s="892"/>
      <c r="U652" s="892"/>
      <c r="V652" s="893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390.28587616509998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398</v>
      </c>
      <c r="Z652" s="37"/>
      <c r="AA652" s="756"/>
      <c r="AB652" s="756"/>
      <c r="AC652" s="756"/>
    </row>
    <row r="653" spans="1:68" ht="14.25" hidden="1" customHeight="1" x14ac:dyDescent="0.2">
      <c r="A653" s="765"/>
      <c r="B653" s="765"/>
      <c r="C653" s="765"/>
      <c r="D653" s="765"/>
      <c r="E653" s="765"/>
      <c r="F653" s="765"/>
      <c r="G653" s="765"/>
      <c r="H653" s="765"/>
      <c r="I653" s="765"/>
      <c r="J653" s="765"/>
      <c r="K653" s="765"/>
      <c r="L653" s="765"/>
      <c r="M653" s="765"/>
      <c r="N653" s="765"/>
      <c r="O653" s="846"/>
      <c r="P653" s="906" t="s">
        <v>1044</v>
      </c>
      <c r="Q653" s="892"/>
      <c r="R653" s="892"/>
      <c r="S653" s="892"/>
      <c r="T653" s="892"/>
      <c r="U653" s="892"/>
      <c r="V653" s="893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7.4558099999999987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80" t="s">
        <v>112</v>
      </c>
      <c r="D655" s="802"/>
      <c r="E655" s="802"/>
      <c r="F655" s="802"/>
      <c r="G655" s="802"/>
      <c r="H655" s="803"/>
      <c r="I655" s="780" t="s">
        <v>332</v>
      </c>
      <c r="J655" s="802"/>
      <c r="K655" s="802"/>
      <c r="L655" s="802"/>
      <c r="M655" s="802"/>
      <c r="N655" s="802"/>
      <c r="O655" s="802"/>
      <c r="P655" s="802"/>
      <c r="Q655" s="802"/>
      <c r="R655" s="802"/>
      <c r="S655" s="802"/>
      <c r="T655" s="802"/>
      <c r="U655" s="802"/>
      <c r="V655" s="802"/>
      <c r="W655" s="803"/>
      <c r="X655" s="780" t="s">
        <v>660</v>
      </c>
      <c r="Y655" s="803"/>
      <c r="Z655" s="780" t="s">
        <v>745</v>
      </c>
      <c r="AA655" s="802"/>
      <c r="AB655" s="802"/>
      <c r="AC655" s="803"/>
      <c r="AD655" s="745" t="s">
        <v>843</v>
      </c>
      <c r="AE655" s="780" t="s">
        <v>918</v>
      </c>
      <c r="AF655" s="803"/>
    </row>
    <row r="656" spans="1:68" ht="14.25" customHeight="1" thickTop="1" x14ac:dyDescent="0.2">
      <c r="A656" s="1094" t="s">
        <v>1047</v>
      </c>
      <c r="B656" s="780" t="s">
        <v>63</v>
      </c>
      <c r="C656" s="780" t="s">
        <v>113</v>
      </c>
      <c r="D656" s="780" t="s">
        <v>138</v>
      </c>
      <c r="E656" s="780" t="s">
        <v>223</v>
      </c>
      <c r="F656" s="780" t="s">
        <v>245</v>
      </c>
      <c r="G656" s="780" t="s">
        <v>296</v>
      </c>
      <c r="H656" s="780" t="s">
        <v>112</v>
      </c>
      <c r="I656" s="780" t="s">
        <v>333</v>
      </c>
      <c r="J656" s="780" t="s">
        <v>358</v>
      </c>
      <c r="K656" s="780" t="s">
        <v>431</v>
      </c>
      <c r="L656" s="747"/>
      <c r="M656" s="780" t="s">
        <v>451</v>
      </c>
      <c r="N656" s="747"/>
      <c r="O656" s="780" t="s">
        <v>475</v>
      </c>
      <c r="P656" s="780" t="s">
        <v>504</v>
      </c>
      <c r="Q656" s="780" t="s">
        <v>507</v>
      </c>
      <c r="R656" s="780" t="s">
        <v>516</v>
      </c>
      <c r="S656" s="780" t="s">
        <v>530</v>
      </c>
      <c r="T656" s="780" t="s">
        <v>540</v>
      </c>
      <c r="U656" s="780" t="s">
        <v>553</v>
      </c>
      <c r="V656" s="780" t="s">
        <v>561</v>
      </c>
      <c r="W656" s="780" t="s">
        <v>647</v>
      </c>
      <c r="X656" s="780" t="s">
        <v>661</v>
      </c>
      <c r="Y656" s="780" t="s">
        <v>706</v>
      </c>
      <c r="Z656" s="780" t="s">
        <v>746</v>
      </c>
      <c r="AA656" s="780" t="s">
        <v>803</v>
      </c>
      <c r="AB656" s="780" t="s">
        <v>826</v>
      </c>
      <c r="AC656" s="780" t="s">
        <v>839</v>
      </c>
      <c r="AD656" s="780" t="s">
        <v>843</v>
      </c>
      <c r="AE656" s="780" t="s">
        <v>918</v>
      </c>
      <c r="AF656" s="780" t="s">
        <v>1017</v>
      </c>
    </row>
    <row r="657" spans="1:32" ht="13.5" customHeight="1" thickBot="1" x14ac:dyDescent="0.25">
      <c r="A657" s="1095"/>
      <c r="B657" s="781"/>
      <c r="C657" s="781"/>
      <c r="D657" s="781"/>
      <c r="E657" s="781"/>
      <c r="F657" s="781"/>
      <c r="G657" s="781"/>
      <c r="H657" s="781"/>
      <c r="I657" s="781"/>
      <c r="J657" s="781"/>
      <c r="K657" s="781"/>
      <c r="L657" s="747"/>
      <c r="M657" s="781"/>
      <c r="N657" s="747"/>
      <c r="O657" s="781"/>
      <c r="P657" s="781"/>
      <c r="Q657" s="781"/>
      <c r="R657" s="781"/>
      <c r="S657" s="781"/>
      <c r="T657" s="781"/>
      <c r="U657" s="781"/>
      <c r="V657" s="781"/>
      <c r="W657" s="781"/>
      <c r="X657" s="781"/>
      <c r="Y657" s="781"/>
      <c r="Z657" s="781"/>
      <c r="AA657" s="781"/>
      <c r="AB657" s="781"/>
      <c r="AC657" s="781"/>
      <c r="AD657" s="781"/>
      <c r="AE657" s="781"/>
      <c r="AF657" s="781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0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2.7</v>
      </c>
      <c r="E658" s="46">
        <f>IFERROR(Y107*1,"0")+IFERROR(Y108*1,"0")+IFERROR(Y109*1,"0")+IFERROR(Y113*1,"0")+IFERROR(Y114*1,"0")+IFERROR(Y115*1,"0")+IFERROR(Y116*1,"0")+IFERROR(Y117*1,"0")</f>
        <v>0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0</v>
      </c>
      <c r="I658" s="46">
        <f>IFERROR(Y190*1,"0")+IFERROR(Y194*1,"0")+IFERROR(Y195*1,"0")+IFERROR(Y196*1,"0")+IFERROR(Y197*1,"0")+IFERROR(Y198*1,"0")+IFERROR(Y199*1,"0")+IFERROR(Y200*1,"0")+IFERROR(Y201*1,"0")</f>
        <v>33.6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180.3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0</v>
      </c>
      <c r="W658" s="46">
        <f>IFERROR(Y398*1,"0")+IFERROR(Y402*1,"0")+IFERROR(Y403*1,"0")+IFERROR(Y404*1,"0")</f>
        <v>0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4275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15.18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327.36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39.6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0,91"/>
        <filter val="0,93"/>
        <filter val="0,96"/>
        <filter val="1 045,00"/>
        <filter val="1 350,00"/>
        <filter val="1,79"/>
        <filter val="1,90"/>
        <filter val="10,00"/>
        <filter val="152,00"/>
        <filter val="194,00"/>
        <filter val="2 910,00"/>
        <filter val="2,25"/>
        <filter val="24,00"/>
        <filter val="28,15"/>
        <filter val="3,08"/>
        <filter val="30,00"/>
        <filter val="310,00"/>
        <filter val="325,00"/>
        <filter val="390,29"/>
        <filter val="4 825,17"/>
        <filter val="4 994,83"/>
        <filter val="4,00"/>
        <filter val="40,00"/>
        <filter val="44,00"/>
        <filter val="5 169,83"/>
        <filter val="5,00"/>
        <filter val="61,55"/>
        <filter val="7"/>
        <filter val="7,14"/>
        <filter val="8,00"/>
        <filter val="9,92"/>
        <filter val="90,00"/>
        <filter val="925,00"/>
        <filter val="940,00"/>
      </filters>
    </filterColumn>
    <filterColumn colId="29" showButton="0"/>
    <filterColumn colId="30" showButton="0"/>
  </autoFilter>
  <mergeCells count="1160"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H5:M5"/>
    <mergeCell ref="P22:T22"/>
    <mergeCell ref="D65:E65"/>
    <mergeCell ref="J9:M9"/>
    <mergeCell ref="A13:M13"/>
    <mergeCell ref="A15:M15"/>
    <mergeCell ref="D477:E477"/>
    <mergeCell ref="P77:T77"/>
    <mergeCell ref="A193:Z193"/>
    <mergeCell ref="D125:E125"/>
    <mergeCell ref="P446:T446"/>
    <mergeCell ref="A54:O55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6:M6"/>
    <mergeCell ref="V6:W9"/>
    <mergeCell ref="P84:T84"/>
    <mergeCell ref="P222:T22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D57:E57"/>
    <mergeCell ref="A8:C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A56:Z56"/>
    <mergeCell ref="D212:E212"/>
    <mergeCell ref="D317:E317"/>
    <mergeCell ref="P567:T567"/>
    <mergeCell ref="A390:Z390"/>
    <mergeCell ref="D510:E510"/>
    <mergeCell ref="D304:E304"/>
    <mergeCell ref="D549:E549"/>
    <mergeCell ref="A552:O553"/>
    <mergeCell ref="P65:T65"/>
    <mergeCell ref="P70:T70"/>
    <mergeCell ref="P263:T263"/>
    <mergeCell ref="D244:E244"/>
    <mergeCell ref="P228:T228"/>
    <mergeCell ref="P355:T355"/>
    <mergeCell ref="P124:T124"/>
    <mergeCell ref="P310:V310"/>
    <mergeCell ref="D355:E355"/>
    <mergeCell ref="P385:T385"/>
    <mergeCell ref="P410:T410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Z17:Z18"/>
    <mergeCell ref="P271:V271"/>
    <mergeCell ref="P607:T607"/>
    <mergeCell ref="A41:Z41"/>
    <mergeCell ref="H17:H18"/>
    <mergeCell ref="P531:V531"/>
    <mergeCell ref="A20:Z20"/>
    <mergeCell ref="N17:N18"/>
    <mergeCell ref="P23:V23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D48:E48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A583:Z583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P300:V300"/>
    <mergeCell ref="D452:E452"/>
    <mergeCell ref="D252:E252"/>
    <mergeCell ref="P493:V493"/>
    <mergeCell ref="D49:E49"/>
    <mergeCell ref="D133:E133"/>
    <mergeCell ref="P381:V381"/>
    <mergeCell ref="D283:E283"/>
    <mergeCell ref="P389:V389"/>
    <mergeCell ref="A388:O389"/>
    <mergeCell ref="P141:T141"/>
    <mergeCell ref="P454:V454"/>
    <mergeCell ref="P541:T541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560:Z560"/>
    <mergeCell ref="D490:E490"/>
    <mergeCell ref="A88:O89"/>
    <mergeCell ref="A359:O360"/>
    <mergeCell ref="P229:T229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618:T618"/>
    <mergeCell ref="P570:V570"/>
    <mergeCell ref="D194:E194"/>
    <mergeCell ref="P568:T568"/>
    <mergeCell ref="P589:T589"/>
    <mergeCell ref="P625:T625"/>
    <mergeCell ref="D614:E614"/>
    <mergeCell ref="A502:O503"/>
    <mergeCell ref="A153:Z15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19:T619"/>
    <mergeCell ref="D412:E412"/>
    <mergeCell ref="P596:T596"/>
    <mergeCell ref="D64:E64"/>
    <mergeCell ref="P143:T143"/>
    <mergeCell ref="D362:E362"/>
    <mergeCell ref="P441:T441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Z656:Z657"/>
    <mergeCell ref="P301:V301"/>
    <mergeCell ref="P637:T637"/>
    <mergeCell ref="P651:V651"/>
    <mergeCell ref="P646:V646"/>
    <mergeCell ref="P648:V648"/>
    <mergeCell ref="M656:M657"/>
    <mergeCell ref="P565:T565"/>
    <mergeCell ref="A461:O462"/>
    <mergeCell ref="P527:T527"/>
    <mergeCell ref="D470:E470"/>
    <mergeCell ref="P622:V622"/>
    <mergeCell ref="P626:T626"/>
    <mergeCell ref="P520:V520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A394:O395"/>
    <mergeCell ref="P497:V497"/>
    <mergeCell ref="P122:T122"/>
    <mergeCell ref="P182:T182"/>
    <mergeCell ref="D609:E609"/>
    <mergeCell ref="P480:T480"/>
    <mergeCell ref="P281:T281"/>
    <mergeCell ref="P414:T414"/>
    <mergeCell ref="P352:T352"/>
    <mergeCell ref="P548:T548"/>
    <mergeCell ref="P203:V203"/>
    <mergeCell ref="P600:V600"/>
    <mergeCell ref="P207:T207"/>
    <mergeCell ref="P172:V172"/>
    <mergeCell ref="P299:T299"/>
    <mergeCell ref="P150:V150"/>
    <mergeCell ref="D138:E138"/>
    <mergeCell ref="P393:T393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P645:T645"/>
    <mergeCell ref="P117:T117"/>
    <mergeCell ref="AA656:AA657"/>
    <mergeCell ref="D115:E115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I17:I18"/>
    <mergeCell ref="A638:O639"/>
    <mergeCell ref="D141:E141"/>
    <mergeCell ref="D306:E306"/>
    <mergeCell ref="P456:T456"/>
    <mergeCell ref="A246:O247"/>
    <mergeCell ref="P287:T287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P544:T544"/>
    <mergeCell ref="P283:T283"/>
    <mergeCell ref="D93:E93"/>
    <mergeCell ref="D264:E264"/>
    <mergeCell ref="P72:V72"/>
    <mergeCell ref="D220:E220"/>
    <mergeCell ref="D391:E391"/>
    <mergeCell ref="P111:V111"/>
    <mergeCell ref="P242:T242"/>
    <mergeCell ref="D353:E353"/>
    <mergeCell ref="A361:Z361"/>
    <mergeCell ref="P413:T413"/>
    <mergeCell ref="D67:E67"/>
    <mergeCell ref="D139:E139"/>
    <mergeCell ref="P180:V180"/>
    <mergeCell ref="P118:V118"/>
    <mergeCell ref="P522:T522"/>
    <mergeCell ref="P95:T95"/>
    <mergeCell ref="P266:T266"/>
    <mergeCell ref="A526:Z526"/>
    <mergeCell ref="P80:V80"/>
    <mergeCell ref="P87:T87"/>
    <mergeCell ref="D130:E130"/>
    <mergeCell ref="D68:E68"/>
    <mergeCell ref="P151:V151"/>
    <mergeCell ref="D201:E201"/>
    <mergeCell ref="D335:E335"/>
    <mergeCell ref="P235:T235"/>
    <mergeCell ref="P506:T506"/>
    <mergeCell ref="P306:T306"/>
    <mergeCell ref="P477:T477"/>
    <mergeCell ref="P157:V157"/>
    <mergeCell ref="P286:T286"/>
    <mergeCell ref="P479:T479"/>
    <mergeCell ref="D229:E229"/>
    <mergeCell ref="D236:E236"/>
    <mergeCell ref="D117:E117"/>
    <mergeCell ref="D92:E92"/>
    <mergeCell ref="A179:O180"/>
    <mergeCell ref="D30:E30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D51:E51"/>
    <mergeCell ref="P213:V213"/>
    <mergeCell ref="P328:V328"/>
    <mergeCell ref="D476:E476"/>
    <mergeCell ref="A147:Z147"/>
    <mergeCell ref="A325:Z325"/>
    <mergeCell ref="A59:O60"/>
    <mergeCell ref="D32:E32"/>
    <mergeCell ref="D268:E268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J17:J18"/>
    <mergeCell ref="D82:E82"/>
    <mergeCell ref="L17:L18"/>
    <mergeCell ref="A327:O328"/>
    <mergeCell ref="P359:V359"/>
    <mergeCell ref="D511:E511"/>
    <mergeCell ref="P255:T255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5:E5"/>
    <mergeCell ref="A311:Z311"/>
    <mergeCell ref="A238:O239"/>
    <mergeCell ref="D496:E496"/>
    <mergeCell ref="P42:T42"/>
    <mergeCell ref="P624:T624"/>
    <mergeCell ref="P35:V3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173:Z173"/>
    <mergeCell ref="P17:T18"/>
    <mergeCell ref="P284:T284"/>
    <mergeCell ref="P323:V323"/>
    <mergeCell ref="P63:T63"/>
    <mergeCell ref="P194:T194"/>
    <mergeCell ref="P250:T250"/>
    <mergeCell ref="P50:T50"/>
    <mergeCell ref="D31:E31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D263:E263"/>
    <mergeCell ref="P391:T391"/>
    <mergeCell ref="P518:T518"/>
    <mergeCell ref="P562:T562"/>
    <mergeCell ref="D597:E597"/>
    <mergeCell ref="A610:O611"/>
    <mergeCell ref="D486:E486"/>
    <mergeCell ref="P86:T86"/>
    <mergeCell ref="D78:E78"/>
    <mergeCell ref="D134:E134"/>
    <mergeCell ref="P384:T384"/>
    <mergeCell ref="A523:O524"/>
    <mergeCell ref="D563:E563"/>
    <mergeCell ref="D363:E363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P131:T131"/>
    <mergeCell ref="D108:E108"/>
    <mergeCell ref="P429:T429"/>
    <mergeCell ref="D369:E369"/>
    <mergeCell ref="P556:T556"/>
    <mergeCell ref="P223:T223"/>
    <mergeCell ref="A168:Z168"/>
    <mergeCell ref="P350:T350"/>
    <mergeCell ref="P546:T546"/>
    <mergeCell ref="A434:Z434"/>
    <mergeCell ref="P616:T616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P52:T52"/>
    <mergeCell ref="W17:W18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