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F4E9E2-A27C-4E87-9B5C-95661394A6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Y648" i="1"/>
  <c r="X648" i="1"/>
  <c r="BP647" i="1"/>
  <c r="BO647" i="1"/>
  <c r="BN647" i="1"/>
  <c r="BM647" i="1"/>
  <c r="Z647" i="1"/>
  <c r="Z648" i="1" s="1"/>
  <c r="Y647" i="1"/>
  <c r="Y649" i="1" s="1"/>
  <c r="X645" i="1"/>
  <c r="X644" i="1"/>
  <c r="BO643" i="1"/>
  <c r="BM643" i="1"/>
  <c r="Y643" i="1"/>
  <c r="X641" i="1"/>
  <c r="Y640" i="1"/>
  <c r="X640" i="1"/>
  <c r="BP639" i="1"/>
  <c r="BO639" i="1"/>
  <c r="BN639" i="1"/>
  <c r="BM639" i="1"/>
  <c r="Z639" i="1"/>
  <c r="Z640" i="1" s="1"/>
  <c r="Y639" i="1"/>
  <c r="Y641" i="1" s="1"/>
  <c r="X637" i="1"/>
  <c r="X636" i="1"/>
  <c r="BO635" i="1"/>
  <c r="BM635" i="1"/>
  <c r="Y635" i="1"/>
  <c r="BO634" i="1"/>
  <c r="BM634" i="1"/>
  <c r="Y634" i="1"/>
  <c r="X631" i="1"/>
  <c r="X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6" i="1"/>
  <c r="X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4" i="1"/>
  <c r="X583" i="1"/>
  <c r="BO582" i="1"/>
  <c r="BM582" i="1"/>
  <c r="Y582" i="1"/>
  <c r="BO581" i="1"/>
  <c r="BM581" i="1"/>
  <c r="Y581" i="1"/>
  <c r="Z581" i="1" s="1"/>
  <c r="P581" i="1"/>
  <c r="X579" i="1"/>
  <c r="X578" i="1"/>
  <c r="BO577" i="1"/>
  <c r="BM577" i="1"/>
  <c r="Y577" i="1"/>
  <c r="P577" i="1"/>
  <c r="BO576" i="1"/>
  <c r="BM576" i="1"/>
  <c r="Y576" i="1"/>
  <c r="P576" i="1"/>
  <c r="BO575" i="1"/>
  <c r="BM575" i="1"/>
  <c r="Y575" i="1"/>
  <c r="Y578" i="1" s="1"/>
  <c r="P575" i="1"/>
  <c r="X573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P552" i="1"/>
  <c r="BO551" i="1"/>
  <c r="BM551" i="1"/>
  <c r="Y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6" i="1"/>
  <c r="X525" i="1"/>
  <c r="BO524" i="1"/>
  <c r="BM524" i="1"/>
  <c r="Y524" i="1"/>
  <c r="P524" i="1"/>
  <c r="X522" i="1"/>
  <c r="X521" i="1"/>
  <c r="BO520" i="1"/>
  <c r="BM520" i="1"/>
  <c r="Y520" i="1"/>
  <c r="P520" i="1"/>
  <c r="X518" i="1"/>
  <c r="X517" i="1"/>
  <c r="BO516" i="1"/>
  <c r="BM516" i="1"/>
  <c r="Y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7" i="1"/>
  <c r="X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Y660" i="1" s="1"/>
  <c r="X439" i="1"/>
  <c r="X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7" i="1"/>
  <c r="X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X401" i="1"/>
  <c r="X400" i="1"/>
  <c r="BO399" i="1"/>
  <c r="BM399" i="1"/>
  <c r="Y399" i="1"/>
  <c r="P399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BO385" i="1"/>
  <c r="BM385" i="1"/>
  <c r="Y385" i="1"/>
  <c r="X383" i="1"/>
  <c r="X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P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U660" i="1" s="1"/>
  <c r="P341" i="1"/>
  <c r="X338" i="1"/>
  <c r="X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P314" i="1"/>
  <c r="BO314" i="1"/>
  <c r="BN314" i="1"/>
  <c r="BM314" i="1"/>
  <c r="Z314" i="1"/>
  <c r="Z315" i="1" s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Y302" i="1" s="1"/>
  <c r="P298" i="1"/>
  <c r="X295" i="1"/>
  <c r="X294" i="1"/>
  <c r="BO293" i="1"/>
  <c r="BM293" i="1"/>
  <c r="Y293" i="1"/>
  <c r="P660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I660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Z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BO22" i="1"/>
  <c r="X652" i="1" s="1"/>
  <c r="BM22" i="1"/>
  <c r="Y22" i="1"/>
  <c r="B660" i="1" s="1"/>
  <c r="P22" i="1"/>
  <c r="H10" i="1"/>
  <c r="A9" i="1"/>
  <c r="F10" i="1" s="1"/>
  <c r="D7" i="1"/>
  <c r="Q6" i="1"/>
  <c r="P2" i="1"/>
  <c r="BP307" i="1" l="1"/>
  <c r="BN307" i="1"/>
  <c r="Z307" i="1"/>
  <c r="BP356" i="1"/>
  <c r="BN356" i="1"/>
  <c r="Z356" i="1"/>
  <c r="BP388" i="1"/>
  <c r="BN388" i="1"/>
  <c r="Z388" i="1"/>
  <c r="BP417" i="1"/>
  <c r="BN417" i="1"/>
  <c r="Z417" i="1"/>
  <c r="BP445" i="1"/>
  <c r="BN445" i="1"/>
  <c r="Z445" i="1"/>
  <c r="BP481" i="1"/>
  <c r="BN481" i="1"/>
  <c r="Z481" i="1"/>
  <c r="BP489" i="1"/>
  <c r="BN489" i="1"/>
  <c r="Z489" i="1"/>
  <c r="BP548" i="1"/>
  <c r="BN548" i="1"/>
  <c r="Z548" i="1"/>
  <c r="BP558" i="1"/>
  <c r="BN558" i="1"/>
  <c r="Z558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60" i="1"/>
  <c r="Z69" i="1"/>
  <c r="BN69" i="1"/>
  <c r="Z84" i="1"/>
  <c r="BN84" i="1"/>
  <c r="Z102" i="1"/>
  <c r="BN102" i="1"/>
  <c r="Z117" i="1"/>
  <c r="BN117" i="1"/>
  <c r="Z131" i="1"/>
  <c r="BN131" i="1"/>
  <c r="Z132" i="1"/>
  <c r="BN132" i="1"/>
  <c r="Z143" i="1"/>
  <c r="BN143" i="1"/>
  <c r="Z166" i="1"/>
  <c r="BN166" i="1"/>
  <c r="Y181" i="1"/>
  <c r="Z183" i="1"/>
  <c r="BN183" i="1"/>
  <c r="Z198" i="1"/>
  <c r="BN198" i="1"/>
  <c r="Z213" i="1"/>
  <c r="BN213" i="1"/>
  <c r="Y225" i="1"/>
  <c r="Z223" i="1"/>
  <c r="BN223" i="1"/>
  <c r="Y239" i="1"/>
  <c r="Z235" i="1"/>
  <c r="BN235" i="1"/>
  <c r="Z252" i="1"/>
  <c r="BN252" i="1"/>
  <c r="Z263" i="1"/>
  <c r="BN263" i="1"/>
  <c r="BP267" i="1"/>
  <c r="BN267" i="1"/>
  <c r="BP288" i="1"/>
  <c r="BN288" i="1"/>
  <c r="Z288" i="1"/>
  <c r="BP346" i="1"/>
  <c r="BN346" i="1"/>
  <c r="Z346" i="1"/>
  <c r="BP370" i="1"/>
  <c r="BN370" i="1"/>
  <c r="Z370" i="1"/>
  <c r="BP405" i="1"/>
  <c r="BN405" i="1"/>
  <c r="Z405" i="1"/>
  <c r="BP431" i="1"/>
  <c r="BN431" i="1"/>
  <c r="Z431" i="1"/>
  <c r="BP459" i="1"/>
  <c r="BN459" i="1"/>
  <c r="Z459" i="1"/>
  <c r="BP461" i="1"/>
  <c r="BN461" i="1"/>
  <c r="Z461" i="1"/>
  <c r="BP484" i="1"/>
  <c r="BN484" i="1"/>
  <c r="Z484" i="1"/>
  <c r="BP503" i="1"/>
  <c r="BN503" i="1"/>
  <c r="Z503" i="1"/>
  <c r="BP557" i="1"/>
  <c r="BN557" i="1"/>
  <c r="Z557" i="1"/>
  <c r="BP577" i="1"/>
  <c r="BN577" i="1"/>
  <c r="Z577" i="1"/>
  <c r="BP606" i="1"/>
  <c r="BN606" i="1"/>
  <c r="Z606" i="1"/>
  <c r="BP608" i="1"/>
  <c r="BN608" i="1"/>
  <c r="Z608" i="1"/>
  <c r="BP610" i="1"/>
  <c r="BN610" i="1"/>
  <c r="Z610" i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54" i="1"/>
  <c r="BN354" i="1"/>
  <c r="Z354" i="1"/>
  <c r="BP366" i="1"/>
  <c r="BN366" i="1"/>
  <c r="Z366" i="1"/>
  <c r="BP380" i="1"/>
  <c r="BN380" i="1"/>
  <c r="Z380" i="1"/>
  <c r="BP386" i="1"/>
  <c r="BN386" i="1"/>
  <c r="Z386" i="1"/>
  <c r="Y400" i="1"/>
  <c r="BP399" i="1"/>
  <c r="BN399" i="1"/>
  <c r="Z399" i="1"/>
  <c r="Z400" i="1" s="1"/>
  <c r="Y407" i="1"/>
  <c r="BP403" i="1"/>
  <c r="BN403" i="1"/>
  <c r="Z403" i="1"/>
  <c r="BP415" i="1"/>
  <c r="BN415" i="1"/>
  <c r="Z415" i="1"/>
  <c r="Y427" i="1"/>
  <c r="BP425" i="1"/>
  <c r="BN425" i="1"/>
  <c r="Z425" i="1"/>
  <c r="BP443" i="1"/>
  <c r="BN443" i="1"/>
  <c r="Z443" i="1"/>
  <c r="Y463" i="1"/>
  <c r="BP457" i="1"/>
  <c r="BN457" i="1"/>
  <c r="Z457" i="1"/>
  <c r="X651" i="1"/>
  <c r="X653" i="1" s="1"/>
  <c r="X654" i="1"/>
  <c r="Z30" i="1"/>
  <c r="BN30" i="1"/>
  <c r="Z31" i="1"/>
  <c r="BN31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7" i="1"/>
  <c r="BN127" i="1"/>
  <c r="Z140" i="1"/>
  <c r="BN140" i="1"/>
  <c r="Z141" i="1"/>
  <c r="BN141" i="1"/>
  <c r="Z145" i="1"/>
  <c r="BN145" i="1"/>
  <c r="Y151" i="1"/>
  <c r="Z156" i="1"/>
  <c r="BN156" i="1"/>
  <c r="Z160" i="1"/>
  <c r="BN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7" i="1"/>
  <c r="BN217" i="1"/>
  <c r="BP217" i="1"/>
  <c r="Z221" i="1"/>
  <c r="BN221" i="1"/>
  <c r="Z229" i="1"/>
  <c r="BN229" i="1"/>
  <c r="Z233" i="1"/>
  <c r="BN233" i="1"/>
  <c r="Z237" i="1"/>
  <c r="BN237" i="1"/>
  <c r="Y247" i="1"/>
  <c r="Z245" i="1"/>
  <c r="BN245" i="1"/>
  <c r="K660" i="1"/>
  <c r="Z254" i="1"/>
  <c r="BN254" i="1"/>
  <c r="Z258" i="1"/>
  <c r="BN258" i="1"/>
  <c r="Z265" i="1"/>
  <c r="BN265" i="1"/>
  <c r="Z269" i="1"/>
  <c r="BN269" i="1"/>
  <c r="Z274" i="1"/>
  <c r="Z275" i="1" s="1"/>
  <c r="BN274" i="1"/>
  <c r="BP274" i="1"/>
  <c r="Y275" i="1"/>
  <c r="Z279" i="1"/>
  <c r="BN279" i="1"/>
  <c r="Z282" i="1"/>
  <c r="BN282" i="1"/>
  <c r="Z286" i="1"/>
  <c r="BN286" i="1"/>
  <c r="Z293" i="1"/>
  <c r="Z294" i="1" s="1"/>
  <c r="BN293" i="1"/>
  <c r="BP293" i="1"/>
  <c r="Y294" i="1"/>
  <c r="Z298" i="1"/>
  <c r="BN298" i="1"/>
  <c r="BP298" i="1"/>
  <c r="Z305" i="1"/>
  <c r="BN305" i="1"/>
  <c r="Z309" i="1"/>
  <c r="BN309" i="1"/>
  <c r="S660" i="1"/>
  <c r="Y315" i="1"/>
  <c r="BP351" i="1"/>
  <c r="BN351" i="1"/>
  <c r="Z351" i="1"/>
  <c r="BP358" i="1"/>
  <c r="BN358" i="1"/>
  <c r="Z358" i="1"/>
  <c r="BP372" i="1"/>
  <c r="BN372" i="1"/>
  <c r="Z372" i="1"/>
  <c r="Y390" i="1"/>
  <c r="BP385" i="1"/>
  <c r="BN385" i="1"/>
  <c r="Z385" i="1"/>
  <c r="Y396" i="1"/>
  <c r="BP392" i="1"/>
  <c r="BN392" i="1"/>
  <c r="Z392" i="1"/>
  <c r="BP411" i="1"/>
  <c r="BN411" i="1"/>
  <c r="Z411" i="1"/>
  <c r="BP419" i="1"/>
  <c r="BN419" i="1"/>
  <c r="Z419" i="1"/>
  <c r="BP437" i="1"/>
  <c r="BN437" i="1"/>
  <c r="Z437" i="1"/>
  <c r="BP447" i="1"/>
  <c r="BN447" i="1"/>
  <c r="Z447" i="1"/>
  <c r="Y467" i="1"/>
  <c r="Y466" i="1"/>
  <c r="BP465" i="1"/>
  <c r="BN465" i="1"/>
  <c r="Z465" i="1"/>
  <c r="Z466" i="1" s="1"/>
  <c r="Y472" i="1"/>
  <c r="BP471" i="1"/>
  <c r="BN471" i="1"/>
  <c r="Z471" i="1"/>
  <c r="Z472" i="1" s="1"/>
  <c r="Y495" i="1"/>
  <c r="BP475" i="1"/>
  <c r="BN475" i="1"/>
  <c r="Z475" i="1"/>
  <c r="BP486" i="1"/>
  <c r="BN486" i="1"/>
  <c r="Z486" i="1"/>
  <c r="BP491" i="1"/>
  <c r="BN491" i="1"/>
  <c r="Z491" i="1"/>
  <c r="AA660" i="1"/>
  <c r="Y509" i="1"/>
  <c r="BP508" i="1"/>
  <c r="BN508" i="1"/>
  <c r="Z508" i="1"/>
  <c r="Z509" i="1" s="1"/>
  <c r="Y517" i="1"/>
  <c r="BP512" i="1"/>
  <c r="BN512" i="1"/>
  <c r="Z512" i="1"/>
  <c r="BP552" i="1"/>
  <c r="BN552" i="1"/>
  <c r="Z552" i="1"/>
  <c r="BP564" i="1"/>
  <c r="BN564" i="1"/>
  <c r="Z564" i="1"/>
  <c r="Y596" i="1"/>
  <c r="Y595" i="1"/>
  <c r="BP588" i="1"/>
  <c r="BN588" i="1"/>
  <c r="Z588" i="1"/>
  <c r="BP590" i="1"/>
  <c r="BN590" i="1"/>
  <c r="Z590" i="1"/>
  <c r="BP592" i="1"/>
  <c r="BN592" i="1"/>
  <c r="Z592" i="1"/>
  <c r="BP594" i="1"/>
  <c r="BN594" i="1"/>
  <c r="Z594" i="1"/>
  <c r="Y631" i="1"/>
  <c r="Y630" i="1"/>
  <c r="BP626" i="1"/>
  <c r="BN626" i="1"/>
  <c r="Z626" i="1"/>
  <c r="BP628" i="1"/>
  <c r="BN628" i="1"/>
  <c r="Z628" i="1"/>
  <c r="Y368" i="1"/>
  <c r="Y376" i="1"/>
  <c r="Y433" i="1"/>
  <c r="BP479" i="1"/>
  <c r="BN479" i="1"/>
  <c r="Z479" i="1"/>
  <c r="BP487" i="1"/>
  <c r="BN487" i="1"/>
  <c r="Z487" i="1"/>
  <c r="BP497" i="1"/>
  <c r="BN497" i="1"/>
  <c r="Z497" i="1"/>
  <c r="BP546" i="1"/>
  <c r="BN546" i="1"/>
  <c r="Z546" i="1"/>
  <c r="BP553" i="1"/>
  <c r="BN553" i="1"/>
  <c r="Z553" i="1"/>
  <c r="Y579" i="1"/>
  <c r="BP575" i="1"/>
  <c r="BN575" i="1"/>
  <c r="Z575" i="1"/>
  <c r="BP589" i="1"/>
  <c r="BN589" i="1"/>
  <c r="Z589" i="1"/>
  <c r="BP591" i="1"/>
  <c r="BN591" i="1"/>
  <c r="Z591" i="1"/>
  <c r="BP593" i="1"/>
  <c r="BN593" i="1"/>
  <c r="Z593" i="1"/>
  <c r="BP627" i="1"/>
  <c r="BN627" i="1"/>
  <c r="Z627" i="1"/>
  <c r="BP629" i="1"/>
  <c r="BN629" i="1"/>
  <c r="Z629" i="1"/>
  <c r="Y560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F660" i="1"/>
  <c r="Y129" i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F9" i="1"/>
  <c r="J9" i="1"/>
  <c r="Z22" i="1"/>
  <c r="Z23" i="1" s="1"/>
  <c r="BN22" i="1"/>
  <c r="BP22" i="1"/>
  <c r="Y23" i="1"/>
  <c r="X650" i="1"/>
  <c r="Z26" i="1"/>
  <c r="BN26" i="1"/>
  <c r="BP26" i="1"/>
  <c r="Z27" i="1"/>
  <c r="BN27" i="1"/>
  <c r="Z29" i="1"/>
  <c r="BN29" i="1"/>
  <c r="Z32" i="1"/>
  <c r="BN32" i="1"/>
  <c r="Z33" i="1"/>
  <c r="BN33" i="1"/>
  <c r="C660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BN101" i="1"/>
  <c r="E660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BP124" i="1"/>
  <c r="BN124" i="1"/>
  <c r="BP126" i="1"/>
  <c r="BN126" i="1"/>
  <c r="Z126" i="1"/>
  <c r="Y136" i="1"/>
  <c r="BP134" i="1"/>
  <c r="BN134" i="1"/>
  <c r="Z134" i="1"/>
  <c r="BP142" i="1"/>
  <c r="BN142" i="1"/>
  <c r="Z142" i="1"/>
  <c r="Y146" i="1"/>
  <c r="BP150" i="1"/>
  <c r="BN150" i="1"/>
  <c r="Z150" i="1"/>
  <c r="Z151" i="1" s="1"/>
  <c r="Y152" i="1"/>
  <c r="Y158" i="1"/>
  <c r="BP155" i="1"/>
  <c r="BN155" i="1"/>
  <c r="Z155" i="1"/>
  <c r="G660" i="1"/>
  <c r="Y162" i="1"/>
  <c r="Y167" i="1"/>
  <c r="Y180" i="1"/>
  <c r="Y186" i="1"/>
  <c r="Y193" i="1"/>
  <c r="Y203" i="1"/>
  <c r="Y210" i="1"/>
  <c r="Y214" i="1"/>
  <c r="Y226" i="1"/>
  <c r="Y240" i="1"/>
  <c r="Y248" i="1"/>
  <c r="Y259" i="1"/>
  <c r="Y272" i="1"/>
  <c r="Y289" i="1"/>
  <c r="Y301" i="1"/>
  <c r="Y310" i="1"/>
  <c r="Y338" i="1"/>
  <c r="Y343" i="1"/>
  <c r="Y347" i="1"/>
  <c r="Y361" i="1"/>
  <c r="Y367" i="1"/>
  <c r="Y377" i="1"/>
  <c r="Y383" i="1"/>
  <c r="Y389" i="1"/>
  <c r="Y395" i="1"/>
  <c r="Y406" i="1"/>
  <c r="Y422" i="1"/>
  <c r="Y428" i="1"/>
  <c r="Y434" i="1"/>
  <c r="Y439" i="1"/>
  <c r="BP436" i="1"/>
  <c r="BN436" i="1"/>
  <c r="Z436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60" i="1"/>
  <c r="BN460" i="1"/>
  <c r="Z460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Y494" i="1"/>
  <c r="BP498" i="1"/>
  <c r="BN498" i="1"/>
  <c r="Z498" i="1"/>
  <c r="Z499" i="1" s="1"/>
  <c r="Y500" i="1"/>
  <c r="Y505" i="1"/>
  <c r="BP502" i="1"/>
  <c r="BN502" i="1"/>
  <c r="Z502" i="1"/>
  <c r="Z504" i="1" s="1"/>
  <c r="BP515" i="1"/>
  <c r="BN515" i="1"/>
  <c r="Z515" i="1"/>
  <c r="BP531" i="1"/>
  <c r="BN531" i="1"/>
  <c r="Z531" i="1"/>
  <c r="BP545" i="1"/>
  <c r="BN545" i="1"/>
  <c r="Z545" i="1"/>
  <c r="BP549" i="1"/>
  <c r="BN549" i="1"/>
  <c r="Z549" i="1"/>
  <c r="BP551" i="1"/>
  <c r="BN551" i="1"/>
  <c r="Z551" i="1"/>
  <c r="BP565" i="1"/>
  <c r="BN565" i="1"/>
  <c r="Z565" i="1"/>
  <c r="BP569" i="1"/>
  <c r="BN569" i="1"/>
  <c r="Z569" i="1"/>
  <c r="BP599" i="1"/>
  <c r="BN599" i="1"/>
  <c r="Z599" i="1"/>
  <c r="BP601" i="1"/>
  <c r="BN601" i="1"/>
  <c r="Z601" i="1"/>
  <c r="Y603" i="1"/>
  <c r="Y623" i="1"/>
  <c r="BP615" i="1"/>
  <c r="BN615" i="1"/>
  <c r="Z615" i="1"/>
  <c r="Y624" i="1"/>
  <c r="BP617" i="1"/>
  <c r="BN617" i="1"/>
  <c r="Z617" i="1"/>
  <c r="BP619" i="1"/>
  <c r="BN619" i="1"/>
  <c r="Z619" i="1"/>
  <c r="BP621" i="1"/>
  <c r="BN621" i="1"/>
  <c r="Z621" i="1"/>
  <c r="BP635" i="1"/>
  <c r="BN635" i="1"/>
  <c r="Z635" i="1"/>
  <c r="Y637" i="1"/>
  <c r="Y644" i="1"/>
  <c r="BP643" i="1"/>
  <c r="BN643" i="1"/>
  <c r="Z643" i="1"/>
  <c r="Z644" i="1" s="1"/>
  <c r="Y645" i="1"/>
  <c r="Q660" i="1"/>
  <c r="H660" i="1"/>
  <c r="Y173" i="1"/>
  <c r="Z176" i="1"/>
  <c r="BN176" i="1"/>
  <c r="Z178" i="1"/>
  <c r="BN178" i="1"/>
  <c r="Z184" i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0" i="1"/>
  <c r="Z208" i="1"/>
  <c r="Z209" i="1" s="1"/>
  <c r="BN208" i="1"/>
  <c r="Y209" i="1"/>
  <c r="Z212" i="1"/>
  <c r="Z214" i="1" s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M660" i="1"/>
  <c r="Z264" i="1"/>
  <c r="BN264" i="1"/>
  <c r="Z266" i="1"/>
  <c r="BN266" i="1"/>
  <c r="Z268" i="1"/>
  <c r="BN268" i="1"/>
  <c r="Z270" i="1"/>
  <c r="BN270" i="1"/>
  <c r="Y271" i="1"/>
  <c r="O660" i="1"/>
  <c r="Z280" i="1"/>
  <c r="BN280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R660" i="1"/>
  <c r="Z306" i="1"/>
  <c r="BN306" i="1"/>
  <c r="Z308" i="1"/>
  <c r="BN308" i="1"/>
  <c r="Y311" i="1"/>
  <c r="Y316" i="1"/>
  <c r="T660" i="1"/>
  <c r="Y329" i="1"/>
  <c r="Z336" i="1"/>
  <c r="BN336" i="1"/>
  <c r="Z341" i="1"/>
  <c r="Z342" i="1" s="1"/>
  <c r="BN341" i="1"/>
  <c r="BP341" i="1"/>
  <c r="Y342" i="1"/>
  <c r="Z345" i="1"/>
  <c r="Z347" i="1" s="1"/>
  <c r="BN345" i="1"/>
  <c r="BP345" i="1"/>
  <c r="V660" i="1"/>
  <c r="Z352" i="1"/>
  <c r="BN352" i="1"/>
  <c r="Z353" i="1"/>
  <c r="BN353" i="1"/>
  <c r="Z355" i="1"/>
  <c r="BN355" i="1"/>
  <c r="Z357" i="1"/>
  <c r="BN357" i="1"/>
  <c r="Z359" i="1"/>
  <c r="BN359" i="1"/>
  <c r="Y360" i="1"/>
  <c r="Z363" i="1"/>
  <c r="BN363" i="1"/>
  <c r="BP363" i="1"/>
  <c r="Z365" i="1"/>
  <c r="BN365" i="1"/>
  <c r="Z371" i="1"/>
  <c r="BN371" i="1"/>
  <c r="Z373" i="1"/>
  <c r="BN373" i="1"/>
  <c r="Z375" i="1"/>
  <c r="BN375" i="1"/>
  <c r="Z379" i="1"/>
  <c r="BN379" i="1"/>
  <c r="BP379" i="1"/>
  <c r="Z381" i="1"/>
  <c r="BN381" i="1"/>
  <c r="Z387" i="1"/>
  <c r="BN387" i="1"/>
  <c r="Z393" i="1"/>
  <c r="BN393" i="1"/>
  <c r="W660" i="1"/>
  <c r="Y401" i="1"/>
  <c r="Z404" i="1"/>
  <c r="Z406" i="1" s="1"/>
  <c r="BN404" i="1"/>
  <c r="X660" i="1"/>
  <c r="Z412" i="1"/>
  <c r="BN412" i="1"/>
  <c r="Z414" i="1"/>
  <c r="BN414" i="1"/>
  <c r="Z416" i="1"/>
  <c r="BN416" i="1"/>
  <c r="Z418" i="1"/>
  <c r="BN418" i="1"/>
  <c r="Z420" i="1"/>
  <c r="BN420" i="1"/>
  <c r="Y423" i="1"/>
  <c r="Z426" i="1"/>
  <c r="BN426" i="1"/>
  <c r="Z430" i="1"/>
  <c r="BN430" i="1"/>
  <c r="BP430" i="1"/>
  <c r="Z432" i="1"/>
  <c r="BN432" i="1"/>
  <c r="Y438" i="1"/>
  <c r="Y449" i="1"/>
  <c r="BP442" i="1"/>
  <c r="BN442" i="1"/>
  <c r="Z442" i="1"/>
  <c r="BP446" i="1"/>
  <c r="BN446" i="1"/>
  <c r="Z446" i="1"/>
  <c r="Y454" i="1"/>
  <c r="BP458" i="1"/>
  <c r="BN458" i="1"/>
  <c r="Z458" i="1"/>
  <c r="Z462" i="1" s="1"/>
  <c r="Y462" i="1"/>
  <c r="BP476" i="1"/>
  <c r="BN476" i="1"/>
  <c r="Z476" i="1"/>
  <c r="BP480" i="1"/>
  <c r="BN480" i="1"/>
  <c r="Z480" i="1"/>
  <c r="BP483" i="1"/>
  <c r="BN483" i="1"/>
  <c r="Z483" i="1"/>
  <c r="BP488" i="1"/>
  <c r="BN488" i="1"/>
  <c r="Z488" i="1"/>
  <c r="BP492" i="1"/>
  <c r="BN492" i="1"/>
  <c r="Z492" i="1"/>
  <c r="Y499" i="1"/>
  <c r="Y504" i="1"/>
  <c r="BP513" i="1"/>
  <c r="BN513" i="1"/>
  <c r="Z513" i="1"/>
  <c r="BP516" i="1"/>
  <c r="BN516" i="1"/>
  <c r="Z516" i="1"/>
  <c r="Y518" i="1"/>
  <c r="Y521" i="1"/>
  <c r="BP520" i="1"/>
  <c r="BN520" i="1"/>
  <c r="Z520" i="1"/>
  <c r="Z521" i="1" s="1"/>
  <c r="Y522" i="1"/>
  <c r="Y525" i="1"/>
  <c r="BP524" i="1"/>
  <c r="BN524" i="1"/>
  <c r="Z524" i="1"/>
  <c r="Z525" i="1" s="1"/>
  <c r="Y526" i="1"/>
  <c r="AB660" i="1"/>
  <c r="Y533" i="1"/>
  <c r="BP529" i="1"/>
  <c r="BN529" i="1"/>
  <c r="Z529" i="1"/>
  <c r="Z533" i="1" s="1"/>
  <c r="BP532" i="1"/>
  <c r="BN532" i="1"/>
  <c r="Z532" i="1"/>
  <c r="Y534" i="1"/>
  <c r="Y538" i="1"/>
  <c r="BP537" i="1"/>
  <c r="BN537" i="1"/>
  <c r="Z537" i="1"/>
  <c r="Z538" i="1" s="1"/>
  <c r="Y539" i="1"/>
  <c r="AD660" i="1"/>
  <c r="Y555" i="1"/>
  <c r="BP543" i="1"/>
  <c r="BN543" i="1"/>
  <c r="Z543" i="1"/>
  <c r="BP547" i="1"/>
  <c r="BN547" i="1"/>
  <c r="Z547" i="1"/>
  <c r="BP550" i="1"/>
  <c r="BN550" i="1"/>
  <c r="Z550" i="1"/>
  <c r="Y554" i="1"/>
  <c r="BP559" i="1"/>
  <c r="BN559" i="1"/>
  <c r="Z559" i="1"/>
  <c r="Z560" i="1" s="1"/>
  <c r="Y561" i="1"/>
  <c r="Y573" i="1"/>
  <c r="BP563" i="1"/>
  <c r="BN563" i="1"/>
  <c r="Z563" i="1"/>
  <c r="BP568" i="1"/>
  <c r="BN568" i="1"/>
  <c r="Z568" i="1"/>
  <c r="Y572" i="1"/>
  <c r="Z578" i="1"/>
  <c r="BP576" i="1"/>
  <c r="BN576" i="1"/>
  <c r="Z576" i="1"/>
  <c r="AC660" i="1"/>
  <c r="Z660" i="1"/>
  <c r="Y473" i="1"/>
  <c r="Y510" i="1"/>
  <c r="Y583" i="1"/>
  <c r="BP581" i="1"/>
  <c r="BN581" i="1"/>
  <c r="BP582" i="1"/>
  <c r="BN582" i="1"/>
  <c r="Z582" i="1"/>
  <c r="Z583" i="1" s="1"/>
  <c r="Y584" i="1"/>
  <c r="Y602" i="1"/>
  <c r="BP598" i="1"/>
  <c r="BN598" i="1"/>
  <c r="Z598" i="1"/>
  <c r="Z602" i="1" s="1"/>
  <c r="BP600" i="1"/>
  <c r="BN600" i="1"/>
  <c r="Z600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AF660" i="1"/>
  <c r="Y636" i="1"/>
  <c r="BP634" i="1"/>
  <c r="BN634" i="1"/>
  <c r="Z634" i="1"/>
  <c r="Z636" i="1" s="1"/>
  <c r="AE660" i="1"/>
  <c r="Z494" i="1" l="1"/>
  <c r="Z612" i="1"/>
  <c r="Z360" i="1"/>
  <c r="Z337" i="1"/>
  <c r="Z186" i="1"/>
  <c r="Z438" i="1"/>
  <c r="Z157" i="1"/>
  <c r="Z103" i="1"/>
  <c r="Z97" i="1"/>
  <c r="Z79" i="1"/>
  <c r="Z310" i="1"/>
  <c r="Z422" i="1"/>
  <c r="Z376" i="1"/>
  <c r="Z225" i="1"/>
  <c r="Z180" i="1"/>
  <c r="Z88" i="1"/>
  <c r="Z54" i="1"/>
  <c r="Z517" i="1"/>
  <c r="Z433" i="1"/>
  <c r="Z427" i="1"/>
  <c r="Z395" i="1"/>
  <c r="Z389" i="1"/>
  <c r="Z367" i="1"/>
  <c r="Z289" i="1"/>
  <c r="Z271" i="1"/>
  <c r="Z247" i="1"/>
  <c r="Z128" i="1"/>
  <c r="Z111" i="1"/>
  <c r="Z59" i="1"/>
  <c r="Z136" i="1"/>
  <c r="Z630" i="1"/>
  <c r="Z595" i="1"/>
  <c r="Z554" i="1"/>
  <c r="Z623" i="1"/>
  <c r="Y652" i="1"/>
  <c r="Z146" i="1"/>
  <c r="Y650" i="1"/>
  <c r="Z572" i="1"/>
  <c r="Z449" i="1"/>
  <c r="Z382" i="1"/>
  <c r="Z259" i="1"/>
  <c r="Z239" i="1"/>
  <c r="Z203" i="1"/>
  <c r="Z119" i="1"/>
  <c r="Z72" i="1"/>
  <c r="Z35" i="1"/>
  <c r="Y654" i="1"/>
  <c r="Y651" i="1"/>
  <c r="Y653" i="1" s="1"/>
  <c r="Z655" i="1" l="1"/>
</calcChain>
</file>

<file path=xl/sharedStrings.xml><?xml version="1.0" encoding="utf-8"?>
<sst xmlns="http://schemas.openxmlformats.org/spreadsheetml/2006/main" count="3048" uniqueCount="1072">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</sst>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38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856" t="s">
        <v>0</v>
      </c>
      <c r="E1" s="857"/>
      <c r="F1" s="857"/>
      <c r="G1" s="12" t="s">
        <v>1</v>
      </c>
      <c r="H1" s="856" t="s">
        <v>2</v>
      </c>
      <c r="I1" s="857"/>
      <c r="J1" s="857"/>
      <c r="K1" s="857"/>
      <c r="L1" s="857"/>
      <c r="M1" s="857"/>
      <c r="N1" s="857"/>
      <c r="O1" s="857"/>
      <c r="P1" s="857"/>
      <c r="Q1" s="857"/>
      <c r="R1" s="858" t="s">
        <v>3</v>
      </c>
      <c r="S1" s="857"/>
      <c r="T1" s="8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2"/>
      <c r="R2" s="762"/>
      <c r="S2" s="762"/>
      <c r="T2" s="762"/>
      <c r="U2" s="762"/>
      <c r="V2" s="762"/>
      <c r="W2" s="762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62"/>
      <c r="Q3" s="762"/>
      <c r="R3" s="762"/>
      <c r="S3" s="762"/>
      <c r="T3" s="762"/>
      <c r="U3" s="762"/>
      <c r="V3" s="762"/>
      <c r="W3" s="762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911" t="s">
        <v>7</v>
      </c>
      <c r="B5" s="889"/>
      <c r="C5" s="890"/>
      <c r="D5" s="867"/>
      <c r="E5" s="868"/>
      <c r="F5" s="1136" t="s">
        <v>8</v>
      </c>
      <c r="G5" s="890"/>
      <c r="H5" s="867" t="s">
        <v>1071</v>
      </c>
      <c r="I5" s="1061"/>
      <c r="J5" s="1061"/>
      <c r="K5" s="1061"/>
      <c r="L5" s="1061"/>
      <c r="M5" s="868"/>
      <c r="N5" s="58"/>
      <c r="P5" s="24" t="s">
        <v>9</v>
      </c>
      <c r="Q5" s="1150">
        <v>45605</v>
      </c>
      <c r="R5" s="908"/>
      <c r="T5" s="968" t="s">
        <v>10</v>
      </c>
      <c r="U5" s="763"/>
      <c r="V5" s="970" t="s">
        <v>11</v>
      </c>
      <c r="W5" s="908"/>
      <c r="AB5" s="51"/>
      <c r="AC5" s="51"/>
      <c r="AD5" s="51"/>
      <c r="AE5" s="51"/>
    </row>
    <row r="6" spans="1:32" s="754" customFormat="1" ht="24" customHeight="1" x14ac:dyDescent="0.2">
      <c r="A6" s="911" t="s">
        <v>12</v>
      </c>
      <c r="B6" s="889"/>
      <c r="C6" s="890"/>
      <c r="D6" s="1063" t="s">
        <v>13</v>
      </c>
      <c r="E6" s="1064"/>
      <c r="F6" s="1064"/>
      <c r="G6" s="1064"/>
      <c r="H6" s="1064"/>
      <c r="I6" s="1064"/>
      <c r="J6" s="1064"/>
      <c r="K6" s="1064"/>
      <c r="L6" s="1064"/>
      <c r="M6" s="908"/>
      <c r="N6" s="59"/>
      <c r="P6" s="24" t="s">
        <v>14</v>
      </c>
      <c r="Q6" s="1161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5" t="s">
        <v>15</v>
      </c>
      <c r="U6" s="763"/>
      <c r="V6" s="1044" t="s">
        <v>16</v>
      </c>
      <c r="W6" s="783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62"/>
      <c r="U7" s="763"/>
      <c r="V7" s="1045"/>
      <c r="W7" s="1046"/>
      <c r="AB7" s="51"/>
      <c r="AC7" s="51"/>
      <c r="AD7" s="51"/>
      <c r="AE7" s="51"/>
    </row>
    <row r="8" spans="1:32" s="754" customFormat="1" ht="25.5" customHeight="1" x14ac:dyDescent="0.2">
      <c r="A8" s="1168" t="s">
        <v>17</v>
      </c>
      <c r="B8" s="768"/>
      <c r="C8" s="769"/>
      <c r="D8" s="826"/>
      <c r="E8" s="827"/>
      <c r="F8" s="827"/>
      <c r="G8" s="827"/>
      <c r="H8" s="827"/>
      <c r="I8" s="827"/>
      <c r="J8" s="827"/>
      <c r="K8" s="827"/>
      <c r="L8" s="827"/>
      <c r="M8" s="828"/>
      <c r="N8" s="61"/>
      <c r="P8" s="24" t="s">
        <v>18</v>
      </c>
      <c r="Q8" s="918">
        <v>0.375</v>
      </c>
      <c r="R8" s="791"/>
      <c r="T8" s="762"/>
      <c r="U8" s="763"/>
      <c r="V8" s="1045"/>
      <c r="W8" s="1046"/>
      <c r="AB8" s="51"/>
      <c r="AC8" s="51"/>
      <c r="AD8" s="51"/>
      <c r="AE8" s="51"/>
    </row>
    <row r="9" spans="1:32" s="754" customFormat="1" ht="39.950000000000003" customHeight="1" x14ac:dyDescent="0.2">
      <c r="A9" s="9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2"/>
      <c r="C9" s="762"/>
      <c r="D9" s="934"/>
      <c r="E9" s="766"/>
      <c r="F9" s="9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2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55"/>
      <c r="P9" s="26" t="s">
        <v>19</v>
      </c>
      <c r="Q9" s="903"/>
      <c r="R9" s="904"/>
      <c r="T9" s="762"/>
      <c r="U9" s="763"/>
      <c r="V9" s="1047"/>
      <c r="W9" s="1048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9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2"/>
      <c r="C10" s="762"/>
      <c r="D10" s="934"/>
      <c r="E10" s="766"/>
      <c r="F10" s="9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2"/>
      <c r="H10" s="1059" t="str">
        <f>IFERROR(VLOOKUP($D$10,Proxy,2,FALSE),"")</f>
        <v/>
      </c>
      <c r="I10" s="762"/>
      <c r="J10" s="762"/>
      <c r="K10" s="762"/>
      <c r="L10" s="762"/>
      <c r="M10" s="762"/>
      <c r="N10" s="753"/>
      <c r="P10" s="26" t="s">
        <v>20</v>
      </c>
      <c r="Q10" s="977"/>
      <c r="R10" s="978"/>
      <c r="U10" s="24" t="s">
        <v>21</v>
      </c>
      <c r="V10" s="782" t="s">
        <v>22</v>
      </c>
      <c r="W10" s="783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907"/>
      <c r="R11" s="908"/>
      <c r="U11" s="24" t="s">
        <v>25</v>
      </c>
      <c r="V11" s="1089" t="s">
        <v>26</v>
      </c>
      <c r="W11" s="904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55" t="s">
        <v>27</v>
      </c>
      <c r="B12" s="889"/>
      <c r="C12" s="889"/>
      <c r="D12" s="889"/>
      <c r="E12" s="889"/>
      <c r="F12" s="889"/>
      <c r="G12" s="889"/>
      <c r="H12" s="889"/>
      <c r="I12" s="889"/>
      <c r="J12" s="889"/>
      <c r="K12" s="889"/>
      <c r="L12" s="889"/>
      <c r="M12" s="890"/>
      <c r="N12" s="62"/>
      <c r="P12" s="24" t="s">
        <v>28</v>
      </c>
      <c r="Q12" s="918"/>
      <c r="R12" s="791"/>
      <c r="S12" s="23"/>
      <c r="U12" s="24"/>
      <c r="V12" s="857"/>
      <c r="W12" s="762"/>
      <c r="AB12" s="51"/>
      <c r="AC12" s="51"/>
      <c r="AD12" s="51"/>
      <c r="AE12" s="51"/>
    </row>
    <row r="13" spans="1:32" s="754" customFormat="1" ht="23.25" customHeight="1" x14ac:dyDescent="0.2">
      <c r="A13" s="955" t="s">
        <v>29</v>
      </c>
      <c r="B13" s="889"/>
      <c r="C13" s="889"/>
      <c r="D13" s="889"/>
      <c r="E13" s="889"/>
      <c r="F13" s="889"/>
      <c r="G13" s="889"/>
      <c r="H13" s="889"/>
      <c r="I13" s="889"/>
      <c r="J13" s="889"/>
      <c r="K13" s="889"/>
      <c r="L13" s="889"/>
      <c r="M13" s="890"/>
      <c r="N13" s="62"/>
      <c r="O13" s="26"/>
      <c r="P13" s="26" t="s">
        <v>30</v>
      </c>
      <c r="Q13" s="1089"/>
      <c r="R13" s="9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55" t="s">
        <v>31</v>
      </c>
      <c r="B14" s="889"/>
      <c r="C14" s="889"/>
      <c r="D14" s="889"/>
      <c r="E14" s="889"/>
      <c r="F14" s="889"/>
      <c r="G14" s="889"/>
      <c r="H14" s="889"/>
      <c r="I14" s="889"/>
      <c r="J14" s="889"/>
      <c r="K14" s="889"/>
      <c r="L14" s="889"/>
      <c r="M14" s="8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94" t="s">
        <v>32</v>
      </c>
      <c r="B15" s="889"/>
      <c r="C15" s="889"/>
      <c r="D15" s="889"/>
      <c r="E15" s="889"/>
      <c r="F15" s="889"/>
      <c r="G15" s="889"/>
      <c r="H15" s="889"/>
      <c r="I15" s="889"/>
      <c r="J15" s="889"/>
      <c r="K15" s="889"/>
      <c r="L15" s="889"/>
      <c r="M15" s="890"/>
      <c r="N15" s="63"/>
      <c r="P15" s="946" t="s">
        <v>33</v>
      </c>
      <c r="Q15" s="857"/>
      <c r="R15" s="857"/>
      <c r="S15" s="857"/>
      <c r="T15" s="8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7" t="s">
        <v>34</v>
      </c>
      <c r="B17" s="787" t="s">
        <v>35</v>
      </c>
      <c r="C17" s="926" t="s">
        <v>36</v>
      </c>
      <c r="D17" s="787" t="s">
        <v>37</v>
      </c>
      <c r="E17" s="895"/>
      <c r="F17" s="787" t="s">
        <v>38</v>
      </c>
      <c r="G17" s="787" t="s">
        <v>39</v>
      </c>
      <c r="H17" s="787" t="s">
        <v>40</v>
      </c>
      <c r="I17" s="787" t="s">
        <v>41</v>
      </c>
      <c r="J17" s="787" t="s">
        <v>42</v>
      </c>
      <c r="K17" s="787" t="s">
        <v>43</v>
      </c>
      <c r="L17" s="787" t="s">
        <v>44</v>
      </c>
      <c r="M17" s="787" t="s">
        <v>45</v>
      </c>
      <c r="N17" s="787" t="s">
        <v>46</v>
      </c>
      <c r="O17" s="787" t="s">
        <v>47</v>
      </c>
      <c r="P17" s="787" t="s">
        <v>48</v>
      </c>
      <c r="Q17" s="894"/>
      <c r="R17" s="894"/>
      <c r="S17" s="894"/>
      <c r="T17" s="895"/>
      <c r="U17" s="1186" t="s">
        <v>49</v>
      </c>
      <c r="V17" s="890"/>
      <c r="W17" s="787" t="s">
        <v>50</v>
      </c>
      <c r="X17" s="787" t="s">
        <v>51</v>
      </c>
      <c r="Y17" s="1187" t="s">
        <v>52</v>
      </c>
      <c r="Z17" s="1036" t="s">
        <v>53</v>
      </c>
      <c r="AA17" s="1026" t="s">
        <v>54</v>
      </c>
      <c r="AB17" s="1026" t="s">
        <v>55</v>
      </c>
      <c r="AC17" s="1026" t="s">
        <v>56</v>
      </c>
      <c r="AD17" s="1026" t="s">
        <v>57</v>
      </c>
      <c r="AE17" s="1131"/>
      <c r="AF17" s="1132"/>
      <c r="AG17" s="66"/>
      <c r="BD17" s="65" t="s">
        <v>58</v>
      </c>
    </row>
    <row r="18" spans="1:68" ht="14.25" customHeight="1" x14ac:dyDescent="0.2">
      <c r="A18" s="788"/>
      <c r="B18" s="788"/>
      <c r="C18" s="788"/>
      <c r="D18" s="896"/>
      <c r="E18" s="898"/>
      <c r="F18" s="788"/>
      <c r="G18" s="788"/>
      <c r="H18" s="788"/>
      <c r="I18" s="788"/>
      <c r="J18" s="788"/>
      <c r="K18" s="788"/>
      <c r="L18" s="788"/>
      <c r="M18" s="788"/>
      <c r="N18" s="788"/>
      <c r="O18" s="788"/>
      <c r="P18" s="896"/>
      <c r="Q18" s="897"/>
      <c r="R18" s="897"/>
      <c r="S18" s="897"/>
      <c r="T18" s="898"/>
      <c r="U18" s="67" t="s">
        <v>59</v>
      </c>
      <c r="V18" s="67" t="s">
        <v>60</v>
      </c>
      <c r="W18" s="788"/>
      <c r="X18" s="788"/>
      <c r="Y18" s="1188"/>
      <c r="Z18" s="1037"/>
      <c r="AA18" s="1027"/>
      <c r="AB18" s="1027"/>
      <c r="AC18" s="1027"/>
      <c r="AD18" s="1133"/>
      <c r="AE18" s="1134"/>
      <c r="AF18" s="1135"/>
      <c r="AG18" s="66"/>
      <c r="BD18" s="65"/>
    </row>
    <row r="19" spans="1:68" ht="27.75" hidden="1" customHeight="1" x14ac:dyDescent="0.2">
      <c r="A19" s="880" t="s">
        <v>61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779" t="s">
        <v>61</v>
      </c>
      <c r="B20" s="762"/>
      <c r="C20" s="762"/>
      <c r="D20" s="762"/>
      <c r="E20" s="762"/>
      <c r="F20" s="762"/>
      <c r="G20" s="762"/>
      <c r="H20" s="762"/>
      <c r="I20" s="762"/>
      <c r="J20" s="762"/>
      <c r="K20" s="762"/>
      <c r="L20" s="762"/>
      <c r="M20" s="762"/>
      <c r="N20" s="762"/>
      <c r="O20" s="762"/>
      <c r="P20" s="762"/>
      <c r="Q20" s="762"/>
      <c r="R20" s="762"/>
      <c r="S20" s="762"/>
      <c r="T20" s="762"/>
      <c r="U20" s="762"/>
      <c r="V20" s="762"/>
      <c r="W20" s="762"/>
      <c r="X20" s="762"/>
      <c r="Y20" s="762"/>
      <c r="Z20" s="762"/>
      <c r="AA20" s="752"/>
      <c r="AB20" s="752"/>
      <c r="AC20" s="752"/>
    </row>
    <row r="21" spans="1:68" ht="14.25" hidden="1" customHeight="1" x14ac:dyDescent="0.25">
      <c r="A21" s="764" t="s">
        <v>62</v>
      </c>
      <c r="B21" s="762"/>
      <c r="C21" s="762"/>
      <c r="D21" s="762"/>
      <c r="E21" s="762"/>
      <c r="F21" s="762"/>
      <c r="G21" s="762"/>
      <c r="H21" s="762"/>
      <c r="I21" s="762"/>
      <c r="J21" s="762"/>
      <c r="K21" s="762"/>
      <c r="L21" s="762"/>
      <c r="M21" s="762"/>
      <c r="N21" s="762"/>
      <c r="O21" s="762"/>
      <c r="P21" s="762"/>
      <c r="Q21" s="762"/>
      <c r="R21" s="762"/>
      <c r="S21" s="762"/>
      <c r="T21" s="762"/>
      <c r="U21" s="762"/>
      <c r="V21" s="762"/>
      <c r="W21" s="762"/>
      <c r="X21" s="762"/>
      <c r="Y21" s="762"/>
      <c r="Z21" s="762"/>
      <c r="AA21" s="750"/>
      <c r="AB21" s="750"/>
      <c r="AC21" s="750"/>
    </row>
    <row r="22" spans="1:68" ht="27" hidden="1" customHeight="1" x14ac:dyDescent="0.25">
      <c r="A22" s="54" t="s">
        <v>63</v>
      </c>
      <c r="B22" s="54" t="s">
        <v>64</v>
      </c>
      <c r="C22" s="31">
        <v>4301051550</v>
      </c>
      <c r="D22" s="770">
        <v>4680115885004</v>
      </c>
      <c r="E22" s="771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10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7"/>
      <c r="R22" s="777"/>
      <c r="S22" s="777"/>
      <c r="T22" s="778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74"/>
      <c r="B23" s="762"/>
      <c r="C23" s="762"/>
      <c r="D23" s="762"/>
      <c r="E23" s="762"/>
      <c r="F23" s="762"/>
      <c r="G23" s="762"/>
      <c r="H23" s="762"/>
      <c r="I23" s="762"/>
      <c r="J23" s="762"/>
      <c r="K23" s="762"/>
      <c r="L23" s="762"/>
      <c r="M23" s="762"/>
      <c r="N23" s="762"/>
      <c r="O23" s="775"/>
      <c r="P23" s="767" t="s">
        <v>69</v>
      </c>
      <c r="Q23" s="768"/>
      <c r="R23" s="768"/>
      <c r="S23" s="768"/>
      <c r="T23" s="768"/>
      <c r="U23" s="768"/>
      <c r="V23" s="769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hidden="1" x14ac:dyDescent="0.2">
      <c r="A24" s="762"/>
      <c r="B24" s="762"/>
      <c r="C24" s="762"/>
      <c r="D24" s="762"/>
      <c r="E24" s="762"/>
      <c r="F24" s="762"/>
      <c r="G24" s="762"/>
      <c r="H24" s="762"/>
      <c r="I24" s="762"/>
      <c r="J24" s="762"/>
      <c r="K24" s="762"/>
      <c r="L24" s="762"/>
      <c r="M24" s="762"/>
      <c r="N24" s="762"/>
      <c r="O24" s="775"/>
      <c r="P24" s="767" t="s">
        <v>69</v>
      </c>
      <c r="Q24" s="768"/>
      <c r="R24" s="768"/>
      <c r="S24" s="768"/>
      <c r="T24" s="768"/>
      <c r="U24" s="768"/>
      <c r="V24" s="769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hidden="1" customHeight="1" x14ac:dyDescent="0.25">
      <c r="A25" s="764" t="s">
        <v>71</v>
      </c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/>
      <c r="Q25" s="762"/>
      <c r="R25" s="762"/>
      <c r="S25" s="762"/>
      <c r="T25" s="762"/>
      <c r="U25" s="762"/>
      <c r="V25" s="762"/>
      <c r="W25" s="762"/>
      <c r="X25" s="762"/>
      <c r="Y25" s="762"/>
      <c r="Z25" s="762"/>
      <c r="AA25" s="750"/>
      <c r="AB25" s="750"/>
      <c r="AC25" s="750"/>
    </row>
    <row r="26" spans="1:68" ht="37.5" hidden="1" customHeight="1" x14ac:dyDescent="0.25">
      <c r="A26" s="54" t="s">
        <v>72</v>
      </c>
      <c r="B26" s="54" t="s">
        <v>73</v>
      </c>
      <c r="C26" s="31">
        <v>4301051551</v>
      </c>
      <c r="D26" s="770">
        <v>4607091383881</v>
      </c>
      <c r="E26" s="771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7"/>
      <c r="R26" s="777"/>
      <c r="S26" s="777"/>
      <c r="T26" s="778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76</v>
      </c>
      <c r="B27" s="54" t="s">
        <v>77</v>
      </c>
      <c r="C27" s="31">
        <v>4301051865</v>
      </c>
      <c r="D27" s="770">
        <v>4680115885912</v>
      </c>
      <c r="E27" s="771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1021" t="s">
        <v>78</v>
      </c>
      <c r="Q27" s="777"/>
      <c r="R27" s="777"/>
      <c r="S27" s="777"/>
      <c r="T27" s="778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770">
        <v>4607091388237</v>
      </c>
      <c r="E28" s="771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7"/>
      <c r="R28" s="777"/>
      <c r="S28" s="777"/>
      <c r="T28" s="778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4301051692</v>
      </c>
      <c r="D29" s="770">
        <v>4607091383935</v>
      </c>
      <c r="E29" s="771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8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7"/>
      <c r="R29" s="777"/>
      <c r="S29" s="777"/>
      <c r="T29" s="778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4301051783</v>
      </c>
      <c r="D30" s="770">
        <v>4680115881990</v>
      </c>
      <c r="E30" s="771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7"/>
      <c r="R30" s="777"/>
      <c r="S30" s="777"/>
      <c r="T30" s="778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4301051786</v>
      </c>
      <c r="D31" s="770">
        <v>4680115881853</v>
      </c>
      <c r="E31" s="771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833" t="s">
        <v>90</v>
      </c>
      <c r="Q31" s="777"/>
      <c r="R31" s="777"/>
      <c r="S31" s="777"/>
      <c r="T31" s="778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92</v>
      </c>
      <c r="B32" s="54" t="s">
        <v>93</v>
      </c>
      <c r="C32" s="31">
        <v>4301051593</v>
      </c>
      <c r="D32" s="770">
        <v>4607091383911</v>
      </c>
      <c r="E32" s="771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7"/>
      <c r="R32" s="777"/>
      <c r="S32" s="777"/>
      <c r="T32" s="778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95</v>
      </c>
      <c r="B33" s="54" t="s">
        <v>96</v>
      </c>
      <c r="C33" s="31">
        <v>4301051861</v>
      </c>
      <c r="D33" s="770">
        <v>4680115885905</v>
      </c>
      <c r="E33" s="771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1075" t="s">
        <v>97</v>
      </c>
      <c r="Q33" s="777"/>
      <c r="R33" s="777"/>
      <c r="S33" s="777"/>
      <c r="T33" s="778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99</v>
      </c>
      <c r="B34" s="54" t="s">
        <v>100</v>
      </c>
      <c r="C34" s="31">
        <v>4301051592</v>
      </c>
      <c r="D34" s="770">
        <v>4607091388244</v>
      </c>
      <c r="E34" s="771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7"/>
      <c r="R34" s="777"/>
      <c r="S34" s="777"/>
      <c r="T34" s="778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74"/>
      <c r="B35" s="762"/>
      <c r="C35" s="762"/>
      <c r="D35" s="762"/>
      <c r="E35" s="762"/>
      <c r="F35" s="762"/>
      <c r="G35" s="762"/>
      <c r="H35" s="762"/>
      <c r="I35" s="762"/>
      <c r="J35" s="762"/>
      <c r="K35" s="762"/>
      <c r="L35" s="762"/>
      <c r="M35" s="762"/>
      <c r="N35" s="762"/>
      <c r="O35" s="775"/>
      <c r="P35" s="767" t="s">
        <v>69</v>
      </c>
      <c r="Q35" s="768"/>
      <c r="R35" s="768"/>
      <c r="S35" s="768"/>
      <c r="T35" s="768"/>
      <c r="U35" s="768"/>
      <c r="V35" s="769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hidden="1" x14ac:dyDescent="0.2">
      <c r="A36" s="762"/>
      <c r="B36" s="762"/>
      <c r="C36" s="762"/>
      <c r="D36" s="762"/>
      <c r="E36" s="762"/>
      <c r="F36" s="762"/>
      <c r="G36" s="762"/>
      <c r="H36" s="762"/>
      <c r="I36" s="762"/>
      <c r="J36" s="762"/>
      <c r="K36" s="762"/>
      <c r="L36" s="762"/>
      <c r="M36" s="762"/>
      <c r="N36" s="762"/>
      <c r="O36" s="775"/>
      <c r="P36" s="767" t="s">
        <v>69</v>
      </c>
      <c r="Q36" s="768"/>
      <c r="R36" s="768"/>
      <c r="S36" s="768"/>
      <c r="T36" s="768"/>
      <c r="U36" s="768"/>
      <c r="V36" s="769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hidden="1" customHeight="1" x14ac:dyDescent="0.25">
      <c r="A37" s="764" t="s">
        <v>101</v>
      </c>
      <c r="B37" s="762"/>
      <c r="C37" s="762"/>
      <c r="D37" s="762"/>
      <c r="E37" s="762"/>
      <c r="F37" s="762"/>
      <c r="G37" s="762"/>
      <c r="H37" s="762"/>
      <c r="I37" s="762"/>
      <c r="J37" s="762"/>
      <c r="K37" s="762"/>
      <c r="L37" s="762"/>
      <c r="M37" s="762"/>
      <c r="N37" s="762"/>
      <c r="O37" s="762"/>
      <c r="P37" s="762"/>
      <c r="Q37" s="762"/>
      <c r="R37" s="762"/>
      <c r="S37" s="762"/>
      <c r="T37" s="762"/>
      <c r="U37" s="762"/>
      <c r="V37" s="762"/>
      <c r="W37" s="762"/>
      <c r="X37" s="762"/>
      <c r="Y37" s="762"/>
      <c r="Z37" s="762"/>
      <c r="AA37" s="750"/>
      <c r="AB37" s="750"/>
      <c r="AC37" s="750"/>
    </row>
    <row r="38" spans="1:68" ht="27" hidden="1" customHeight="1" x14ac:dyDescent="0.25">
      <c r="A38" s="54" t="s">
        <v>102</v>
      </c>
      <c r="B38" s="54" t="s">
        <v>103</v>
      </c>
      <c r="C38" s="31">
        <v>4301032013</v>
      </c>
      <c r="D38" s="770">
        <v>4607091388503</v>
      </c>
      <c r="E38" s="771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10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7"/>
      <c r="R38" s="777"/>
      <c r="S38" s="777"/>
      <c r="T38" s="778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74"/>
      <c r="B39" s="762"/>
      <c r="C39" s="762"/>
      <c r="D39" s="762"/>
      <c r="E39" s="762"/>
      <c r="F39" s="762"/>
      <c r="G39" s="762"/>
      <c r="H39" s="762"/>
      <c r="I39" s="762"/>
      <c r="J39" s="762"/>
      <c r="K39" s="762"/>
      <c r="L39" s="762"/>
      <c r="M39" s="762"/>
      <c r="N39" s="762"/>
      <c r="O39" s="775"/>
      <c r="P39" s="767" t="s">
        <v>69</v>
      </c>
      <c r="Q39" s="768"/>
      <c r="R39" s="768"/>
      <c r="S39" s="768"/>
      <c r="T39" s="768"/>
      <c r="U39" s="768"/>
      <c r="V39" s="769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hidden="1" x14ac:dyDescent="0.2">
      <c r="A40" s="762"/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62"/>
      <c r="M40" s="762"/>
      <c r="N40" s="762"/>
      <c r="O40" s="775"/>
      <c r="P40" s="767" t="s">
        <v>69</v>
      </c>
      <c r="Q40" s="768"/>
      <c r="R40" s="768"/>
      <c r="S40" s="768"/>
      <c r="T40" s="768"/>
      <c r="U40" s="768"/>
      <c r="V40" s="769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hidden="1" customHeight="1" x14ac:dyDescent="0.25">
      <c r="A41" s="764" t="s">
        <v>107</v>
      </c>
      <c r="B41" s="762"/>
      <c r="C41" s="762"/>
      <c r="D41" s="762"/>
      <c r="E41" s="762"/>
      <c r="F41" s="762"/>
      <c r="G41" s="762"/>
      <c r="H41" s="762"/>
      <c r="I41" s="762"/>
      <c r="J41" s="762"/>
      <c r="K41" s="762"/>
      <c r="L41" s="762"/>
      <c r="M41" s="762"/>
      <c r="N41" s="762"/>
      <c r="O41" s="762"/>
      <c r="P41" s="762"/>
      <c r="Q41" s="762"/>
      <c r="R41" s="762"/>
      <c r="S41" s="762"/>
      <c r="T41" s="762"/>
      <c r="U41" s="762"/>
      <c r="V41" s="762"/>
      <c r="W41" s="762"/>
      <c r="X41" s="762"/>
      <c r="Y41" s="762"/>
      <c r="Z41" s="762"/>
      <c r="AA41" s="750"/>
      <c r="AB41" s="750"/>
      <c r="AC41" s="750"/>
    </row>
    <row r="42" spans="1:68" ht="27" hidden="1" customHeight="1" x14ac:dyDescent="0.25">
      <c r="A42" s="54" t="s">
        <v>108</v>
      </c>
      <c r="B42" s="54" t="s">
        <v>109</v>
      </c>
      <c r="C42" s="31">
        <v>4301170002</v>
      </c>
      <c r="D42" s="770">
        <v>4607091389111</v>
      </c>
      <c r="E42" s="771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7"/>
      <c r="R42" s="777"/>
      <c r="S42" s="777"/>
      <c r="T42" s="778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74"/>
      <c r="B43" s="762"/>
      <c r="C43" s="762"/>
      <c r="D43" s="762"/>
      <c r="E43" s="762"/>
      <c r="F43" s="762"/>
      <c r="G43" s="762"/>
      <c r="H43" s="762"/>
      <c r="I43" s="762"/>
      <c r="J43" s="762"/>
      <c r="K43" s="762"/>
      <c r="L43" s="762"/>
      <c r="M43" s="762"/>
      <c r="N43" s="762"/>
      <c r="O43" s="775"/>
      <c r="P43" s="767" t="s">
        <v>69</v>
      </c>
      <c r="Q43" s="768"/>
      <c r="R43" s="768"/>
      <c r="S43" s="768"/>
      <c r="T43" s="768"/>
      <c r="U43" s="768"/>
      <c r="V43" s="769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hidden="1" x14ac:dyDescent="0.2">
      <c r="A44" s="762"/>
      <c r="B44" s="762"/>
      <c r="C44" s="762"/>
      <c r="D44" s="762"/>
      <c r="E44" s="762"/>
      <c r="F44" s="762"/>
      <c r="G44" s="762"/>
      <c r="H44" s="762"/>
      <c r="I44" s="762"/>
      <c r="J44" s="762"/>
      <c r="K44" s="762"/>
      <c r="L44" s="762"/>
      <c r="M44" s="762"/>
      <c r="N44" s="762"/>
      <c r="O44" s="775"/>
      <c r="P44" s="767" t="s">
        <v>69</v>
      </c>
      <c r="Q44" s="768"/>
      <c r="R44" s="768"/>
      <c r="S44" s="768"/>
      <c r="T44" s="768"/>
      <c r="U44" s="768"/>
      <c r="V44" s="769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hidden="1" customHeight="1" x14ac:dyDescent="0.2">
      <c r="A45" s="880" t="s">
        <v>110</v>
      </c>
      <c r="B45" s="881"/>
      <c r="C45" s="881"/>
      <c r="D45" s="881"/>
      <c r="E45" s="881"/>
      <c r="F45" s="881"/>
      <c r="G45" s="881"/>
      <c r="H45" s="881"/>
      <c r="I45" s="881"/>
      <c r="J45" s="881"/>
      <c r="K45" s="881"/>
      <c r="L45" s="881"/>
      <c r="M45" s="881"/>
      <c r="N45" s="881"/>
      <c r="O45" s="881"/>
      <c r="P45" s="881"/>
      <c r="Q45" s="881"/>
      <c r="R45" s="881"/>
      <c r="S45" s="881"/>
      <c r="T45" s="881"/>
      <c r="U45" s="881"/>
      <c r="V45" s="881"/>
      <c r="W45" s="881"/>
      <c r="X45" s="881"/>
      <c r="Y45" s="881"/>
      <c r="Z45" s="881"/>
      <c r="AA45" s="48"/>
      <c r="AB45" s="48"/>
      <c r="AC45" s="48"/>
    </row>
    <row r="46" spans="1:68" ht="16.5" hidden="1" customHeight="1" x14ac:dyDescent="0.25">
      <c r="A46" s="779" t="s">
        <v>111</v>
      </c>
      <c r="B46" s="762"/>
      <c r="C46" s="762"/>
      <c r="D46" s="762"/>
      <c r="E46" s="762"/>
      <c r="F46" s="762"/>
      <c r="G46" s="762"/>
      <c r="H46" s="762"/>
      <c r="I46" s="762"/>
      <c r="J46" s="762"/>
      <c r="K46" s="762"/>
      <c r="L46" s="762"/>
      <c r="M46" s="762"/>
      <c r="N46" s="762"/>
      <c r="O46" s="762"/>
      <c r="P46" s="762"/>
      <c r="Q46" s="762"/>
      <c r="R46" s="762"/>
      <c r="S46" s="762"/>
      <c r="T46" s="762"/>
      <c r="U46" s="762"/>
      <c r="V46" s="762"/>
      <c r="W46" s="762"/>
      <c r="X46" s="762"/>
      <c r="Y46" s="762"/>
      <c r="Z46" s="762"/>
      <c r="AA46" s="752"/>
      <c r="AB46" s="752"/>
      <c r="AC46" s="752"/>
    </row>
    <row r="47" spans="1:68" ht="14.25" hidden="1" customHeight="1" x14ac:dyDescent="0.25">
      <c r="A47" s="764" t="s">
        <v>112</v>
      </c>
      <c r="B47" s="762"/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  <c r="O47" s="762"/>
      <c r="P47" s="762"/>
      <c r="Q47" s="762"/>
      <c r="R47" s="762"/>
      <c r="S47" s="762"/>
      <c r="T47" s="762"/>
      <c r="U47" s="762"/>
      <c r="V47" s="762"/>
      <c r="W47" s="762"/>
      <c r="X47" s="762"/>
      <c r="Y47" s="762"/>
      <c r="Z47" s="762"/>
      <c r="AA47" s="750"/>
      <c r="AB47" s="750"/>
      <c r="AC47" s="750"/>
    </row>
    <row r="48" spans="1:68" ht="16.5" hidden="1" customHeight="1" x14ac:dyDescent="0.25">
      <c r="A48" s="54" t="s">
        <v>113</v>
      </c>
      <c r="B48" s="54" t="s">
        <v>114</v>
      </c>
      <c r="C48" s="31">
        <v>4301011540</v>
      </c>
      <c r="D48" s="770">
        <v>4607091385670</v>
      </c>
      <c r="E48" s="771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10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77"/>
      <c r="R48" s="777"/>
      <c r="S48" s="777"/>
      <c r="T48" s="778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113</v>
      </c>
      <c r="B49" s="54" t="s">
        <v>118</v>
      </c>
      <c r="C49" s="31">
        <v>4301011380</v>
      </c>
      <c r="D49" s="770">
        <v>4607091385670</v>
      </c>
      <c r="E49" s="771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77"/>
      <c r="R49" s="777"/>
      <c r="S49" s="777"/>
      <c r="T49" s="778"/>
      <c r="U49" s="34"/>
      <c r="V49" s="34"/>
      <c r="W49" s="35" t="s">
        <v>67</v>
      </c>
      <c r="X49" s="757">
        <v>120</v>
      </c>
      <c r="Y49" s="758">
        <f t="shared" si="6"/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125.33333333333331</v>
      </c>
      <c r="BN49" s="64">
        <f t="shared" si="8"/>
        <v>135.36000000000001</v>
      </c>
      <c r="BO49" s="64">
        <f t="shared" si="9"/>
        <v>0.1984126984126984</v>
      </c>
      <c r="BP49" s="64">
        <f t="shared" si="10"/>
        <v>0.2142857142857143</v>
      </c>
    </row>
    <row r="50" spans="1:68" ht="16.5" hidden="1" customHeight="1" x14ac:dyDescent="0.25">
      <c r="A50" s="54" t="s">
        <v>121</v>
      </c>
      <c r="B50" s="54" t="s">
        <v>122</v>
      </c>
      <c r="C50" s="31">
        <v>4301011625</v>
      </c>
      <c r="D50" s="770">
        <v>4680115883956</v>
      </c>
      <c r="E50" s="771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90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7"/>
      <c r="R50" s="777"/>
      <c r="S50" s="777"/>
      <c r="T50" s="778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4301011565</v>
      </c>
      <c r="D51" s="770">
        <v>4680115882539</v>
      </c>
      <c r="E51" s="771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10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77"/>
      <c r="R51" s="777"/>
      <c r="S51" s="777"/>
      <c r="T51" s="778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70">
        <v>4607091385687</v>
      </c>
      <c r="E52" s="771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8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77"/>
      <c r="R52" s="777"/>
      <c r="S52" s="777"/>
      <c r="T52" s="778"/>
      <c r="U52" s="34"/>
      <c r="V52" s="34"/>
      <c r="W52" s="35" t="s">
        <v>67</v>
      </c>
      <c r="X52" s="757">
        <v>280</v>
      </c>
      <c r="Y52" s="758">
        <f t="shared" si="6"/>
        <v>280</v>
      </c>
      <c r="Z52" s="36">
        <f>IFERROR(IF(Y52=0,"",ROUNDUP(Y52/H52,0)*0.00902),"")</f>
        <v>0.63139999999999996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294.7</v>
      </c>
      <c r="BN52" s="64">
        <f t="shared" si="8"/>
        <v>294.7</v>
      </c>
      <c r="BO52" s="64">
        <f t="shared" si="9"/>
        <v>0.53030303030303028</v>
      </c>
      <c r="BP52" s="64">
        <f t="shared" si="10"/>
        <v>0.53030303030303028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4301011624</v>
      </c>
      <c r="D53" s="770">
        <v>4680115883949</v>
      </c>
      <c r="E53" s="771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9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7"/>
      <c r="R53" s="777"/>
      <c r="S53" s="777"/>
      <c r="T53" s="778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74"/>
      <c r="B54" s="762"/>
      <c r="C54" s="762"/>
      <c r="D54" s="762"/>
      <c r="E54" s="762"/>
      <c r="F54" s="762"/>
      <c r="G54" s="762"/>
      <c r="H54" s="762"/>
      <c r="I54" s="762"/>
      <c r="J54" s="762"/>
      <c r="K54" s="762"/>
      <c r="L54" s="762"/>
      <c r="M54" s="762"/>
      <c r="N54" s="762"/>
      <c r="O54" s="775"/>
      <c r="P54" s="767" t="s">
        <v>69</v>
      </c>
      <c r="Q54" s="768"/>
      <c r="R54" s="768"/>
      <c r="S54" s="768"/>
      <c r="T54" s="768"/>
      <c r="U54" s="768"/>
      <c r="V54" s="769"/>
      <c r="W54" s="37" t="s">
        <v>70</v>
      </c>
      <c r="X54" s="759">
        <f>IFERROR(X48/H48,"0")+IFERROR(X49/H49,"0")+IFERROR(X50/H50,"0")+IFERROR(X51/H51,"0")+IFERROR(X52/H52,"0")+IFERROR(X53/H53,"0")</f>
        <v>81.111111111111114</v>
      </c>
      <c r="Y54" s="759">
        <f>IFERROR(Y48/H48,"0")+IFERROR(Y49/H49,"0")+IFERROR(Y50/H50,"0")+IFERROR(Y51/H51,"0")+IFERROR(Y52/H52,"0")+IFERROR(Y53/H53,"0")</f>
        <v>82</v>
      </c>
      <c r="Z54" s="759">
        <f>IFERROR(IF(Z48="",0,Z48),"0")+IFERROR(IF(Z49="",0,Z49),"0")+IFERROR(IF(Z50="",0,Z50),"0")+IFERROR(IF(Z51="",0,Z51),"0")+IFERROR(IF(Z52="",0,Z52),"0")+IFERROR(IF(Z53="",0,Z53),"0")</f>
        <v>0.89239999999999997</v>
      </c>
      <c r="AA54" s="760"/>
      <c r="AB54" s="760"/>
      <c r="AC54" s="760"/>
    </row>
    <row r="55" spans="1:68" x14ac:dyDescent="0.2">
      <c r="A55" s="762"/>
      <c r="B55" s="762"/>
      <c r="C55" s="762"/>
      <c r="D55" s="762"/>
      <c r="E55" s="762"/>
      <c r="F55" s="762"/>
      <c r="G55" s="762"/>
      <c r="H55" s="762"/>
      <c r="I55" s="762"/>
      <c r="J55" s="762"/>
      <c r="K55" s="762"/>
      <c r="L55" s="762"/>
      <c r="M55" s="762"/>
      <c r="N55" s="762"/>
      <c r="O55" s="775"/>
      <c r="P55" s="767" t="s">
        <v>69</v>
      </c>
      <c r="Q55" s="768"/>
      <c r="R55" s="768"/>
      <c r="S55" s="768"/>
      <c r="T55" s="768"/>
      <c r="U55" s="768"/>
      <c r="V55" s="769"/>
      <c r="W55" s="37" t="s">
        <v>67</v>
      </c>
      <c r="X55" s="759">
        <f>IFERROR(SUM(X48:X53),"0")</f>
        <v>400</v>
      </c>
      <c r="Y55" s="759">
        <f>IFERROR(SUM(Y48:Y53),"0")</f>
        <v>409.6</v>
      </c>
      <c r="Z55" s="37"/>
      <c r="AA55" s="760"/>
      <c r="AB55" s="760"/>
      <c r="AC55" s="760"/>
    </row>
    <row r="56" spans="1:68" ht="14.25" hidden="1" customHeight="1" x14ac:dyDescent="0.25">
      <c r="A56" s="764" t="s">
        <v>71</v>
      </c>
      <c r="B56" s="762"/>
      <c r="C56" s="762"/>
      <c r="D56" s="762"/>
      <c r="E56" s="762"/>
      <c r="F56" s="762"/>
      <c r="G56" s="762"/>
      <c r="H56" s="762"/>
      <c r="I56" s="762"/>
      <c r="J56" s="762"/>
      <c r="K56" s="762"/>
      <c r="L56" s="762"/>
      <c r="M56" s="762"/>
      <c r="N56" s="762"/>
      <c r="O56" s="762"/>
      <c r="P56" s="762"/>
      <c r="Q56" s="762"/>
      <c r="R56" s="762"/>
      <c r="S56" s="762"/>
      <c r="T56" s="762"/>
      <c r="U56" s="762"/>
      <c r="V56" s="762"/>
      <c r="W56" s="762"/>
      <c r="X56" s="762"/>
      <c r="Y56" s="762"/>
      <c r="Z56" s="762"/>
      <c r="AA56" s="750"/>
      <c r="AB56" s="750"/>
      <c r="AC56" s="750"/>
    </row>
    <row r="57" spans="1:68" ht="27" hidden="1" customHeight="1" x14ac:dyDescent="0.25">
      <c r="A57" s="54" t="s">
        <v>130</v>
      </c>
      <c r="B57" s="54" t="s">
        <v>131</v>
      </c>
      <c r="C57" s="31">
        <v>4301051842</v>
      </c>
      <c r="D57" s="770">
        <v>4680115885233</v>
      </c>
      <c r="E57" s="771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11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7"/>
      <c r="R57" s="777"/>
      <c r="S57" s="777"/>
      <c r="T57" s="778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133</v>
      </c>
      <c r="B58" s="54" t="s">
        <v>134</v>
      </c>
      <c r="C58" s="31">
        <v>4301051820</v>
      </c>
      <c r="D58" s="770">
        <v>4680115884915</v>
      </c>
      <c r="E58" s="771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11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7"/>
      <c r="R58" s="777"/>
      <c r="S58" s="777"/>
      <c r="T58" s="778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74"/>
      <c r="B59" s="762"/>
      <c r="C59" s="762"/>
      <c r="D59" s="762"/>
      <c r="E59" s="762"/>
      <c r="F59" s="762"/>
      <c r="G59" s="762"/>
      <c r="H59" s="762"/>
      <c r="I59" s="762"/>
      <c r="J59" s="762"/>
      <c r="K59" s="762"/>
      <c r="L59" s="762"/>
      <c r="M59" s="762"/>
      <c r="N59" s="762"/>
      <c r="O59" s="775"/>
      <c r="P59" s="767" t="s">
        <v>69</v>
      </c>
      <c r="Q59" s="768"/>
      <c r="R59" s="768"/>
      <c r="S59" s="768"/>
      <c r="T59" s="768"/>
      <c r="U59" s="768"/>
      <c r="V59" s="769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hidden="1" x14ac:dyDescent="0.2">
      <c r="A60" s="762"/>
      <c r="B60" s="762"/>
      <c r="C60" s="762"/>
      <c r="D60" s="762"/>
      <c r="E60" s="762"/>
      <c r="F60" s="762"/>
      <c r="G60" s="762"/>
      <c r="H60" s="762"/>
      <c r="I60" s="762"/>
      <c r="J60" s="762"/>
      <c r="K60" s="762"/>
      <c r="L60" s="762"/>
      <c r="M60" s="762"/>
      <c r="N60" s="762"/>
      <c r="O60" s="775"/>
      <c r="P60" s="767" t="s">
        <v>69</v>
      </c>
      <c r="Q60" s="768"/>
      <c r="R60" s="768"/>
      <c r="S60" s="768"/>
      <c r="T60" s="768"/>
      <c r="U60" s="768"/>
      <c r="V60" s="769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hidden="1" customHeight="1" x14ac:dyDescent="0.25">
      <c r="A61" s="779" t="s">
        <v>136</v>
      </c>
      <c r="B61" s="762"/>
      <c r="C61" s="762"/>
      <c r="D61" s="762"/>
      <c r="E61" s="762"/>
      <c r="F61" s="762"/>
      <c r="G61" s="762"/>
      <c r="H61" s="762"/>
      <c r="I61" s="762"/>
      <c r="J61" s="762"/>
      <c r="K61" s="762"/>
      <c r="L61" s="762"/>
      <c r="M61" s="762"/>
      <c r="N61" s="762"/>
      <c r="O61" s="762"/>
      <c r="P61" s="762"/>
      <c r="Q61" s="762"/>
      <c r="R61" s="762"/>
      <c r="S61" s="762"/>
      <c r="T61" s="762"/>
      <c r="U61" s="762"/>
      <c r="V61" s="762"/>
      <c r="W61" s="762"/>
      <c r="X61" s="762"/>
      <c r="Y61" s="762"/>
      <c r="Z61" s="762"/>
      <c r="AA61" s="752"/>
      <c r="AB61" s="752"/>
      <c r="AC61" s="752"/>
    </row>
    <row r="62" spans="1:68" ht="14.25" hidden="1" customHeight="1" x14ac:dyDescent="0.25">
      <c r="A62" s="764" t="s">
        <v>112</v>
      </c>
      <c r="B62" s="762"/>
      <c r="C62" s="762"/>
      <c r="D62" s="762"/>
      <c r="E62" s="762"/>
      <c r="F62" s="762"/>
      <c r="G62" s="762"/>
      <c r="H62" s="762"/>
      <c r="I62" s="762"/>
      <c r="J62" s="762"/>
      <c r="K62" s="762"/>
      <c r="L62" s="762"/>
      <c r="M62" s="762"/>
      <c r="N62" s="762"/>
      <c r="O62" s="762"/>
      <c r="P62" s="762"/>
      <c r="Q62" s="762"/>
      <c r="R62" s="762"/>
      <c r="S62" s="762"/>
      <c r="T62" s="762"/>
      <c r="U62" s="762"/>
      <c r="V62" s="762"/>
      <c r="W62" s="762"/>
      <c r="X62" s="762"/>
      <c r="Y62" s="762"/>
      <c r="Z62" s="762"/>
      <c r="AA62" s="750"/>
      <c r="AB62" s="750"/>
      <c r="AC62" s="750"/>
    </row>
    <row r="63" spans="1:68" ht="27" hidden="1" customHeight="1" x14ac:dyDescent="0.25">
      <c r="A63" s="54" t="s">
        <v>137</v>
      </c>
      <c r="B63" s="54" t="s">
        <v>138</v>
      </c>
      <c r="C63" s="31">
        <v>4301012030</v>
      </c>
      <c r="D63" s="770">
        <v>4680115885882</v>
      </c>
      <c r="E63" s="771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899" t="s">
        <v>139</v>
      </c>
      <c r="Q63" s="777"/>
      <c r="R63" s="777"/>
      <c r="S63" s="777"/>
      <c r="T63" s="778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141</v>
      </c>
      <c r="B64" s="54" t="s">
        <v>142</v>
      </c>
      <c r="C64" s="31">
        <v>4301011948</v>
      </c>
      <c r="D64" s="770">
        <v>4680115881426</v>
      </c>
      <c r="E64" s="771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11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7"/>
      <c r="R64" s="777"/>
      <c r="S64" s="777"/>
      <c r="T64" s="778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141</v>
      </c>
      <c r="B65" s="54" t="s">
        <v>145</v>
      </c>
      <c r="C65" s="31">
        <v>4301011817</v>
      </c>
      <c r="D65" s="770">
        <v>4680115881426</v>
      </c>
      <c r="E65" s="771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11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7"/>
      <c r="R65" s="777"/>
      <c r="S65" s="777"/>
      <c r="T65" s="778"/>
      <c r="U65" s="34"/>
      <c r="V65" s="34"/>
      <c r="W65" s="35" t="s">
        <v>67</v>
      </c>
      <c r="X65" s="757">
        <v>200</v>
      </c>
      <c r="Y65" s="75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147</v>
      </c>
      <c r="B66" s="54" t="s">
        <v>148</v>
      </c>
      <c r="C66" s="31">
        <v>4301011589</v>
      </c>
      <c r="D66" s="770">
        <v>4680115885899</v>
      </c>
      <c r="E66" s="771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933" t="s">
        <v>150</v>
      </c>
      <c r="Q66" s="777"/>
      <c r="R66" s="777"/>
      <c r="S66" s="777"/>
      <c r="T66" s="778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4301011192</v>
      </c>
      <c r="D67" s="770">
        <v>4607091382952</v>
      </c>
      <c r="E67" s="771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11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77"/>
      <c r="R67" s="777"/>
      <c r="S67" s="777"/>
      <c r="T67" s="778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156</v>
      </c>
      <c r="C68" s="31">
        <v>4301011386</v>
      </c>
      <c r="D68" s="770">
        <v>4680115880283</v>
      </c>
      <c r="E68" s="771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9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7"/>
      <c r="R68" s="777"/>
      <c r="S68" s="777"/>
      <c r="T68" s="778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4301011432</v>
      </c>
      <c r="D69" s="770">
        <v>4680115882720</v>
      </c>
      <c r="E69" s="771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9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7"/>
      <c r="R69" s="777"/>
      <c r="S69" s="777"/>
      <c r="T69" s="778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161</v>
      </c>
      <c r="B70" s="54" t="s">
        <v>162</v>
      </c>
      <c r="C70" s="31">
        <v>4301012008</v>
      </c>
      <c r="D70" s="770">
        <v>4680115881525</v>
      </c>
      <c r="E70" s="771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115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7"/>
      <c r="R70" s="777"/>
      <c r="S70" s="777"/>
      <c r="T70" s="778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70">
        <v>4680115881419</v>
      </c>
      <c r="E71" s="771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10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7"/>
      <c r="R71" s="777"/>
      <c r="S71" s="777"/>
      <c r="T71" s="778"/>
      <c r="U71" s="34"/>
      <c r="V71" s="34"/>
      <c r="W71" s="35" t="s">
        <v>67</v>
      </c>
      <c r="X71" s="757">
        <v>225</v>
      </c>
      <c r="Y71" s="758">
        <f t="shared" si="11"/>
        <v>225</v>
      </c>
      <c r="Z71" s="36">
        <f>IFERROR(IF(Y71=0,"",ROUNDUP(Y71/H71,0)*0.00902),"")</f>
        <v>0.45100000000000001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235.5</v>
      </c>
      <c r="BN71" s="64">
        <f t="shared" si="13"/>
        <v>235.5</v>
      </c>
      <c r="BO71" s="64">
        <f t="shared" si="14"/>
        <v>0.37878787878787878</v>
      </c>
      <c r="BP71" s="64">
        <f t="shared" si="15"/>
        <v>0.37878787878787878</v>
      </c>
    </row>
    <row r="72" spans="1:68" x14ac:dyDescent="0.2">
      <c r="A72" s="774"/>
      <c r="B72" s="762"/>
      <c r="C72" s="762"/>
      <c r="D72" s="762"/>
      <c r="E72" s="762"/>
      <c r="F72" s="762"/>
      <c r="G72" s="762"/>
      <c r="H72" s="762"/>
      <c r="I72" s="762"/>
      <c r="J72" s="762"/>
      <c r="K72" s="762"/>
      <c r="L72" s="762"/>
      <c r="M72" s="762"/>
      <c r="N72" s="762"/>
      <c r="O72" s="775"/>
      <c r="P72" s="767" t="s">
        <v>69</v>
      </c>
      <c r="Q72" s="768"/>
      <c r="R72" s="768"/>
      <c r="S72" s="768"/>
      <c r="T72" s="768"/>
      <c r="U72" s="768"/>
      <c r="V72" s="769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68.518518518518519</v>
      </c>
      <c r="Y72" s="759">
        <f>IFERROR(Y63/H63,"0")+IFERROR(Y64/H64,"0")+IFERROR(Y65/H65,"0")+IFERROR(Y66/H66,"0")+IFERROR(Y67/H67,"0")+IFERROR(Y68/H68,"0")+IFERROR(Y69/H69,"0")+IFERROR(Y70/H70,"0")+IFERROR(Y71/H71,"0")</f>
        <v>69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0.86424999999999996</v>
      </c>
      <c r="AA72" s="760"/>
      <c r="AB72" s="760"/>
      <c r="AC72" s="760"/>
    </row>
    <row r="73" spans="1:68" x14ac:dyDescent="0.2">
      <c r="A73" s="762"/>
      <c r="B73" s="762"/>
      <c r="C73" s="762"/>
      <c r="D73" s="762"/>
      <c r="E73" s="762"/>
      <c r="F73" s="762"/>
      <c r="G73" s="762"/>
      <c r="H73" s="762"/>
      <c r="I73" s="762"/>
      <c r="J73" s="762"/>
      <c r="K73" s="762"/>
      <c r="L73" s="762"/>
      <c r="M73" s="762"/>
      <c r="N73" s="762"/>
      <c r="O73" s="775"/>
      <c r="P73" s="767" t="s">
        <v>69</v>
      </c>
      <c r="Q73" s="768"/>
      <c r="R73" s="768"/>
      <c r="S73" s="768"/>
      <c r="T73" s="768"/>
      <c r="U73" s="768"/>
      <c r="V73" s="769"/>
      <c r="W73" s="37" t="s">
        <v>67</v>
      </c>
      <c r="X73" s="759">
        <f>IFERROR(SUM(X63:X71),"0")</f>
        <v>425</v>
      </c>
      <c r="Y73" s="759">
        <f>IFERROR(SUM(Y63:Y71),"0")</f>
        <v>430.20000000000005</v>
      </c>
      <c r="Z73" s="37"/>
      <c r="AA73" s="760"/>
      <c r="AB73" s="760"/>
      <c r="AC73" s="760"/>
    </row>
    <row r="74" spans="1:68" ht="14.25" hidden="1" customHeight="1" x14ac:dyDescent="0.25">
      <c r="A74" s="764" t="s">
        <v>166</v>
      </c>
      <c r="B74" s="762"/>
      <c r="C74" s="762"/>
      <c r="D74" s="762"/>
      <c r="E74" s="762"/>
      <c r="F74" s="762"/>
      <c r="G74" s="762"/>
      <c r="H74" s="762"/>
      <c r="I74" s="762"/>
      <c r="J74" s="762"/>
      <c r="K74" s="762"/>
      <c r="L74" s="762"/>
      <c r="M74" s="762"/>
      <c r="N74" s="762"/>
      <c r="O74" s="762"/>
      <c r="P74" s="762"/>
      <c r="Q74" s="762"/>
      <c r="R74" s="762"/>
      <c r="S74" s="762"/>
      <c r="T74" s="762"/>
      <c r="U74" s="762"/>
      <c r="V74" s="762"/>
      <c r="W74" s="762"/>
      <c r="X74" s="762"/>
      <c r="Y74" s="762"/>
      <c r="Z74" s="762"/>
      <c r="AA74" s="750"/>
      <c r="AB74" s="750"/>
      <c r="AC74" s="750"/>
    </row>
    <row r="75" spans="1:68" ht="27" customHeight="1" x14ac:dyDescent="0.25">
      <c r="A75" s="54" t="s">
        <v>167</v>
      </c>
      <c r="B75" s="54" t="s">
        <v>168</v>
      </c>
      <c r="C75" s="31">
        <v>4301020298</v>
      </c>
      <c r="D75" s="770">
        <v>4680115881440</v>
      </c>
      <c r="E75" s="771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11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7"/>
      <c r="R75" s="777"/>
      <c r="S75" s="777"/>
      <c r="T75" s="778"/>
      <c r="U75" s="34"/>
      <c r="V75" s="34"/>
      <c r="W75" s="35" t="s">
        <v>67</v>
      </c>
      <c r="X75" s="757">
        <v>100</v>
      </c>
      <c r="Y75" s="75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170</v>
      </c>
      <c r="B76" s="54" t="s">
        <v>171</v>
      </c>
      <c r="C76" s="31">
        <v>4301020228</v>
      </c>
      <c r="D76" s="770">
        <v>4680115882751</v>
      </c>
      <c r="E76" s="771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96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7"/>
      <c r="R76" s="777"/>
      <c r="S76" s="777"/>
      <c r="T76" s="778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173</v>
      </c>
      <c r="B77" s="54" t="s">
        <v>174</v>
      </c>
      <c r="C77" s="31">
        <v>4301020358</v>
      </c>
      <c r="D77" s="770">
        <v>4680115885950</v>
      </c>
      <c r="E77" s="771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997" t="s">
        <v>175</v>
      </c>
      <c r="Q77" s="777"/>
      <c r="R77" s="777"/>
      <c r="S77" s="777"/>
      <c r="T77" s="778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176</v>
      </c>
      <c r="B78" s="54" t="s">
        <v>177</v>
      </c>
      <c r="C78" s="31">
        <v>4301020296</v>
      </c>
      <c r="D78" s="770">
        <v>4680115881433</v>
      </c>
      <c r="E78" s="771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9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7"/>
      <c r="R78" s="777"/>
      <c r="S78" s="777"/>
      <c r="T78" s="778"/>
      <c r="U78" s="34"/>
      <c r="V78" s="34"/>
      <c r="W78" s="35" t="s">
        <v>67</v>
      </c>
      <c r="X78" s="757">
        <v>315</v>
      </c>
      <c r="Y78" s="758">
        <f>IFERROR(IF(X78="",0,CEILING((X78/$H78),1)*$H78),"")</f>
        <v>315.90000000000003</v>
      </c>
      <c r="Z78" s="36">
        <f>IFERROR(IF(Y78=0,"",ROUNDUP(Y78/H78,0)*0.00753),"")</f>
        <v>0.88101000000000007</v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338.33333333333331</v>
      </c>
      <c r="BN78" s="64">
        <f>IFERROR(Y78*I78/H78,"0")</f>
        <v>339.3</v>
      </c>
      <c r="BO78" s="64">
        <f>IFERROR(1/J78*(X78/H78),"0")</f>
        <v>0.74786324786324776</v>
      </c>
      <c r="BP78" s="64">
        <f>IFERROR(1/J78*(Y78/H78),"0")</f>
        <v>0.75</v>
      </c>
    </row>
    <row r="79" spans="1:68" x14ac:dyDescent="0.2">
      <c r="A79" s="774"/>
      <c r="B79" s="762"/>
      <c r="C79" s="762"/>
      <c r="D79" s="762"/>
      <c r="E79" s="762"/>
      <c r="F79" s="762"/>
      <c r="G79" s="762"/>
      <c r="H79" s="762"/>
      <c r="I79" s="762"/>
      <c r="J79" s="762"/>
      <c r="K79" s="762"/>
      <c r="L79" s="762"/>
      <c r="M79" s="762"/>
      <c r="N79" s="762"/>
      <c r="O79" s="775"/>
      <c r="P79" s="767" t="s">
        <v>69</v>
      </c>
      <c r="Q79" s="768"/>
      <c r="R79" s="768"/>
      <c r="S79" s="768"/>
      <c r="T79" s="768"/>
      <c r="U79" s="768"/>
      <c r="V79" s="769"/>
      <c r="W79" s="37" t="s">
        <v>70</v>
      </c>
      <c r="X79" s="759">
        <f>IFERROR(X75/H75,"0")+IFERROR(X76/H76,"0")+IFERROR(X77/H77,"0")+IFERROR(X78/H78,"0")</f>
        <v>125.92592592592592</v>
      </c>
      <c r="Y79" s="759">
        <f>IFERROR(Y75/H75,"0")+IFERROR(Y76/H76,"0")+IFERROR(Y77/H77,"0")+IFERROR(Y78/H78,"0")</f>
        <v>127</v>
      </c>
      <c r="Z79" s="759">
        <f>IFERROR(IF(Z75="",0,Z75),"0")+IFERROR(IF(Z76="",0,Z76),"0")+IFERROR(IF(Z77="",0,Z77),"0")+IFERROR(IF(Z78="",0,Z78),"0")</f>
        <v>1.0985100000000001</v>
      </c>
      <c r="AA79" s="760"/>
      <c r="AB79" s="760"/>
      <c r="AC79" s="760"/>
    </row>
    <row r="80" spans="1:68" x14ac:dyDescent="0.2">
      <c r="A80" s="762"/>
      <c r="B80" s="762"/>
      <c r="C80" s="762"/>
      <c r="D80" s="762"/>
      <c r="E80" s="762"/>
      <c r="F80" s="762"/>
      <c r="G80" s="762"/>
      <c r="H80" s="762"/>
      <c r="I80" s="762"/>
      <c r="J80" s="762"/>
      <c r="K80" s="762"/>
      <c r="L80" s="762"/>
      <c r="M80" s="762"/>
      <c r="N80" s="762"/>
      <c r="O80" s="775"/>
      <c r="P80" s="767" t="s">
        <v>69</v>
      </c>
      <c r="Q80" s="768"/>
      <c r="R80" s="768"/>
      <c r="S80" s="768"/>
      <c r="T80" s="768"/>
      <c r="U80" s="768"/>
      <c r="V80" s="769"/>
      <c r="W80" s="37" t="s">
        <v>67</v>
      </c>
      <c r="X80" s="759">
        <f>IFERROR(SUM(X75:X78),"0")</f>
        <v>415</v>
      </c>
      <c r="Y80" s="759">
        <f>IFERROR(SUM(Y75:Y78),"0")</f>
        <v>423.90000000000003</v>
      </c>
      <c r="Z80" s="37"/>
      <c r="AA80" s="760"/>
      <c r="AB80" s="760"/>
      <c r="AC80" s="760"/>
    </row>
    <row r="81" spans="1:68" ht="14.25" hidden="1" customHeight="1" x14ac:dyDescent="0.25">
      <c r="A81" s="764" t="s">
        <v>62</v>
      </c>
      <c r="B81" s="762"/>
      <c r="C81" s="762"/>
      <c r="D81" s="762"/>
      <c r="E81" s="762"/>
      <c r="F81" s="762"/>
      <c r="G81" s="762"/>
      <c r="H81" s="762"/>
      <c r="I81" s="762"/>
      <c r="J81" s="762"/>
      <c r="K81" s="762"/>
      <c r="L81" s="762"/>
      <c r="M81" s="762"/>
      <c r="N81" s="762"/>
      <c r="O81" s="762"/>
      <c r="P81" s="762"/>
      <c r="Q81" s="762"/>
      <c r="R81" s="762"/>
      <c r="S81" s="762"/>
      <c r="T81" s="762"/>
      <c r="U81" s="762"/>
      <c r="V81" s="762"/>
      <c r="W81" s="762"/>
      <c r="X81" s="762"/>
      <c r="Y81" s="762"/>
      <c r="Z81" s="762"/>
      <c r="AA81" s="750"/>
      <c r="AB81" s="750"/>
      <c r="AC81" s="750"/>
    </row>
    <row r="82" spans="1:68" ht="16.5" hidden="1" customHeight="1" x14ac:dyDescent="0.25">
      <c r="A82" s="54" t="s">
        <v>178</v>
      </c>
      <c r="B82" s="54" t="s">
        <v>179</v>
      </c>
      <c r="C82" s="31">
        <v>4301031242</v>
      </c>
      <c r="D82" s="770">
        <v>4680115885066</v>
      </c>
      <c r="E82" s="771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7"/>
      <c r="R82" s="777"/>
      <c r="S82" s="777"/>
      <c r="T82" s="778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181</v>
      </c>
      <c r="B83" s="54" t="s">
        <v>182</v>
      </c>
      <c r="C83" s="31">
        <v>4301031240</v>
      </c>
      <c r="D83" s="770">
        <v>4680115885042</v>
      </c>
      <c r="E83" s="771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11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7"/>
      <c r="R83" s="777"/>
      <c r="S83" s="777"/>
      <c r="T83" s="778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184</v>
      </c>
      <c r="B84" s="54" t="s">
        <v>185</v>
      </c>
      <c r="C84" s="31">
        <v>4301031315</v>
      </c>
      <c r="D84" s="770">
        <v>4680115885080</v>
      </c>
      <c r="E84" s="771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10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7"/>
      <c r="R84" s="777"/>
      <c r="S84" s="777"/>
      <c r="T84" s="778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4301031243</v>
      </c>
      <c r="D85" s="770">
        <v>4680115885073</v>
      </c>
      <c r="E85" s="771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11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7"/>
      <c r="R85" s="777"/>
      <c r="S85" s="777"/>
      <c r="T85" s="778"/>
      <c r="U85" s="34"/>
      <c r="V85" s="34"/>
      <c r="W85" s="35" t="s">
        <v>67</v>
      </c>
      <c r="X85" s="757">
        <v>21</v>
      </c>
      <c r="Y85" s="758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ht="27" customHeight="1" x14ac:dyDescent="0.25">
      <c r="A86" s="54" t="s">
        <v>189</v>
      </c>
      <c r="B86" s="54" t="s">
        <v>190</v>
      </c>
      <c r="C86" s="31">
        <v>4301031241</v>
      </c>
      <c r="D86" s="770">
        <v>4680115885059</v>
      </c>
      <c r="E86" s="771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7"/>
      <c r="R86" s="777"/>
      <c r="S86" s="777"/>
      <c r="T86" s="778"/>
      <c r="U86" s="34"/>
      <c r="V86" s="34"/>
      <c r="W86" s="35" t="s">
        <v>67</v>
      </c>
      <c r="X86" s="757">
        <v>9</v>
      </c>
      <c r="Y86" s="75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191</v>
      </c>
      <c r="B87" s="54" t="s">
        <v>192</v>
      </c>
      <c r="C87" s="31">
        <v>4301031316</v>
      </c>
      <c r="D87" s="770">
        <v>4680115885097</v>
      </c>
      <c r="E87" s="771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7"/>
      <c r="R87" s="777"/>
      <c r="S87" s="777"/>
      <c r="T87" s="778"/>
      <c r="U87" s="34"/>
      <c r="V87" s="34"/>
      <c r="W87" s="35" t="s">
        <v>67</v>
      </c>
      <c r="X87" s="757">
        <v>18</v>
      </c>
      <c r="Y87" s="758">
        <f t="shared" si="16"/>
        <v>18</v>
      </c>
      <c r="Z87" s="36">
        <f>IFERROR(IF(Y87=0,"",ROUNDUP(Y87/H87,0)*0.00502),"")</f>
        <v>5.0200000000000002E-2</v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18.999999999999996</v>
      </c>
      <c r="BN87" s="64">
        <f t="shared" si="18"/>
        <v>18.999999999999996</v>
      </c>
      <c r="BO87" s="64">
        <f t="shared" si="19"/>
        <v>4.2735042735042736E-2</v>
      </c>
      <c r="BP87" s="64">
        <f t="shared" si="20"/>
        <v>4.2735042735042736E-2</v>
      </c>
    </row>
    <row r="88" spans="1:68" x14ac:dyDescent="0.2">
      <c r="A88" s="774"/>
      <c r="B88" s="762"/>
      <c r="C88" s="762"/>
      <c r="D88" s="762"/>
      <c r="E88" s="762"/>
      <c r="F88" s="762"/>
      <c r="G88" s="762"/>
      <c r="H88" s="762"/>
      <c r="I88" s="762"/>
      <c r="J88" s="762"/>
      <c r="K88" s="762"/>
      <c r="L88" s="762"/>
      <c r="M88" s="762"/>
      <c r="N88" s="762"/>
      <c r="O88" s="775"/>
      <c r="P88" s="767" t="s">
        <v>69</v>
      </c>
      <c r="Q88" s="768"/>
      <c r="R88" s="768"/>
      <c r="S88" s="768"/>
      <c r="T88" s="768"/>
      <c r="U88" s="768"/>
      <c r="V88" s="769"/>
      <c r="W88" s="37" t="s">
        <v>70</v>
      </c>
      <c r="X88" s="759">
        <f>IFERROR(X82/H82,"0")+IFERROR(X83/H83,"0")+IFERROR(X84/H84,"0")+IFERROR(X85/H85,"0")+IFERROR(X86/H86,"0")+IFERROR(X87/H87,"0")</f>
        <v>26.666666666666664</v>
      </c>
      <c r="Y88" s="759">
        <f>IFERROR(Y82/H82,"0")+IFERROR(Y83/H83,"0")+IFERROR(Y84/H84,"0")+IFERROR(Y85/H85,"0")+IFERROR(Y86/H86,"0")+IFERROR(Y87/H87,"0")</f>
        <v>27</v>
      </c>
      <c r="Z88" s="759">
        <f>IFERROR(IF(Z82="",0,Z82),"0")+IFERROR(IF(Z83="",0,Z83),"0")+IFERROR(IF(Z84="",0,Z84),"0")+IFERROR(IF(Z85="",0,Z85),"0")+IFERROR(IF(Z86="",0,Z86),"0")+IFERROR(IF(Z87="",0,Z87),"0")</f>
        <v>0.13553999999999999</v>
      </c>
      <c r="AA88" s="760"/>
      <c r="AB88" s="760"/>
      <c r="AC88" s="760"/>
    </row>
    <row r="89" spans="1:68" x14ac:dyDescent="0.2">
      <c r="A89" s="762"/>
      <c r="B89" s="762"/>
      <c r="C89" s="762"/>
      <c r="D89" s="762"/>
      <c r="E89" s="762"/>
      <c r="F89" s="762"/>
      <c r="G89" s="762"/>
      <c r="H89" s="762"/>
      <c r="I89" s="762"/>
      <c r="J89" s="762"/>
      <c r="K89" s="762"/>
      <c r="L89" s="762"/>
      <c r="M89" s="762"/>
      <c r="N89" s="762"/>
      <c r="O89" s="775"/>
      <c r="P89" s="767" t="s">
        <v>69</v>
      </c>
      <c r="Q89" s="768"/>
      <c r="R89" s="768"/>
      <c r="S89" s="768"/>
      <c r="T89" s="768"/>
      <c r="U89" s="768"/>
      <c r="V89" s="769"/>
      <c r="W89" s="37" t="s">
        <v>67</v>
      </c>
      <c r="X89" s="759">
        <f>IFERROR(SUM(X82:X87),"0")</f>
        <v>48</v>
      </c>
      <c r="Y89" s="759">
        <f>IFERROR(SUM(Y82:Y87),"0")</f>
        <v>48.6</v>
      </c>
      <c r="Z89" s="37"/>
      <c r="AA89" s="760"/>
      <c r="AB89" s="760"/>
      <c r="AC89" s="760"/>
    </row>
    <row r="90" spans="1:68" ht="14.25" hidden="1" customHeight="1" x14ac:dyDescent="0.25">
      <c r="A90" s="764" t="s">
        <v>71</v>
      </c>
      <c r="B90" s="762"/>
      <c r="C90" s="762"/>
      <c r="D90" s="762"/>
      <c r="E90" s="762"/>
      <c r="F90" s="762"/>
      <c r="G90" s="762"/>
      <c r="H90" s="762"/>
      <c r="I90" s="762"/>
      <c r="J90" s="762"/>
      <c r="K90" s="762"/>
      <c r="L90" s="762"/>
      <c r="M90" s="762"/>
      <c r="N90" s="762"/>
      <c r="O90" s="762"/>
      <c r="P90" s="762"/>
      <c r="Q90" s="762"/>
      <c r="R90" s="762"/>
      <c r="S90" s="762"/>
      <c r="T90" s="762"/>
      <c r="U90" s="762"/>
      <c r="V90" s="762"/>
      <c r="W90" s="762"/>
      <c r="X90" s="762"/>
      <c r="Y90" s="762"/>
      <c r="Z90" s="762"/>
      <c r="AA90" s="750"/>
      <c r="AB90" s="750"/>
      <c r="AC90" s="750"/>
    </row>
    <row r="91" spans="1:68" ht="27" hidden="1" customHeight="1" x14ac:dyDescent="0.25">
      <c r="A91" s="54" t="s">
        <v>193</v>
      </c>
      <c r="B91" s="54" t="s">
        <v>194</v>
      </c>
      <c r="C91" s="31">
        <v>4301051823</v>
      </c>
      <c r="D91" s="770">
        <v>4680115881891</v>
      </c>
      <c r="E91" s="771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1023" t="s">
        <v>195</v>
      </c>
      <c r="Q91" s="777"/>
      <c r="R91" s="777"/>
      <c r="S91" s="777"/>
      <c r="T91" s="778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4301051846</v>
      </c>
      <c r="D92" s="770">
        <v>4680115885769</v>
      </c>
      <c r="E92" s="771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792" t="s">
        <v>199</v>
      </c>
      <c r="Q92" s="777"/>
      <c r="R92" s="777"/>
      <c r="S92" s="777"/>
      <c r="T92" s="778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4301051822</v>
      </c>
      <c r="D93" s="770">
        <v>4680115884410</v>
      </c>
      <c r="E93" s="771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1077" t="s">
        <v>203</v>
      </c>
      <c r="Q93" s="777"/>
      <c r="R93" s="777"/>
      <c r="S93" s="777"/>
      <c r="T93" s="778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70">
        <v>4680115885929</v>
      </c>
      <c r="E94" s="771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824" t="s">
        <v>207</v>
      </c>
      <c r="Q94" s="777"/>
      <c r="R94" s="777"/>
      <c r="S94" s="777"/>
      <c r="T94" s="778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70">
        <v>4680115884403</v>
      </c>
      <c r="E95" s="771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7"/>
      <c r="R95" s="777"/>
      <c r="S95" s="777"/>
      <c r="T95" s="778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210</v>
      </c>
      <c r="B96" s="54" t="s">
        <v>211</v>
      </c>
      <c r="C96" s="31">
        <v>4301051837</v>
      </c>
      <c r="D96" s="770">
        <v>4680115884311</v>
      </c>
      <c r="E96" s="771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10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7"/>
      <c r="R96" s="777"/>
      <c r="S96" s="777"/>
      <c r="T96" s="778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74"/>
      <c r="B97" s="762"/>
      <c r="C97" s="762"/>
      <c r="D97" s="762"/>
      <c r="E97" s="762"/>
      <c r="F97" s="762"/>
      <c r="G97" s="762"/>
      <c r="H97" s="762"/>
      <c r="I97" s="762"/>
      <c r="J97" s="762"/>
      <c r="K97" s="762"/>
      <c r="L97" s="762"/>
      <c r="M97" s="762"/>
      <c r="N97" s="762"/>
      <c r="O97" s="775"/>
      <c r="P97" s="767" t="s">
        <v>69</v>
      </c>
      <c r="Q97" s="768"/>
      <c r="R97" s="768"/>
      <c r="S97" s="768"/>
      <c r="T97" s="768"/>
      <c r="U97" s="768"/>
      <c r="V97" s="769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hidden="1" x14ac:dyDescent="0.2">
      <c r="A98" s="762"/>
      <c r="B98" s="762"/>
      <c r="C98" s="762"/>
      <c r="D98" s="762"/>
      <c r="E98" s="762"/>
      <c r="F98" s="762"/>
      <c r="G98" s="762"/>
      <c r="H98" s="762"/>
      <c r="I98" s="762"/>
      <c r="J98" s="762"/>
      <c r="K98" s="762"/>
      <c r="L98" s="762"/>
      <c r="M98" s="762"/>
      <c r="N98" s="762"/>
      <c r="O98" s="775"/>
      <c r="P98" s="767" t="s">
        <v>69</v>
      </c>
      <c r="Q98" s="768"/>
      <c r="R98" s="768"/>
      <c r="S98" s="768"/>
      <c r="T98" s="768"/>
      <c r="U98" s="768"/>
      <c r="V98" s="769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hidden="1" customHeight="1" x14ac:dyDescent="0.25">
      <c r="A99" s="764" t="s">
        <v>212</v>
      </c>
      <c r="B99" s="762"/>
      <c r="C99" s="762"/>
      <c r="D99" s="762"/>
      <c r="E99" s="762"/>
      <c r="F99" s="762"/>
      <c r="G99" s="762"/>
      <c r="H99" s="762"/>
      <c r="I99" s="762"/>
      <c r="J99" s="762"/>
      <c r="K99" s="762"/>
      <c r="L99" s="762"/>
      <c r="M99" s="762"/>
      <c r="N99" s="762"/>
      <c r="O99" s="762"/>
      <c r="P99" s="762"/>
      <c r="Q99" s="762"/>
      <c r="R99" s="762"/>
      <c r="S99" s="762"/>
      <c r="T99" s="762"/>
      <c r="U99" s="762"/>
      <c r="V99" s="762"/>
      <c r="W99" s="762"/>
      <c r="X99" s="762"/>
      <c r="Y99" s="762"/>
      <c r="Z99" s="762"/>
      <c r="AA99" s="750"/>
      <c r="AB99" s="750"/>
      <c r="AC99" s="750"/>
    </row>
    <row r="100" spans="1:68" ht="37.5" hidden="1" customHeight="1" x14ac:dyDescent="0.25">
      <c r="A100" s="54" t="s">
        <v>213</v>
      </c>
      <c r="B100" s="54" t="s">
        <v>214</v>
      </c>
      <c r="C100" s="31">
        <v>4301060366</v>
      </c>
      <c r="D100" s="770">
        <v>4680115881532</v>
      </c>
      <c r="E100" s="771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8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7"/>
      <c r="R100" s="777"/>
      <c r="S100" s="777"/>
      <c r="T100" s="778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213</v>
      </c>
      <c r="B101" s="54" t="s">
        <v>216</v>
      </c>
      <c r="C101" s="31">
        <v>4301060371</v>
      </c>
      <c r="D101" s="770">
        <v>4680115881532</v>
      </c>
      <c r="E101" s="771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11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7"/>
      <c r="R101" s="777"/>
      <c r="S101" s="777"/>
      <c r="T101" s="778"/>
      <c r="U101" s="34"/>
      <c r="V101" s="34"/>
      <c r="W101" s="35" t="s">
        <v>67</v>
      </c>
      <c r="X101" s="757">
        <v>30</v>
      </c>
      <c r="Y101" s="75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217</v>
      </c>
      <c r="B102" s="54" t="s">
        <v>218</v>
      </c>
      <c r="C102" s="31">
        <v>4301060351</v>
      </c>
      <c r="D102" s="770">
        <v>4680115881464</v>
      </c>
      <c r="E102" s="771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11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7"/>
      <c r="R102" s="777"/>
      <c r="S102" s="777"/>
      <c r="T102" s="778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74"/>
      <c r="B103" s="762"/>
      <c r="C103" s="762"/>
      <c r="D103" s="762"/>
      <c r="E103" s="762"/>
      <c r="F103" s="762"/>
      <c r="G103" s="762"/>
      <c r="H103" s="762"/>
      <c r="I103" s="762"/>
      <c r="J103" s="762"/>
      <c r="K103" s="762"/>
      <c r="L103" s="762"/>
      <c r="M103" s="762"/>
      <c r="N103" s="762"/>
      <c r="O103" s="775"/>
      <c r="P103" s="767" t="s">
        <v>69</v>
      </c>
      <c r="Q103" s="768"/>
      <c r="R103" s="768"/>
      <c r="S103" s="768"/>
      <c r="T103" s="768"/>
      <c r="U103" s="768"/>
      <c r="V103" s="769"/>
      <c r="W103" s="37" t="s">
        <v>70</v>
      </c>
      <c r="X103" s="759">
        <f>IFERROR(X100/H100,"0")+IFERROR(X101/H101,"0")+IFERROR(X102/H102,"0")</f>
        <v>3.5714285714285712</v>
      </c>
      <c r="Y103" s="759">
        <f>IFERROR(Y100/H100,"0")+IFERROR(Y101/H101,"0")+IFERROR(Y102/H102,"0")</f>
        <v>4</v>
      </c>
      <c r="Z103" s="759">
        <f>IFERROR(IF(Z100="",0,Z100),"0")+IFERROR(IF(Z101="",0,Z101),"0")+IFERROR(IF(Z102="",0,Z102),"0")</f>
        <v>8.6999999999999994E-2</v>
      </c>
      <c r="AA103" s="760"/>
      <c r="AB103" s="760"/>
      <c r="AC103" s="760"/>
    </row>
    <row r="104" spans="1:68" x14ac:dyDescent="0.2">
      <c r="A104" s="762"/>
      <c r="B104" s="762"/>
      <c r="C104" s="762"/>
      <c r="D104" s="762"/>
      <c r="E104" s="762"/>
      <c r="F104" s="762"/>
      <c r="G104" s="762"/>
      <c r="H104" s="762"/>
      <c r="I104" s="762"/>
      <c r="J104" s="762"/>
      <c r="K104" s="762"/>
      <c r="L104" s="762"/>
      <c r="M104" s="762"/>
      <c r="N104" s="762"/>
      <c r="O104" s="775"/>
      <c r="P104" s="767" t="s">
        <v>69</v>
      </c>
      <c r="Q104" s="768"/>
      <c r="R104" s="768"/>
      <c r="S104" s="768"/>
      <c r="T104" s="768"/>
      <c r="U104" s="768"/>
      <c r="V104" s="769"/>
      <c r="W104" s="37" t="s">
        <v>67</v>
      </c>
      <c r="X104" s="759">
        <f>IFERROR(SUM(X100:X102),"0")</f>
        <v>30</v>
      </c>
      <c r="Y104" s="759">
        <f>IFERROR(SUM(Y100:Y102),"0")</f>
        <v>33.6</v>
      </c>
      <c r="Z104" s="37"/>
      <c r="AA104" s="760"/>
      <c r="AB104" s="760"/>
      <c r="AC104" s="760"/>
    </row>
    <row r="105" spans="1:68" ht="16.5" hidden="1" customHeight="1" x14ac:dyDescent="0.25">
      <c r="A105" s="779" t="s">
        <v>220</v>
      </c>
      <c r="B105" s="762"/>
      <c r="C105" s="762"/>
      <c r="D105" s="762"/>
      <c r="E105" s="762"/>
      <c r="F105" s="762"/>
      <c r="G105" s="762"/>
      <c r="H105" s="762"/>
      <c r="I105" s="762"/>
      <c r="J105" s="762"/>
      <c r="K105" s="762"/>
      <c r="L105" s="762"/>
      <c r="M105" s="762"/>
      <c r="N105" s="762"/>
      <c r="O105" s="762"/>
      <c r="P105" s="762"/>
      <c r="Q105" s="762"/>
      <c r="R105" s="762"/>
      <c r="S105" s="762"/>
      <c r="T105" s="762"/>
      <c r="U105" s="762"/>
      <c r="V105" s="762"/>
      <c r="W105" s="762"/>
      <c r="X105" s="762"/>
      <c r="Y105" s="762"/>
      <c r="Z105" s="762"/>
      <c r="AA105" s="752"/>
      <c r="AB105" s="752"/>
      <c r="AC105" s="752"/>
    </row>
    <row r="106" spans="1:68" ht="14.25" hidden="1" customHeight="1" x14ac:dyDescent="0.25">
      <c r="A106" s="764" t="s">
        <v>112</v>
      </c>
      <c r="B106" s="762"/>
      <c r="C106" s="762"/>
      <c r="D106" s="762"/>
      <c r="E106" s="762"/>
      <c r="F106" s="762"/>
      <c r="G106" s="762"/>
      <c r="H106" s="762"/>
      <c r="I106" s="762"/>
      <c r="J106" s="762"/>
      <c r="K106" s="762"/>
      <c r="L106" s="762"/>
      <c r="M106" s="762"/>
      <c r="N106" s="762"/>
      <c r="O106" s="762"/>
      <c r="P106" s="762"/>
      <c r="Q106" s="762"/>
      <c r="R106" s="762"/>
      <c r="S106" s="762"/>
      <c r="T106" s="762"/>
      <c r="U106" s="762"/>
      <c r="V106" s="762"/>
      <c r="W106" s="762"/>
      <c r="X106" s="762"/>
      <c r="Y106" s="762"/>
      <c r="Z106" s="762"/>
      <c r="AA106" s="750"/>
      <c r="AB106" s="750"/>
      <c r="AC106" s="750"/>
    </row>
    <row r="107" spans="1:68" ht="27" customHeight="1" x14ac:dyDescent="0.25">
      <c r="A107" s="54" t="s">
        <v>221</v>
      </c>
      <c r="B107" s="54" t="s">
        <v>222</v>
      </c>
      <c r="C107" s="31">
        <v>4301011468</v>
      </c>
      <c r="D107" s="770">
        <v>4680115881327</v>
      </c>
      <c r="E107" s="771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11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7"/>
      <c r="R107" s="777"/>
      <c r="S107" s="777"/>
      <c r="T107" s="778"/>
      <c r="U107" s="34"/>
      <c r="V107" s="34"/>
      <c r="W107" s="35" t="s">
        <v>67</v>
      </c>
      <c r="X107" s="757">
        <v>200</v>
      </c>
      <c r="Y107" s="75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4301011476</v>
      </c>
      <c r="D108" s="770">
        <v>4680115881518</v>
      </c>
      <c r="E108" s="771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7"/>
      <c r="R108" s="777"/>
      <c r="S108" s="777"/>
      <c r="T108" s="778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70">
        <v>4680115881303</v>
      </c>
      <c r="E109" s="771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10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7"/>
      <c r="R109" s="777"/>
      <c r="S109" s="777"/>
      <c r="T109" s="778"/>
      <c r="U109" s="34"/>
      <c r="V109" s="34"/>
      <c r="W109" s="35" t="s">
        <v>67</v>
      </c>
      <c r="X109" s="757">
        <v>360</v>
      </c>
      <c r="Y109" s="758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hidden="1" customHeight="1" x14ac:dyDescent="0.25">
      <c r="A110" s="54" t="s">
        <v>229</v>
      </c>
      <c r="B110" s="54" t="s">
        <v>230</v>
      </c>
      <c r="C110" s="31">
        <v>4301012007</v>
      </c>
      <c r="D110" s="770">
        <v>4680115881303</v>
      </c>
      <c r="E110" s="771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113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7"/>
      <c r="R110" s="777"/>
      <c r="S110" s="777"/>
      <c r="T110" s="778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74"/>
      <c r="B111" s="762"/>
      <c r="C111" s="762"/>
      <c r="D111" s="762"/>
      <c r="E111" s="762"/>
      <c r="F111" s="762"/>
      <c r="G111" s="762"/>
      <c r="H111" s="762"/>
      <c r="I111" s="762"/>
      <c r="J111" s="762"/>
      <c r="K111" s="762"/>
      <c r="L111" s="762"/>
      <c r="M111" s="762"/>
      <c r="N111" s="762"/>
      <c r="O111" s="775"/>
      <c r="P111" s="767" t="s">
        <v>69</v>
      </c>
      <c r="Q111" s="768"/>
      <c r="R111" s="768"/>
      <c r="S111" s="768"/>
      <c r="T111" s="768"/>
      <c r="U111" s="768"/>
      <c r="V111" s="769"/>
      <c r="W111" s="37" t="s">
        <v>70</v>
      </c>
      <c r="X111" s="759">
        <f>IFERROR(X107/H107,"0")+IFERROR(X108/H108,"0")+IFERROR(X109/H109,"0")+IFERROR(X110/H110,"0")</f>
        <v>98.518518518518519</v>
      </c>
      <c r="Y111" s="759">
        <f>IFERROR(Y107/H107,"0")+IFERROR(Y108/H108,"0")+IFERROR(Y109/H109,"0")+IFERROR(Y110/H110,"0")</f>
        <v>99</v>
      </c>
      <c r="Z111" s="759">
        <f>IFERROR(IF(Z107="",0,Z107),"0")+IFERROR(IF(Z108="",0,Z108),"0")+IFERROR(IF(Z109="",0,Z109),"0")+IFERROR(IF(Z110="",0,Z110),"0")</f>
        <v>1.1348499999999999</v>
      </c>
      <c r="AA111" s="760"/>
      <c r="AB111" s="760"/>
      <c r="AC111" s="760"/>
    </row>
    <row r="112" spans="1:68" x14ac:dyDescent="0.2">
      <c r="A112" s="762"/>
      <c r="B112" s="762"/>
      <c r="C112" s="762"/>
      <c r="D112" s="762"/>
      <c r="E112" s="762"/>
      <c r="F112" s="762"/>
      <c r="G112" s="762"/>
      <c r="H112" s="762"/>
      <c r="I112" s="762"/>
      <c r="J112" s="762"/>
      <c r="K112" s="762"/>
      <c r="L112" s="762"/>
      <c r="M112" s="762"/>
      <c r="N112" s="762"/>
      <c r="O112" s="775"/>
      <c r="P112" s="767" t="s">
        <v>69</v>
      </c>
      <c r="Q112" s="768"/>
      <c r="R112" s="768"/>
      <c r="S112" s="768"/>
      <c r="T112" s="768"/>
      <c r="U112" s="768"/>
      <c r="V112" s="769"/>
      <c r="W112" s="37" t="s">
        <v>67</v>
      </c>
      <c r="X112" s="759">
        <f>IFERROR(SUM(X107:X110),"0")</f>
        <v>560</v>
      </c>
      <c r="Y112" s="759">
        <f>IFERROR(SUM(Y107:Y110),"0")</f>
        <v>565.20000000000005</v>
      </c>
      <c r="Z112" s="37"/>
      <c r="AA112" s="760"/>
      <c r="AB112" s="760"/>
      <c r="AC112" s="760"/>
    </row>
    <row r="113" spans="1:68" ht="14.25" hidden="1" customHeight="1" x14ac:dyDescent="0.25">
      <c r="A113" s="764" t="s">
        <v>71</v>
      </c>
      <c r="B113" s="762"/>
      <c r="C113" s="762"/>
      <c r="D113" s="762"/>
      <c r="E113" s="762"/>
      <c r="F113" s="762"/>
      <c r="G113" s="762"/>
      <c r="H113" s="762"/>
      <c r="I113" s="762"/>
      <c r="J113" s="762"/>
      <c r="K113" s="762"/>
      <c r="L113" s="762"/>
      <c r="M113" s="762"/>
      <c r="N113" s="762"/>
      <c r="O113" s="762"/>
      <c r="P113" s="762"/>
      <c r="Q113" s="762"/>
      <c r="R113" s="762"/>
      <c r="S113" s="762"/>
      <c r="T113" s="762"/>
      <c r="U113" s="762"/>
      <c r="V113" s="762"/>
      <c r="W113" s="762"/>
      <c r="X113" s="762"/>
      <c r="Y113" s="762"/>
      <c r="Z113" s="762"/>
      <c r="AA113" s="750"/>
      <c r="AB113" s="750"/>
      <c r="AC113" s="750"/>
    </row>
    <row r="114" spans="1:68" ht="27" hidden="1" customHeight="1" x14ac:dyDescent="0.25">
      <c r="A114" s="54" t="s">
        <v>232</v>
      </c>
      <c r="B114" s="54" t="s">
        <v>233</v>
      </c>
      <c r="C114" s="31">
        <v>4301051437</v>
      </c>
      <c r="D114" s="770">
        <v>4607091386967</v>
      </c>
      <c r="E114" s="771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11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7"/>
      <c r="R114" s="777"/>
      <c r="S114" s="777"/>
      <c r="T114" s="778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4301051546</v>
      </c>
      <c r="D115" s="770">
        <v>4607091386967</v>
      </c>
      <c r="E115" s="771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7"/>
      <c r="R115" s="777"/>
      <c r="S115" s="777"/>
      <c r="T115" s="778"/>
      <c r="U115" s="34"/>
      <c r="V115" s="34"/>
      <c r="W115" s="35" t="s">
        <v>67</v>
      </c>
      <c r="X115" s="757">
        <v>150</v>
      </c>
      <c r="Y115" s="758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70">
        <v>4607091385731</v>
      </c>
      <c r="E116" s="771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8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7"/>
      <c r="R116" s="777"/>
      <c r="S116" s="777"/>
      <c r="T116" s="778"/>
      <c r="U116" s="34"/>
      <c r="V116" s="34"/>
      <c r="W116" s="35" t="s">
        <v>67</v>
      </c>
      <c r="X116" s="757">
        <v>360</v>
      </c>
      <c r="Y116" s="758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4301051438</v>
      </c>
      <c r="D117" s="770">
        <v>4680115880894</v>
      </c>
      <c r="E117" s="771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9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7"/>
      <c r="R117" s="777"/>
      <c r="S117" s="777"/>
      <c r="T117" s="778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242</v>
      </c>
      <c r="B118" s="54" t="s">
        <v>243</v>
      </c>
      <c r="C118" s="31">
        <v>4301051439</v>
      </c>
      <c r="D118" s="770">
        <v>4680115880214</v>
      </c>
      <c r="E118" s="771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9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7"/>
      <c r="R118" s="777"/>
      <c r="S118" s="777"/>
      <c r="T118" s="778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74"/>
      <c r="B119" s="762"/>
      <c r="C119" s="762"/>
      <c r="D119" s="762"/>
      <c r="E119" s="762"/>
      <c r="F119" s="762"/>
      <c r="G119" s="762"/>
      <c r="H119" s="762"/>
      <c r="I119" s="762"/>
      <c r="J119" s="762"/>
      <c r="K119" s="762"/>
      <c r="L119" s="762"/>
      <c r="M119" s="762"/>
      <c r="N119" s="762"/>
      <c r="O119" s="775"/>
      <c r="P119" s="767" t="s">
        <v>69</v>
      </c>
      <c r="Q119" s="768"/>
      <c r="R119" s="768"/>
      <c r="S119" s="768"/>
      <c r="T119" s="768"/>
      <c r="U119" s="768"/>
      <c r="V119" s="769"/>
      <c r="W119" s="37" t="s">
        <v>70</v>
      </c>
      <c r="X119" s="759">
        <f>IFERROR(X114/H114,"0")+IFERROR(X115/H115,"0")+IFERROR(X116/H116,"0")+IFERROR(X117/H117,"0")+IFERROR(X118/H118,"0")</f>
        <v>151.19047619047618</v>
      </c>
      <c r="Y119" s="759">
        <f>IFERROR(Y114/H114,"0")+IFERROR(Y115/H115,"0")+IFERROR(Y116/H116,"0")+IFERROR(Y117/H117,"0")+IFERROR(Y118/H118,"0")</f>
        <v>152</v>
      </c>
      <c r="Z119" s="759">
        <f>IFERROR(IF(Z114="",0,Z114),"0")+IFERROR(IF(Z115="",0,Z115),"0")+IFERROR(IF(Z116="",0,Z116),"0")+IFERROR(IF(Z117="",0,Z117),"0")+IFERROR(IF(Z118="",0,Z118),"0")</f>
        <v>1.40052</v>
      </c>
      <c r="AA119" s="760"/>
      <c r="AB119" s="760"/>
      <c r="AC119" s="760"/>
    </row>
    <row r="120" spans="1:68" x14ac:dyDescent="0.2">
      <c r="A120" s="762"/>
      <c r="B120" s="762"/>
      <c r="C120" s="762"/>
      <c r="D120" s="762"/>
      <c r="E120" s="762"/>
      <c r="F120" s="762"/>
      <c r="G120" s="762"/>
      <c r="H120" s="762"/>
      <c r="I120" s="762"/>
      <c r="J120" s="762"/>
      <c r="K120" s="762"/>
      <c r="L120" s="762"/>
      <c r="M120" s="762"/>
      <c r="N120" s="762"/>
      <c r="O120" s="775"/>
      <c r="P120" s="767" t="s">
        <v>69</v>
      </c>
      <c r="Q120" s="768"/>
      <c r="R120" s="768"/>
      <c r="S120" s="768"/>
      <c r="T120" s="768"/>
      <c r="U120" s="768"/>
      <c r="V120" s="769"/>
      <c r="W120" s="37" t="s">
        <v>67</v>
      </c>
      <c r="X120" s="759">
        <f>IFERROR(SUM(X114:X118),"0")</f>
        <v>510</v>
      </c>
      <c r="Y120" s="759">
        <f>IFERROR(SUM(Y114:Y118),"0")</f>
        <v>513</v>
      </c>
      <c r="Z120" s="37"/>
      <c r="AA120" s="760"/>
      <c r="AB120" s="760"/>
      <c r="AC120" s="760"/>
    </row>
    <row r="121" spans="1:68" ht="16.5" hidden="1" customHeight="1" x14ac:dyDescent="0.25">
      <c r="A121" s="779" t="s">
        <v>245</v>
      </c>
      <c r="B121" s="762"/>
      <c r="C121" s="762"/>
      <c r="D121" s="762"/>
      <c r="E121" s="762"/>
      <c r="F121" s="762"/>
      <c r="G121" s="762"/>
      <c r="H121" s="762"/>
      <c r="I121" s="762"/>
      <c r="J121" s="762"/>
      <c r="K121" s="762"/>
      <c r="L121" s="762"/>
      <c r="M121" s="762"/>
      <c r="N121" s="762"/>
      <c r="O121" s="762"/>
      <c r="P121" s="762"/>
      <c r="Q121" s="762"/>
      <c r="R121" s="762"/>
      <c r="S121" s="762"/>
      <c r="T121" s="762"/>
      <c r="U121" s="762"/>
      <c r="V121" s="762"/>
      <c r="W121" s="762"/>
      <c r="X121" s="762"/>
      <c r="Y121" s="762"/>
      <c r="Z121" s="762"/>
      <c r="AA121" s="752"/>
      <c r="AB121" s="752"/>
      <c r="AC121" s="752"/>
    </row>
    <row r="122" spans="1:68" ht="14.25" hidden="1" customHeight="1" x14ac:dyDescent="0.25">
      <c r="A122" s="764" t="s">
        <v>112</v>
      </c>
      <c r="B122" s="762"/>
      <c r="C122" s="762"/>
      <c r="D122" s="762"/>
      <c r="E122" s="762"/>
      <c r="F122" s="762"/>
      <c r="G122" s="762"/>
      <c r="H122" s="762"/>
      <c r="I122" s="762"/>
      <c r="J122" s="762"/>
      <c r="K122" s="762"/>
      <c r="L122" s="762"/>
      <c r="M122" s="762"/>
      <c r="N122" s="762"/>
      <c r="O122" s="762"/>
      <c r="P122" s="762"/>
      <c r="Q122" s="762"/>
      <c r="R122" s="762"/>
      <c r="S122" s="762"/>
      <c r="T122" s="762"/>
      <c r="U122" s="762"/>
      <c r="V122" s="762"/>
      <c r="W122" s="762"/>
      <c r="X122" s="762"/>
      <c r="Y122" s="762"/>
      <c r="Z122" s="762"/>
      <c r="AA122" s="750"/>
      <c r="AB122" s="750"/>
      <c r="AC122" s="750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0">
        <v>4680115882133</v>
      </c>
      <c r="E123" s="771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7"/>
      <c r="R123" s="777"/>
      <c r="S123" s="777"/>
      <c r="T123" s="778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0">
        <v>4680115882133</v>
      </c>
      <c r="E124" s="771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11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7"/>
      <c r="R124" s="777"/>
      <c r="S124" s="777"/>
      <c r="T124" s="778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0">
        <v>4680115880269</v>
      </c>
      <c r="E125" s="771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10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7"/>
      <c r="R125" s="777"/>
      <c r="S125" s="777"/>
      <c r="T125" s="778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0">
        <v>4680115880429</v>
      </c>
      <c r="E126" s="771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11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7"/>
      <c r="R126" s="777"/>
      <c r="S126" s="777"/>
      <c r="T126" s="778"/>
      <c r="U126" s="34"/>
      <c r="V126" s="34"/>
      <c r="W126" s="35" t="s">
        <v>67</v>
      </c>
      <c r="X126" s="757">
        <v>810</v>
      </c>
      <c r="Y126" s="758">
        <f>IFERROR(IF(X126="",0,CEILING((X126/$H126),1)*$H126),"")</f>
        <v>810</v>
      </c>
      <c r="Z126" s="36">
        <f>IFERROR(IF(Y126=0,"",ROUNDUP(Y126/H126,0)*0.00902),"")</f>
        <v>1.6236000000000002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847.8</v>
      </c>
      <c r="BN126" s="64">
        <f>IFERROR(Y126*I126/H126,"0")</f>
        <v>847.8</v>
      </c>
      <c r="BO126" s="64">
        <f>IFERROR(1/J126*(X126/H126),"0")</f>
        <v>1.3636363636363638</v>
      </c>
      <c r="BP126" s="64">
        <f>IFERROR(1/J126*(Y126/H126),"0")</f>
        <v>1.3636363636363638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0">
        <v>4680115881457</v>
      </c>
      <c r="E127" s="771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11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7"/>
      <c r="R127" s="777"/>
      <c r="S127" s="777"/>
      <c r="T127" s="778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74"/>
      <c r="B128" s="762"/>
      <c r="C128" s="762"/>
      <c r="D128" s="762"/>
      <c r="E128" s="762"/>
      <c r="F128" s="762"/>
      <c r="G128" s="762"/>
      <c r="H128" s="762"/>
      <c r="I128" s="762"/>
      <c r="J128" s="762"/>
      <c r="K128" s="762"/>
      <c r="L128" s="762"/>
      <c r="M128" s="762"/>
      <c r="N128" s="762"/>
      <c r="O128" s="775"/>
      <c r="P128" s="767" t="s">
        <v>69</v>
      </c>
      <c r="Q128" s="768"/>
      <c r="R128" s="768"/>
      <c r="S128" s="768"/>
      <c r="T128" s="768"/>
      <c r="U128" s="768"/>
      <c r="V128" s="769"/>
      <c r="W128" s="37" t="s">
        <v>70</v>
      </c>
      <c r="X128" s="759">
        <f>IFERROR(X123/H123,"0")+IFERROR(X124/H124,"0")+IFERROR(X125/H125,"0")+IFERROR(X126/H126,"0")+IFERROR(X127/H127,"0")</f>
        <v>180</v>
      </c>
      <c r="Y128" s="759">
        <f>IFERROR(Y123/H123,"0")+IFERROR(Y124/H124,"0")+IFERROR(Y125/H125,"0")+IFERROR(Y126/H126,"0")+IFERROR(Y127/H127,"0")</f>
        <v>180</v>
      </c>
      <c r="Z128" s="759">
        <f>IFERROR(IF(Z123="",0,Z123),"0")+IFERROR(IF(Z124="",0,Z124),"0")+IFERROR(IF(Z125="",0,Z125),"0")+IFERROR(IF(Z126="",0,Z126),"0")+IFERROR(IF(Z127="",0,Z127),"0")</f>
        <v>1.6236000000000002</v>
      </c>
      <c r="AA128" s="760"/>
      <c r="AB128" s="760"/>
      <c r="AC128" s="760"/>
    </row>
    <row r="129" spans="1:68" x14ac:dyDescent="0.2">
      <c r="A129" s="762"/>
      <c r="B129" s="762"/>
      <c r="C129" s="762"/>
      <c r="D129" s="762"/>
      <c r="E129" s="762"/>
      <c r="F129" s="762"/>
      <c r="G129" s="762"/>
      <c r="H129" s="762"/>
      <c r="I129" s="762"/>
      <c r="J129" s="762"/>
      <c r="K129" s="762"/>
      <c r="L129" s="762"/>
      <c r="M129" s="762"/>
      <c r="N129" s="762"/>
      <c r="O129" s="775"/>
      <c r="P129" s="767" t="s">
        <v>69</v>
      </c>
      <c r="Q129" s="768"/>
      <c r="R129" s="768"/>
      <c r="S129" s="768"/>
      <c r="T129" s="768"/>
      <c r="U129" s="768"/>
      <c r="V129" s="769"/>
      <c r="W129" s="37" t="s">
        <v>67</v>
      </c>
      <c r="X129" s="759">
        <f>IFERROR(SUM(X123:X127),"0")</f>
        <v>810</v>
      </c>
      <c r="Y129" s="759">
        <f>IFERROR(SUM(Y123:Y127),"0")</f>
        <v>810</v>
      </c>
      <c r="Z129" s="37"/>
      <c r="AA129" s="760"/>
      <c r="AB129" s="760"/>
      <c r="AC129" s="760"/>
    </row>
    <row r="130" spans="1:68" ht="14.25" hidden="1" customHeight="1" x14ac:dyDescent="0.25">
      <c r="A130" s="764" t="s">
        <v>166</v>
      </c>
      <c r="B130" s="762"/>
      <c r="C130" s="762"/>
      <c r="D130" s="762"/>
      <c r="E130" s="762"/>
      <c r="F130" s="762"/>
      <c r="G130" s="762"/>
      <c r="H130" s="762"/>
      <c r="I130" s="762"/>
      <c r="J130" s="762"/>
      <c r="K130" s="762"/>
      <c r="L130" s="762"/>
      <c r="M130" s="762"/>
      <c r="N130" s="762"/>
      <c r="O130" s="762"/>
      <c r="P130" s="762"/>
      <c r="Q130" s="762"/>
      <c r="R130" s="762"/>
      <c r="S130" s="762"/>
      <c r="T130" s="762"/>
      <c r="U130" s="762"/>
      <c r="V130" s="762"/>
      <c r="W130" s="762"/>
      <c r="X130" s="762"/>
      <c r="Y130" s="762"/>
      <c r="Z130" s="762"/>
      <c r="AA130" s="750"/>
      <c r="AB130" s="750"/>
      <c r="AC130" s="750"/>
    </row>
    <row r="131" spans="1:68" ht="16.5" hidden="1" customHeight="1" x14ac:dyDescent="0.25">
      <c r="A131" s="54" t="s">
        <v>257</v>
      </c>
      <c r="B131" s="54" t="s">
        <v>258</v>
      </c>
      <c r="C131" s="31">
        <v>4301020235</v>
      </c>
      <c r="D131" s="770">
        <v>4680115881488</v>
      </c>
      <c r="E131" s="771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8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7"/>
      <c r="R131" s="777"/>
      <c r="S131" s="777"/>
      <c r="T131" s="778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257</v>
      </c>
      <c r="B132" s="54" t="s">
        <v>260</v>
      </c>
      <c r="C132" s="31">
        <v>4301020345</v>
      </c>
      <c r="D132" s="770">
        <v>4680115881488</v>
      </c>
      <c r="E132" s="771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944" t="s">
        <v>261</v>
      </c>
      <c r="Q132" s="777"/>
      <c r="R132" s="777"/>
      <c r="S132" s="777"/>
      <c r="T132" s="778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264</v>
      </c>
      <c r="C133" s="31">
        <v>4301020258</v>
      </c>
      <c r="D133" s="770">
        <v>4680115882775</v>
      </c>
      <c r="E133" s="771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11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7"/>
      <c r="R133" s="777"/>
      <c r="S133" s="777"/>
      <c r="T133" s="778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263</v>
      </c>
      <c r="B134" s="54" t="s">
        <v>265</v>
      </c>
      <c r="C134" s="31">
        <v>4301020346</v>
      </c>
      <c r="D134" s="770">
        <v>4680115882775</v>
      </c>
      <c r="E134" s="771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1163" t="s">
        <v>266</v>
      </c>
      <c r="Q134" s="777"/>
      <c r="R134" s="777"/>
      <c r="S134" s="777"/>
      <c r="T134" s="778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4301020344</v>
      </c>
      <c r="D135" s="770">
        <v>4680115880658</v>
      </c>
      <c r="E135" s="771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1127" t="s">
        <v>269</v>
      </c>
      <c r="Q135" s="777"/>
      <c r="R135" s="777"/>
      <c r="S135" s="777"/>
      <c r="T135" s="778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74"/>
      <c r="B136" s="762"/>
      <c r="C136" s="762"/>
      <c r="D136" s="762"/>
      <c r="E136" s="762"/>
      <c r="F136" s="762"/>
      <c r="G136" s="762"/>
      <c r="H136" s="762"/>
      <c r="I136" s="762"/>
      <c r="J136" s="762"/>
      <c r="K136" s="762"/>
      <c r="L136" s="762"/>
      <c r="M136" s="762"/>
      <c r="N136" s="762"/>
      <c r="O136" s="775"/>
      <c r="P136" s="767" t="s">
        <v>69</v>
      </c>
      <c r="Q136" s="768"/>
      <c r="R136" s="768"/>
      <c r="S136" s="768"/>
      <c r="T136" s="768"/>
      <c r="U136" s="768"/>
      <c r="V136" s="769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hidden="1" x14ac:dyDescent="0.2">
      <c r="A137" s="762"/>
      <c r="B137" s="762"/>
      <c r="C137" s="762"/>
      <c r="D137" s="762"/>
      <c r="E137" s="762"/>
      <c r="F137" s="762"/>
      <c r="G137" s="762"/>
      <c r="H137" s="762"/>
      <c r="I137" s="762"/>
      <c r="J137" s="762"/>
      <c r="K137" s="762"/>
      <c r="L137" s="762"/>
      <c r="M137" s="762"/>
      <c r="N137" s="762"/>
      <c r="O137" s="775"/>
      <c r="P137" s="767" t="s">
        <v>69</v>
      </c>
      <c r="Q137" s="768"/>
      <c r="R137" s="768"/>
      <c r="S137" s="768"/>
      <c r="T137" s="768"/>
      <c r="U137" s="768"/>
      <c r="V137" s="769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hidden="1" customHeight="1" x14ac:dyDescent="0.25">
      <c r="A138" s="764" t="s">
        <v>71</v>
      </c>
      <c r="B138" s="762"/>
      <c r="C138" s="762"/>
      <c r="D138" s="762"/>
      <c r="E138" s="762"/>
      <c r="F138" s="762"/>
      <c r="G138" s="762"/>
      <c r="H138" s="762"/>
      <c r="I138" s="762"/>
      <c r="J138" s="762"/>
      <c r="K138" s="762"/>
      <c r="L138" s="762"/>
      <c r="M138" s="762"/>
      <c r="N138" s="762"/>
      <c r="O138" s="762"/>
      <c r="P138" s="762"/>
      <c r="Q138" s="762"/>
      <c r="R138" s="762"/>
      <c r="S138" s="762"/>
      <c r="T138" s="762"/>
      <c r="U138" s="762"/>
      <c r="V138" s="762"/>
      <c r="W138" s="762"/>
      <c r="X138" s="762"/>
      <c r="Y138" s="762"/>
      <c r="Z138" s="762"/>
      <c r="AA138" s="750"/>
      <c r="AB138" s="750"/>
      <c r="AC138" s="750"/>
    </row>
    <row r="139" spans="1:68" ht="27" hidden="1" customHeight="1" x14ac:dyDescent="0.25">
      <c r="A139" s="54" t="s">
        <v>270</v>
      </c>
      <c r="B139" s="54" t="s">
        <v>271</v>
      </c>
      <c r="C139" s="31">
        <v>4301051360</v>
      </c>
      <c r="D139" s="770">
        <v>4607091385168</v>
      </c>
      <c r="E139" s="771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10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7"/>
      <c r="R139" s="777"/>
      <c r="S139" s="777"/>
      <c r="T139" s="778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4301051612</v>
      </c>
      <c r="D140" s="770">
        <v>4607091385168</v>
      </c>
      <c r="E140" s="771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9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7"/>
      <c r="R140" s="777"/>
      <c r="S140" s="777"/>
      <c r="T140" s="778"/>
      <c r="U140" s="34"/>
      <c r="V140" s="34"/>
      <c r="W140" s="35" t="s">
        <v>67</v>
      </c>
      <c r="X140" s="757">
        <v>200</v>
      </c>
      <c r="Y140" s="758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0">
        <v>4680115884540</v>
      </c>
      <c r="E141" s="771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1003" t="s">
        <v>277</v>
      </c>
      <c r="Q141" s="777"/>
      <c r="R141" s="777"/>
      <c r="S141" s="777"/>
      <c r="T141" s="778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279</v>
      </c>
      <c r="B142" s="54" t="s">
        <v>280</v>
      </c>
      <c r="C142" s="31">
        <v>4301051362</v>
      </c>
      <c r="D142" s="770">
        <v>4607091383256</v>
      </c>
      <c r="E142" s="771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7"/>
      <c r="R142" s="777"/>
      <c r="S142" s="777"/>
      <c r="T142" s="778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70">
        <v>4607091385748</v>
      </c>
      <c r="E143" s="771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10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7"/>
      <c r="R143" s="777"/>
      <c r="S143" s="777"/>
      <c r="T143" s="778"/>
      <c r="U143" s="34"/>
      <c r="V143" s="34"/>
      <c r="W143" s="35" t="s">
        <v>67</v>
      </c>
      <c r="X143" s="757">
        <v>360</v>
      </c>
      <c r="Y143" s="758">
        <f t="shared" si="26"/>
        <v>361.8</v>
      </c>
      <c r="Z143" s="36">
        <f>IFERROR(IF(Y143=0,"",ROUNDUP(Y143/H143,0)*0.00753),"")</f>
        <v>1.00902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396.26666666666665</v>
      </c>
      <c r="BN143" s="64">
        <f t="shared" si="28"/>
        <v>398.24799999999999</v>
      </c>
      <c r="BO143" s="64">
        <f t="shared" si="29"/>
        <v>0.85470085470085455</v>
      </c>
      <c r="BP143" s="64">
        <f t="shared" si="30"/>
        <v>0.85897435897435892</v>
      </c>
    </row>
    <row r="144" spans="1:68" ht="16.5" customHeight="1" x14ac:dyDescent="0.25">
      <c r="A144" s="54" t="s">
        <v>284</v>
      </c>
      <c r="B144" s="54" t="s">
        <v>285</v>
      </c>
      <c r="C144" s="31">
        <v>4301051740</v>
      </c>
      <c r="D144" s="770">
        <v>4680115884533</v>
      </c>
      <c r="E144" s="771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7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7"/>
      <c r="R144" s="777"/>
      <c r="S144" s="777"/>
      <c r="T144" s="778"/>
      <c r="U144" s="34"/>
      <c r="V144" s="34"/>
      <c r="W144" s="35" t="s">
        <v>67</v>
      </c>
      <c r="X144" s="757">
        <v>18</v>
      </c>
      <c r="Y144" s="758">
        <f t="shared" si="26"/>
        <v>18</v>
      </c>
      <c r="Z144" s="36">
        <f>IFERROR(IF(Y144=0,"",ROUNDUP(Y144/H144,0)*0.00753),"")</f>
        <v>7.5300000000000006E-2</v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20</v>
      </c>
      <c r="BN144" s="64">
        <f t="shared" si="28"/>
        <v>20</v>
      </c>
      <c r="BO144" s="64">
        <f t="shared" si="29"/>
        <v>6.4102564102564097E-2</v>
      </c>
      <c r="BP144" s="64">
        <f t="shared" si="30"/>
        <v>6.4102564102564097E-2</v>
      </c>
    </row>
    <row r="145" spans="1:68" ht="37.5" hidden="1" customHeight="1" x14ac:dyDescent="0.25">
      <c r="A145" s="54" t="s">
        <v>287</v>
      </c>
      <c r="B145" s="54" t="s">
        <v>288</v>
      </c>
      <c r="C145" s="31">
        <v>4301051480</v>
      </c>
      <c r="D145" s="770">
        <v>4680115882645</v>
      </c>
      <c r="E145" s="771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8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7"/>
      <c r="R145" s="777"/>
      <c r="S145" s="777"/>
      <c r="T145" s="778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74"/>
      <c r="B146" s="762"/>
      <c r="C146" s="762"/>
      <c r="D146" s="762"/>
      <c r="E146" s="762"/>
      <c r="F146" s="762"/>
      <c r="G146" s="762"/>
      <c r="H146" s="762"/>
      <c r="I146" s="762"/>
      <c r="J146" s="762"/>
      <c r="K146" s="762"/>
      <c r="L146" s="762"/>
      <c r="M146" s="762"/>
      <c r="N146" s="762"/>
      <c r="O146" s="775"/>
      <c r="P146" s="767" t="s">
        <v>69</v>
      </c>
      <c r="Q146" s="768"/>
      <c r="R146" s="768"/>
      <c r="S146" s="768"/>
      <c r="T146" s="768"/>
      <c r="U146" s="768"/>
      <c r="V146" s="769"/>
      <c r="W146" s="37" t="s">
        <v>70</v>
      </c>
      <c r="X146" s="759">
        <f>IFERROR(X139/H139,"0")+IFERROR(X140/H140,"0")+IFERROR(X141/H141,"0")+IFERROR(X142/H142,"0")+IFERROR(X143/H143,"0")+IFERROR(X144/H144,"0")+IFERROR(X145/H145,"0")</f>
        <v>167.14285714285711</v>
      </c>
      <c r="Y146" s="759">
        <f>IFERROR(Y139/H139,"0")+IFERROR(Y140/H140,"0")+IFERROR(Y141/H141,"0")+IFERROR(Y142/H142,"0")+IFERROR(Y143/H143,"0")+IFERROR(Y144/H144,"0")+IFERROR(Y145/H145,"0")</f>
        <v>168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1.60632</v>
      </c>
      <c r="AA146" s="760"/>
      <c r="AB146" s="760"/>
      <c r="AC146" s="760"/>
    </row>
    <row r="147" spans="1:68" x14ac:dyDescent="0.2">
      <c r="A147" s="762"/>
      <c r="B147" s="762"/>
      <c r="C147" s="762"/>
      <c r="D147" s="762"/>
      <c r="E147" s="762"/>
      <c r="F147" s="762"/>
      <c r="G147" s="762"/>
      <c r="H147" s="762"/>
      <c r="I147" s="762"/>
      <c r="J147" s="762"/>
      <c r="K147" s="762"/>
      <c r="L147" s="762"/>
      <c r="M147" s="762"/>
      <c r="N147" s="762"/>
      <c r="O147" s="775"/>
      <c r="P147" s="767" t="s">
        <v>69</v>
      </c>
      <c r="Q147" s="768"/>
      <c r="R147" s="768"/>
      <c r="S147" s="768"/>
      <c r="T147" s="768"/>
      <c r="U147" s="768"/>
      <c r="V147" s="769"/>
      <c r="W147" s="37" t="s">
        <v>67</v>
      </c>
      <c r="X147" s="759">
        <f>IFERROR(SUM(X139:X145),"0")</f>
        <v>578</v>
      </c>
      <c r="Y147" s="759">
        <f>IFERROR(SUM(Y139:Y145),"0")</f>
        <v>581.40000000000009</v>
      </c>
      <c r="Z147" s="37"/>
      <c r="AA147" s="760"/>
      <c r="AB147" s="760"/>
      <c r="AC147" s="760"/>
    </row>
    <row r="148" spans="1:68" ht="14.25" hidden="1" customHeight="1" x14ac:dyDescent="0.25">
      <c r="A148" s="764" t="s">
        <v>212</v>
      </c>
      <c r="B148" s="762"/>
      <c r="C148" s="762"/>
      <c r="D148" s="762"/>
      <c r="E148" s="762"/>
      <c r="F148" s="762"/>
      <c r="G148" s="762"/>
      <c r="H148" s="762"/>
      <c r="I148" s="762"/>
      <c r="J148" s="762"/>
      <c r="K148" s="762"/>
      <c r="L148" s="762"/>
      <c r="M148" s="762"/>
      <c r="N148" s="762"/>
      <c r="O148" s="762"/>
      <c r="P148" s="762"/>
      <c r="Q148" s="762"/>
      <c r="R148" s="762"/>
      <c r="S148" s="762"/>
      <c r="T148" s="762"/>
      <c r="U148" s="762"/>
      <c r="V148" s="762"/>
      <c r="W148" s="762"/>
      <c r="X148" s="762"/>
      <c r="Y148" s="762"/>
      <c r="Z148" s="762"/>
      <c r="AA148" s="750"/>
      <c r="AB148" s="750"/>
      <c r="AC148" s="750"/>
    </row>
    <row r="149" spans="1:68" ht="37.5" hidden="1" customHeight="1" x14ac:dyDescent="0.25">
      <c r="A149" s="54" t="s">
        <v>290</v>
      </c>
      <c r="B149" s="54" t="s">
        <v>291</v>
      </c>
      <c r="C149" s="31">
        <v>4301060356</v>
      </c>
      <c r="D149" s="770">
        <v>4680115882652</v>
      </c>
      <c r="E149" s="771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11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7"/>
      <c r="R149" s="777"/>
      <c r="S149" s="777"/>
      <c r="T149" s="778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293</v>
      </c>
      <c r="B150" s="54" t="s">
        <v>294</v>
      </c>
      <c r="C150" s="31">
        <v>4301060309</v>
      </c>
      <c r="D150" s="770">
        <v>4680115880238</v>
      </c>
      <c r="E150" s="771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7"/>
      <c r="R150" s="777"/>
      <c r="S150" s="777"/>
      <c r="T150" s="778"/>
      <c r="U150" s="34"/>
      <c r="V150" s="34"/>
      <c r="W150" s="35" t="s">
        <v>67</v>
      </c>
      <c r="X150" s="757">
        <v>39.6</v>
      </c>
      <c r="Y150" s="758">
        <f>IFERROR(IF(X150="",0,CEILING((X150/$H150),1)*$H150),"")</f>
        <v>39.6</v>
      </c>
      <c r="Z150" s="36">
        <f>IFERROR(IF(Y150=0,"",ROUNDUP(Y150/H150,0)*0.00753),"")</f>
        <v>0.15060000000000001</v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45.160000000000004</v>
      </c>
      <c r="BN150" s="64">
        <f>IFERROR(Y150*I150/H150,"0")</f>
        <v>45.160000000000004</v>
      </c>
      <c r="BO150" s="64">
        <f>IFERROR(1/J150*(X150/H150),"0")</f>
        <v>0.12820512820512819</v>
      </c>
      <c r="BP150" s="64">
        <f>IFERROR(1/J150*(Y150/H150),"0")</f>
        <v>0.12820512820512819</v>
      </c>
    </row>
    <row r="151" spans="1:68" x14ac:dyDescent="0.2">
      <c r="A151" s="774"/>
      <c r="B151" s="762"/>
      <c r="C151" s="762"/>
      <c r="D151" s="762"/>
      <c r="E151" s="762"/>
      <c r="F151" s="762"/>
      <c r="G151" s="762"/>
      <c r="H151" s="762"/>
      <c r="I151" s="762"/>
      <c r="J151" s="762"/>
      <c r="K151" s="762"/>
      <c r="L151" s="762"/>
      <c r="M151" s="762"/>
      <c r="N151" s="762"/>
      <c r="O151" s="775"/>
      <c r="P151" s="767" t="s">
        <v>69</v>
      </c>
      <c r="Q151" s="768"/>
      <c r="R151" s="768"/>
      <c r="S151" s="768"/>
      <c r="T151" s="768"/>
      <c r="U151" s="768"/>
      <c r="V151" s="769"/>
      <c r="W151" s="37" t="s">
        <v>70</v>
      </c>
      <c r="X151" s="759">
        <f>IFERROR(X149/H149,"0")+IFERROR(X150/H150,"0")</f>
        <v>20</v>
      </c>
      <c r="Y151" s="759">
        <f>IFERROR(Y149/H149,"0")+IFERROR(Y150/H150,"0")</f>
        <v>20</v>
      </c>
      <c r="Z151" s="759">
        <f>IFERROR(IF(Z149="",0,Z149),"0")+IFERROR(IF(Z150="",0,Z150),"0")</f>
        <v>0.15060000000000001</v>
      </c>
      <c r="AA151" s="760"/>
      <c r="AB151" s="760"/>
      <c r="AC151" s="760"/>
    </row>
    <row r="152" spans="1:68" x14ac:dyDescent="0.2">
      <c r="A152" s="762"/>
      <c r="B152" s="762"/>
      <c r="C152" s="762"/>
      <c r="D152" s="762"/>
      <c r="E152" s="762"/>
      <c r="F152" s="762"/>
      <c r="G152" s="762"/>
      <c r="H152" s="762"/>
      <c r="I152" s="762"/>
      <c r="J152" s="762"/>
      <c r="K152" s="762"/>
      <c r="L152" s="762"/>
      <c r="M152" s="762"/>
      <c r="N152" s="762"/>
      <c r="O152" s="775"/>
      <c r="P152" s="767" t="s">
        <v>69</v>
      </c>
      <c r="Q152" s="768"/>
      <c r="R152" s="768"/>
      <c r="S152" s="768"/>
      <c r="T152" s="768"/>
      <c r="U152" s="768"/>
      <c r="V152" s="769"/>
      <c r="W152" s="37" t="s">
        <v>67</v>
      </c>
      <c r="X152" s="759">
        <f>IFERROR(SUM(X149:X150),"0")</f>
        <v>39.6</v>
      </c>
      <c r="Y152" s="759">
        <f>IFERROR(SUM(Y149:Y150),"0")</f>
        <v>39.6</v>
      </c>
      <c r="Z152" s="37"/>
      <c r="AA152" s="760"/>
      <c r="AB152" s="760"/>
      <c r="AC152" s="760"/>
    </row>
    <row r="153" spans="1:68" ht="16.5" hidden="1" customHeight="1" x14ac:dyDescent="0.25">
      <c r="A153" s="779" t="s">
        <v>296</v>
      </c>
      <c r="B153" s="762"/>
      <c r="C153" s="762"/>
      <c r="D153" s="762"/>
      <c r="E153" s="762"/>
      <c r="F153" s="762"/>
      <c r="G153" s="762"/>
      <c r="H153" s="762"/>
      <c r="I153" s="762"/>
      <c r="J153" s="762"/>
      <c r="K153" s="762"/>
      <c r="L153" s="762"/>
      <c r="M153" s="762"/>
      <c r="N153" s="762"/>
      <c r="O153" s="762"/>
      <c r="P153" s="762"/>
      <c r="Q153" s="762"/>
      <c r="R153" s="762"/>
      <c r="S153" s="762"/>
      <c r="T153" s="762"/>
      <c r="U153" s="762"/>
      <c r="V153" s="762"/>
      <c r="W153" s="762"/>
      <c r="X153" s="762"/>
      <c r="Y153" s="762"/>
      <c r="Z153" s="762"/>
      <c r="AA153" s="752"/>
      <c r="AB153" s="752"/>
      <c r="AC153" s="752"/>
    </row>
    <row r="154" spans="1:68" ht="14.25" hidden="1" customHeight="1" x14ac:dyDescent="0.25">
      <c r="A154" s="764" t="s">
        <v>112</v>
      </c>
      <c r="B154" s="762"/>
      <c r="C154" s="762"/>
      <c r="D154" s="762"/>
      <c r="E154" s="762"/>
      <c r="F154" s="762"/>
      <c r="G154" s="762"/>
      <c r="H154" s="762"/>
      <c r="I154" s="762"/>
      <c r="J154" s="762"/>
      <c r="K154" s="762"/>
      <c r="L154" s="762"/>
      <c r="M154" s="762"/>
      <c r="N154" s="762"/>
      <c r="O154" s="762"/>
      <c r="P154" s="762"/>
      <c r="Q154" s="762"/>
      <c r="R154" s="762"/>
      <c r="S154" s="762"/>
      <c r="T154" s="762"/>
      <c r="U154" s="762"/>
      <c r="V154" s="762"/>
      <c r="W154" s="762"/>
      <c r="X154" s="762"/>
      <c r="Y154" s="762"/>
      <c r="Z154" s="762"/>
      <c r="AA154" s="750"/>
      <c r="AB154" s="750"/>
      <c r="AC154" s="750"/>
    </row>
    <row r="155" spans="1:68" ht="27" hidden="1" customHeight="1" x14ac:dyDescent="0.25">
      <c r="A155" s="54" t="s">
        <v>297</v>
      </c>
      <c r="B155" s="54" t="s">
        <v>298</v>
      </c>
      <c r="C155" s="31">
        <v>4301011564</v>
      </c>
      <c r="D155" s="770">
        <v>4680115882577</v>
      </c>
      <c r="E155" s="771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77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7"/>
      <c r="R155" s="777"/>
      <c r="S155" s="777"/>
      <c r="T155" s="778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70">
        <v>4680115882577</v>
      </c>
      <c r="E156" s="771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10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7"/>
      <c r="R156" s="777"/>
      <c r="S156" s="777"/>
      <c r="T156" s="778"/>
      <c r="U156" s="34"/>
      <c r="V156" s="34"/>
      <c r="W156" s="35" t="s">
        <v>67</v>
      </c>
      <c r="X156" s="757">
        <v>80</v>
      </c>
      <c r="Y156" s="758">
        <f>IFERROR(IF(X156="",0,CEILING((X156/$H156),1)*$H156),"")</f>
        <v>80</v>
      </c>
      <c r="Z156" s="36">
        <f>IFERROR(IF(Y156=0,"",ROUNDUP(Y156/H156,0)*0.00753),"")</f>
        <v>0.18825</v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85</v>
      </c>
      <c r="BN156" s="64">
        <f>IFERROR(Y156*I156/H156,"0")</f>
        <v>85</v>
      </c>
      <c r="BO156" s="64">
        <f>IFERROR(1/J156*(X156/H156),"0")</f>
        <v>0.16025641025641024</v>
      </c>
      <c r="BP156" s="64">
        <f>IFERROR(1/J156*(Y156/H156),"0")</f>
        <v>0.16025641025641024</v>
      </c>
    </row>
    <row r="157" spans="1:68" x14ac:dyDescent="0.2">
      <c r="A157" s="774"/>
      <c r="B157" s="762"/>
      <c r="C157" s="762"/>
      <c r="D157" s="762"/>
      <c r="E157" s="762"/>
      <c r="F157" s="762"/>
      <c r="G157" s="762"/>
      <c r="H157" s="762"/>
      <c r="I157" s="762"/>
      <c r="J157" s="762"/>
      <c r="K157" s="762"/>
      <c r="L157" s="762"/>
      <c r="M157" s="762"/>
      <c r="N157" s="762"/>
      <c r="O157" s="775"/>
      <c r="P157" s="767" t="s">
        <v>69</v>
      </c>
      <c r="Q157" s="768"/>
      <c r="R157" s="768"/>
      <c r="S157" s="768"/>
      <c r="T157" s="768"/>
      <c r="U157" s="768"/>
      <c r="V157" s="769"/>
      <c r="W157" s="37" t="s">
        <v>70</v>
      </c>
      <c r="X157" s="759">
        <f>IFERROR(X155/H155,"0")+IFERROR(X156/H156,"0")</f>
        <v>25</v>
      </c>
      <c r="Y157" s="759">
        <f>IFERROR(Y155/H155,"0")+IFERROR(Y156/H156,"0")</f>
        <v>25</v>
      </c>
      <c r="Z157" s="759">
        <f>IFERROR(IF(Z155="",0,Z155),"0")+IFERROR(IF(Z156="",0,Z156),"0")</f>
        <v>0.18825</v>
      </c>
      <c r="AA157" s="760"/>
      <c r="AB157" s="760"/>
      <c r="AC157" s="760"/>
    </row>
    <row r="158" spans="1:68" x14ac:dyDescent="0.2">
      <c r="A158" s="762"/>
      <c r="B158" s="762"/>
      <c r="C158" s="762"/>
      <c r="D158" s="762"/>
      <c r="E158" s="762"/>
      <c r="F158" s="762"/>
      <c r="G158" s="762"/>
      <c r="H158" s="762"/>
      <c r="I158" s="762"/>
      <c r="J158" s="762"/>
      <c r="K158" s="762"/>
      <c r="L158" s="762"/>
      <c r="M158" s="762"/>
      <c r="N158" s="762"/>
      <c r="O158" s="775"/>
      <c r="P158" s="767" t="s">
        <v>69</v>
      </c>
      <c r="Q158" s="768"/>
      <c r="R158" s="768"/>
      <c r="S158" s="768"/>
      <c r="T158" s="768"/>
      <c r="U158" s="768"/>
      <c r="V158" s="769"/>
      <c r="W158" s="37" t="s">
        <v>67</v>
      </c>
      <c r="X158" s="759">
        <f>IFERROR(SUM(X155:X156),"0")</f>
        <v>80</v>
      </c>
      <c r="Y158" s="759">
        <f>IFERROR(SUM(Y155:Y156),"0")</f>
        <v>80</v>
      </c>
      <c r="Z158" s="37"/>
      <c r="AA158" s="760"/>
      <c r="AB158" s="760"/>
      <c r="AC158" s="760"/>
    </row>
    <row r="159" spans="1:68" ht="14.25" hidden="1" customHeight="1" x14ac:dyDescent="0.25">
      <c r="A159" s="764" t="s">
        <v>62</v>
      </c>
      <c r="B159" s="762"/>
      <c r="C159" s="762"/>
      <c r="D159" s="762"/>
      <c r="E159" s="762"/>
      <c r="F159" s="762"/>
      <c r="G159" s="762"/>
      <c r="H159" s="762"/>
      <c r="I159" s="762"/>
      <c r="J159" s="762"/>
      <c r="K159" s="762"/>
      <c r="L159" s="762"/>
      <c r="M159" s="762"/>
      <c r="N159" s="762"/>
      <c r="O159" s="762"/>
      <c r="P159" s="762"/>
      <c r="Q159" s="762"/>
      <c r="R159" s="762"/>
      <c r="S159" s="762"/>
      <c r="T159" s="762"/>
      <c r="U159" s="762"/>
      <c r="V159" s="762"/>
      <c r="W159" s="762"/>
      <c r="X159" s="762"/>
      <c r="Y159" s="762"/>
      <c r="Z159" s="762"/>
      <c r="AA159" s="750"/>
      <c r="AB159" s="750"/>
      <c r="AC159" s="750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70">
        <v>4680115883444</v>
      </c>
      <c r="E160" s="771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8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7"/>
      <c r="R160" s="777"/>
      <c r="S160" s="777"/>
      <c r="T160" s="778"/>
      <c r="U160" s="34"/>
      <c r="V160" s="34"/>
      <c r="W160" s="35" t="s">
        <v>67</v>
      </c>
      <c r="X160" s="757">
        <v>52.5</v>
      </c>
      <c r="Y160" s="758">
        <f>IFERROR(IF(X160="",0,CEILING((X160/$H160),1)*$H160),"")</f>
        <v>53.199999999999996</v>
      </c>
      <c r="Z160" s="36">
        <f>IFERROR(IF(Y160=0,"",ROUNDUP(Y160/H160,0)*0.00753),"")</f>
        <v>0.14307</v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57.900000000000006</v>
      </c>
      <c r="BN160" s="64">
        <f>IFERROR(Y160*I160/H160,"0")</f>
        <v>58.672000000000004</v>
      </c>
      <c r="BO160" s="64">
        <f>IFERROR(1/J160*(X160/H160),"0")</f>
        <v>0.12019230769230768</v>
      </c>
      <c r="BP160" s="64">
        <f>IFERROR(1/J160*(Y160/H160),"0")</f>
        <v>0.12179487179487179</v>
      </c>
    </row>
    <row r="161" spans="1:68" ht="27" hidden="1" customHeight="1" x14ac:dyDescent="0.25">
      <c r="A161" s="54" t="s">
        <v>301</v>
      </c>
      <c r="B161" s="54" t="s">
        <v>304</v>
      </c>
      <c r="C161" s="31">
        <v>4301031235</v>
      </c>
      <c r="D161" s="770">
        <v>4680115883444</v>
      </c>
      <c r="E161" s="771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10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7"/>
      <c r="R161" s="777"/>
      <c r="S161" s="777"/>
      <c r="T161" s="778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74"/>
      <c r="B162" s="762"/>
      <c r="C162" s="762"/>
      <c r="D162" s="762"/>
      <c r="E162" s="762"/>
      <c r="F162" s="762"/>
      <c r="G162" s="762"/>
      <c r="H162" s="762"/>
      <c r="I162" s="762"/>
      <c r="J162" s="762"/>
      <c r="K162" s="762"/>
      <c r="L162" s="762"/>
      <c r="M162" s="762"/>
      <c r="N162" s="762"/>
      <c r="O162" s="775"/>
      <c r="P162" s="767" t="s">
        <v>69</v>
      </c>
      <c r="Q162" s="768"/>
      <c r="R162" s="768"/>
      <c r="S162" s="768"/>
      <c r="T162" s="768"/>
      <c r="U162" s="768"/>
      <c r="V162" s="769"/>
      <c r="W162" s="37" t="s">
        <v>70</v>
      </c>
      <c r="X162" s="759">
        <f>IFERROR(X160/H160,"0")+IFERROR(X161/H161,"0")</f>
        <v>18.75</v>
      </c>
      <c r="Y162" s="759">
        <f>IFERROR(Y160/H160,"0")+IFERROR(Y161/H161,"0")</f>
        <v>19</v>
      </c>
      <c r="Z162" s="759">
        <f>IFERROR(IF(Z160="",0,Z160),"0")+IFERROR(IF(Z161="",0,Z161),"0")</f>
        <v>0.14307</v>
      </c>
      <c r="AA162" s="760"/>
      <c r="AB162" s="760"/>
      <c r="AC162" s="760"/>
    </row>
    <row r="163" spans="1:68" x14ac:dyDescent="0.2">
      <c r="A163" s="762"/>
      <c r="B163" s="762"/>
      <c r="C163" s="762"/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75"/>
      <c r="P163" s="767" t="s">
        <v>69</v>
      </c>
      <c r="Q163" s="768"/>
      <c r="R163" s="768"/>
      <c r="S163" s="768"/>
      <c r="T163" s="768"/>
      <c r="U163" s="768"/>
      <c r="V163" s="769"/>
      <c r="W163" s="37" t="s">
        <v>67</v>
      </c>
      <c r="X163" s="759">
        <f>IFERROR(SUM(X160:X161),"0")</f>
        <v>52.5</v>
      </c>
      <c r="Y163" s="759">
        <f>IFERROR(SUM(Y160:Y161),"0")</f>
        <v>53.199999999999996</v>
      </c>
      <c r="Z163" s="37"/>
      <c r="AA163" s="760"/>
      <c r="AB163" s="760"/>
      <c r="AC163" s="760"/>
    </row>
    <row r="164" spans="1:68" ht="14.25" hidden="1" customHeight="1" x14ac:dyDescent="0.25">
      <c r="A164" s="764" t="s">
        <v>71</v>
      </c>
      <c r="B164" s="762"/>
      <c r="C164" s="762"/>
      <c r="D164" s="762"/>
      <c r="E164" s="762"/>
      <c r="F164" s="762"/>
      <c r="G164" s="762"/>
      <c r="H164" s="762"/>
      <c r="I164" s="762"/>
      <c r="J164" s="762"/>
      <c r="K164" s="762"/>
      <c r="L164" s="762"/>
      <c r="M164" s="762"/>
      <c r="N164" s="762"/>
      <c r="O164" s="762"/>
      <c r="P164" s="762"/>
      <c r="Q164" s="762"/>
      <c r="R164" s="762"/>
      <c r="S164" s="762"/>
      <c r="T164" s="762"/>
      <c r="U164" s="762"/>
      <c r="V164" s="762"/>
      <c r="W164" s="762"/>
      <c r="X164" s="762"/>
      <c r="Y164" s="762"/>
      <c r="Z164" s="762"/>
      <c r="AA164" s="750"/>
      <c r="AB164" s="750"/>
      <c r="AC164" s="750"/>
    </row>
    <row r="165" spans="1:68" ht="16.5" hidden="1" customHeight="1" x14ac:dyDescent="0.25">
      <c r="A165" s="54" t="s">
        <v>305</v>
      </c>
      <c r="B165" s="54" t="s">
        <v>306</v>
      </c>
      <c r="C165" s="31">
        <v>4301051477</v>
      </c>
      <c r="D165" s="770">
        <v>4680115882584</v>
      </c>
      <c r="E165" s="771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8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7"/>
      <c r="R165" s="777"/>
      <c r="S165" s="777"/>
      <c r="T165" s="778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305</v>
      </c>
      <c r="B166" s="54" t="s">
        <v>307</v>
      </c>
      <c r="C166" s="31">
        <v>4301051476</v>
      </c>
      <c r="D166" s="770">
        <v>4680115882584</v>
      </c>
      <c r="E166" s="771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8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7"/>
      <c r="R166" s="777"/>
      <c r="S166" s="777"/>
      <c r="T166" s="778"/>
      <c r="U166" s="34"/>
      <c r="V166" s="34"/>
      <c r="W166" s="35" t="s">
        <v>67</v>
      </c>
      <c r="X166" s="757">
        <v>52.8</v>
      </c>
      <c r="Y166" s="758">
        <f>IFERROR(IF(X166="",0,CEILING((X166/$H166),1)*$H166),"")</f>
        <v>52.800000000000004</v>
      </c>
      <c r="Z166" s="36">
        <f>IFERROR(IF(Y166=0,"",ROUNDUP(Y166/H166,0)*0.00753),"")</f>
        <v>0.15060000000000001</v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58.559999999999995</v>
      </c>
      <c r="BN166" s="64">
        <f>IFERROR(Y166*I166/H166,"0")</f>
        <v>58.559999999999995</v>
      </c>
      <c r="BO166" s="64">
        <f>IFERROR(1/J166*(X166/H166),"0")</f>
        <v>0.12820512820512817</v>
      </c>
      <c r="BP166" s="64">
        <f>IFERROR(1/J166*(Y166/H166),"0")</f>
        <v>0.12820512820512819</v>
      </c>
    </row>
    <row r="167" spans="1:68" x14ac:dyDescent="0.2">
      <c r="A167" s="774"/>
      <c r="B167" s="762"/>
      <c r="C167" s="762"/>
      <c r="D167" s="762"/>
      <c r="E167" s="762"/>
      <c r="F167" s="762"/>
      <c r="G167" s="762"/>
      <c r="H167" s="762"/>
      <c r="I167" s="762"/>
      <c r="J167" s="762"/>
      <c r="K167" s="762"/>
      <c r="L167" s="762"/>
      <c r="M167" s="762"/>
      <c r="N167" s="762"/>
      <c r="O167" s="775"/>
      <c r="P167" s="767" t="s">
        <v>69</v>
      </c>
      <c r="Q167" s="768"/>
      <c r="R167" s="768"/>
      <c r="S167" s="768"/>
      <c r="T167" s="768"/>
      <c r="U167" s="768"/>
      <c r="V167" s="769"/>
      <c r="W167" s="37" t="s">
        <v>70</v>
      </c>
      <c r="X167" s="759">
        <f>IFERROR(X165/H165,"0")+IFERROR(X166/H166,"0")</f>
        <v>19.999999999999996</v>
      </c>
      <c r="Y167" s="759">
        <f>IFERROR(Y165/H165,"0")+IFERROR(Y166/H166,"0")</f>
        <v>20</v>
      </c>
      <c r="Z167" s="759">
        <f>IFERROR(IF(Z165="",0,Z165),"0")+IFERROR(IF(Z166="",0,Z166),"0")</f>
        <v>0.15060000000000001</v>
      </c>
      <c r="AA167" s="760"/>
      <c r="AB167" s="760"/>
      <c r="AC167" s="760"/>
    </row>
    <row r="168" spans="1:68" x14ac:dyDescent="0.2">
      <c r="A168" s="762"/>
      <c r="B168" s="762"/>
      <c r="C168" s="762"/>
      <c r="D168" s="762"/>
      <c r="E168" s="762"/>
      <c r="F168" s="762"/>
      <c r="G168" s="762"/>
      <c r="H168" s="762"/>
      <c r="I168" s="762"/>
      <c r="J168" s="762"/>
      <c r="K168" s="762"/>
      <c r="L168" s="762"/>
      <c r="M168" s="762"/>
      <c r="N168" s="762"/>
      <c r="O168" s="775"/>
      <c r="P168" s="767" t="s">
        <v>69</v>
      </c>
      <c r="Q168" s="768"/>
      <c r="R168" s="768"/>
      <c r="S168" s="768"/>
      <c r="T168" s="768"/>
      <c r="U168" s="768"/>
      <c r="V168" s="769"/>
      <c r="W168" s="37" t="s">
        <v>67</v>
      </c>
      <c r="X168" s="759">
        <f>IFERROR(SUM(X165:X166),"0")</f>
        <v>52.8</v>
      </c>
      <c r="Y168" s="759">
        <f>IFERROR(SUM(Y165:Y166),"0")</f>
        <v>52.800000000000004</v>
      </c>
      <c r="Z168" s="37"/>
      <c r="AA168" s="760"/>
      <c r="AB168" s="760"/>
      <c r="AC168" s="760"/>
    </row>
    <row r="169" spans="1:68" ht="16.5" hidden="1" customHeight="1" x14ac:dyDescent="0.25">
      <c r="A169" s="779" t="s">
        <v>110</v>
      </c>
      <c r="B169" s="762"/>
      <c r="C169" s="762"/>
      <c r="D169" s="762"/>
      <c r="E169" s="762"/>
      <c r="F169" s="762"/>
      <c r="G169" s="762"/>
      <c r="H169" s="762"/>
      <c r="I169" s="762"/>
      <c r="J169" s="762"/>
      <c r="K169" s="762"/>
      <c r="L169" s="762"/>
      <c r="M169" s="762"/>
      <c r="N169" s="762"/>
      <c r="O169" s="762"/>
      <c r="P169" s="762"/>
      <c r="Q169" s="762"/>
      <c r="R169" s="762"/>
      <c r="S169" s="762"/>
      <c r="T169" s="762"/>
      <c r="U169" s="762"/>
      <c r="V169" s="762"/>
      <c r="W169" s="762"/>
      <c r="X169" s="762"/>
      <c r="Y169" s="762"/>
      <c r="Z169" s="762"/>
      <c r="AA169" s="752"/>
      <c r="AB169" s="752"/>
      <c r="AC169" s="752"/>
    </row>
    <row r="170" spans="1:68" ht="14.25" hidden="1" customHeight="1" x14ac:dyDescent="0.25">
      <c r="A170" s="764" t="s">
        <v>112</v>
      </c>
      <c r="B170" s="762"/>
      <c r="C170" s="762"/>
      <c r="D170" s="762"/>
      <c r="E170" s="762"/>
      <c r="F170" s="762"/>
      <c r="G170" s="762"/>
      <c r="H170" s="762"/>
      <c r="I170" s="762"/>
      <c r="J170" s="762"/>
      <c r="K170" s="762"/>
      <c r="L170" s="762"/>
      <c r="M170" s="762"/>
      <c r="N170" s="762"/>
      <c r="O170" s="762"/>
      <c r="P170" s="762"/>
      <c r="Q170" s="762"/>
      <c r="R170" s="762"/>
      <c r="S170" s="762"/>
      <c r="T170" s="762"/>
      <c r="U170" s="762"/>
      <c r="V170" s="762"/>
      <c r="W170" s="762"/>
      <c r="X170" s="762"/>
      <c r="Y170" s="762"/>
      <c r="Z170" s="762"/>
      <c r="AA170" s="750"/>
      <c r="AB170" s="750"/>
      <c r="AC170" s="750"/>
    </row>
    <row r="171" spans="1:68" ht="27" hidden="1" customHeight="1" x14ac:dyDescent="0.25">
      <c r="A171" s="54" t="s">
        <v>308</v>
      </c>
      <c r="B171" s="54" t="s">
        <v>309</v>
      </c>
      <c r="C171" s="31">
        <v>4301011705</v>
      </c>
      <c r="D171" s="770">
        <v>4607091384604</v>
      </c>
      <c r="E171" s="771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7"/>
      <c r="R171" s="777"/>
      <c r="S171" s="777"/>
      <c r="T171" s="778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74"/>
      <c r="B172" s="762"/>
      <c r="C172" s="762"/>
      <c r="D172" s="762"/>
      <c r="E172" s="762"/>
      <c r="F172" s="762"/>
      <c r="G172" s="762"/>
      <c r="H172" s="762"/>
      <c r="I172" s="762"/>
      <c r="J172" s="762"/>
      <c r="K172" s="762"/>
      <c r="L172" s="762"/>
      <c r="M172" s="762"/>
      <c r="N172" s="762"/>
      <c r="O172" s="775"/>
      <c r="P172" s="767" t="s">
        <v>69</v>
      </c>
      <c r="Q172" s="768"/>
      <c r="R172" s="768"/>
      <c r="S172" s="768"/>
      <c r="T172" s="768"/>
      <c r="U172" s="768"/>
      <c r="V172" s="769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hidden="1" x14ac:dyDescent="0.2">
      <c r="A173" s="762"/>
      <c r="B173" s="762"/>
      <c r="C173" s="762"/>
      <c r="D173" s="762"/>
      <c r="E173" s="762"/>
      <c r="F173" s="762"/>
      <c r="G173" s="762"/>
      <c r="H173" s="762"/>
      <c r="I173" s="762"/>
      <c r="J173" s="762"/>
      <c r="K173" s="762"/>
      <c r="L173" s="762"/>
      <c r="M173" s="762"/>
      <c r="N173" s="762"/>
      <c r="O173" s="775"/>
      <c r="P173" s="767" t="s">
        <v>69</v>
      </c>
      <c r="Q173" s="768"/>
      <c r="R173" s="768"/>
      <c r="S173" s="768"/>
      <c r="T173" s="768"/>
      <c r="U173" s="768"/>
      <c r="V173" s="769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hidden="1" customHeight="1" x14ac:dyDescent="0.25">
      <c r="A174" s="764" t="s">
        <v>62</v>
      </c>
      <c r="B174" s="762"/>
      <c r="C174" s="762"/>
      <c r="D174" s="762"/>
      <c r="E174" s="762"/>
      <c r="F174" s="762"/>
      <c r="G174" s="762"/>
      <c r="H174" s="762"/>
      <c r="I174" s="762"/>
      <c r="J174" s="762"/>
      <c r="K174" s="762"/>
      <c r="L174" s="762"/>
      <c r="M174" s="762"/>
      <c r="N174" s="762"/>
      <c r="O174" s="762"/>
      <c r="P174" s="762"/>
      <c r="Q174" s="762"/>
      <c r="R174" s="762"/>
      <c r="S174" s="762"/>
      <c r="T174" s="762"/>
      <c r="U174" s="762"/>
      <c r="V174" s="762"/>
      <c r="W174" s="762"/>
      <c r="X174" s="762"/>
      <c r="Y174" s="762"/>
      <c r="Z174" s="762"/>
      <c r="AA174" s="750"/>
      <c r="AB174" s="750"/>
      <c r="AC174" s="750"/>
    </row>
    <row r="175" spans="1:68" ht="16.5" hidden="1" customHeight="1" x14ac:dyDescent="0.25">
      <c r="A175" s="54" t="s">
        <v>311</v>
      </c>
      <c r="B175" s="54" t="s">
        <v>312</v>
      </c>
      <c r="C175" s="31">
        <v>4301030895</v>
      </c>
      <c r="D175" s="770">
        <v>4607091387667</v>
      </c>
      <c r="E175" s="771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10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7"/>
      <c r="R175" s="777"/>
      <c r="S175" s="777"/>
      <c r="T175" s="778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314</v>
      </c>
      <c r="B176" s="54" t="s">
        <v>315</v>
      </c>
      <c r="C176" s="31">
        <v>4301030961</v>
      </c>
      <c r="D176" s="770">
        <v>4607091387636</v>
      </c>
      <c r="E176" s="771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1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7"/>
      <c r="R176" s="777"/>
      <c r="S176" s="777"/>
      <c r="T176" s="778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317</v>
      </c>
      <c r="B177" s="54" t="s">
        <v>318</v>
      </c>
      <c r="C177" s="31">
        <v>4301030963</v>
      </c>
      <c r="D177" s="770">
        <v>4607091382426</v>
      </c>
      <c r="E177" s="771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10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7"/>
      <c r="R177" s="777"/>
      <c r="S177" s="777"/>
      <c r="T177" s="778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4301030962</v>
      </c>
      <c r="D178" s="770">
        <v>4607091386547</v>
      </c>
      <c r="E178" s="771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7"/>
      <c r="R178" s="777"/>
      <c r="S178" s="777"/>
      <c r="T178" s="778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4301030964</v>
      </c>
      <c r="D179" s="770">
        <v>4607091382464</v>
      </c>
      <c r="E179" s="771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7"/>
      <c r="R179" s="777"/>
      <c r="S179" s="777"/>
      <c r="T179" s="778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74"/>
      <c r="B180" s="762"/>
      <c r="C180" s="762"/>
      <c r="D180" s="762"/>
      <c r="E180" s="762"/>
      <c r="F180" s="762"/>
      <c r="G180" s="762"/>
      <c r="H180" s="762"/>
      <c r="I180" s="762"/>
      <c r="J180" s="762"/>
      <c r="K180" s="762"/>
      <c r="L180" s="762"/>
      <c r="M180" s="762"/>
      <c r="N180" s="762"/>
      <c r="O180" s="775"/>
      <c r="P180" s="767" t="s">
        <v>69</v>
      </c>
      <c r="Q180" s="768"/>
      <c r="R180" s="768"/>
      <c r="S180" s="768"/>
      <c r="T180" s="768"/>
      <c r="U180" s="768"/>
      <c r="V180" s="769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hidden="1" x14ac:dyDescent="0.2">
      <c r="A181" s="762"/>
      <c r="B181" s="762"/>
      <c r="C181" s="762"/>
      <c r="D181" s="762"/>
      <c r="E181" s="762"/>
      <c r="F181" s="762"/>
      <c r="G181" s="762"/>
      <c r="H181" s="762"/>
      <c r="I181" s="762"/>
      <c r="J181" s="762"/>
      <c r="K181" s="762"/>
      <c r="L181" s="762"/>
      <c r="M181" s="762"/>
      <c r="N181" s="762"/>
      <c r="O181" s="775"/>
      <c r="P181" s="767" t="s">
        <v>69</v>
      </c>
      <c r="Q181" s="768"/>
      <c r="R181" s="768"/>
      <c r="S181" s="768"/>
      <c r="T181" s="768"/>
      <c r="U181" s="768"/>
      <c r="V181" s="769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hidden="1" customHeight="1" x14ac:dyDescent="0.25">
      <c r="A182" s="764" t="s">
        <v>71</v>
      </c>
      <c r="B182" s="762"/>
      <c r="C182" s="762"/>
      <c r="D182" s="762"/>
      <c r="E182" s="762"/>
      <c r="F182" s="762"/>
      <c r="G182" s="762"/>
      <c r="H182" s="762"/>
      <c r="I182" s="762"/>
      <c r="J182" s="762"/>
      <c r="K182" s="762"/>
      <c r="L182" s="762"/>
      <c r="M182" s="762"/>
      <c r="N182" s="762"/>
      <c r="O182" s="762"/>
      <c r="P182" s="762"/>
      <c r="Q182" s="762"/>
      <c r="R182" s="762"/>
      <c r="S182" s="762"/>
      <c r="T182" s="762"/>
      <c r="U182" s="762"/>
      <c r="V182" s="762"/>
      <c r="W182" s="762"/>
      <c r="X182" s="762"/>
      <c r="Y182" s="762"/>
      <c r="Z182" s="762"/>
      <c r="AA182" s="750"/>
      <c r="AB182" s="750"/>
      <c r="AC182" s="750"/>
    </row>
    <row r="183" spans="1:68" ht="16.5" hidden="1" customHeight="1" x14ac:dyDescent="0.25">
      <c r="A183" s="54" t="s">
        <v>324</v>
      </c>
      <c r="B183" s="54" t="s">
        <v>325</v>
      </c>
      <c r="C183" s="31">
        <v>4301051611</v>
      </c>
      <c r="D183" s="770">
        <v>4607091385304</v>
      </c>
      <c r="E183" s="771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11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7"/>
      <c r="R183" s="777"/>
      <c r="S183" s="777"/>
      <c r="T183" s="778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327</v>
      </c>
      <c r="B184" s="54" t="s">
        <v>328</v>
      </c>
      <c r="C184" s="31">
        <v>4301051653</v>
      </c>
      <c r="D184" s="770">
        <v>4607091386264</v>
      </c>
      <c r="E184" s="771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8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7"/>
      <c r="R184" s="777"/>
      <c r="S184" s="777"/>
      <c r="T184" s="778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330</v>
      </c>
      <c r="B185" s="54" t="s">
        <v>331</v>
      </c>
      <c r="C185" s="31">
        <v>4301051313</v>
      </c>
      <c r="D185" s="770">
        <v>4607091385427</v>
      </c>
      <c r="E185" s="771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7"/>
      <c r="R185" s="777"/>
      <c r="S185" s="777"/>
      <c r="T185" s="778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74"/>
      <c r="B186" s="762"/>
      <c r="C186" s="762"/>
      <c r="D186" s="762"/>
      <c r="E186" s="762"/>
      <c r="F186" s="762"/>
      <c r="G186" s="762"/>
      <c r="H186" s="762"/>
      <c r="I186" s="762"/>
      <c r="J186" s="762"/>
      <c r="K186" s="762"/>
      <c r="L186" s="762"/>
      <c r="M186" s="762"/>
      <c r="N186" s="762"/>
      <c r="O186" s="775"/>
      <c r="P186" s="767" t="s">
        <v>69</v>
      </c>
      <c r="Q186" s="768"/>
      <c r="R186" s="768"/>
      <c r="S186" s="768"/>
      <c r="T186" s="768"/>
      <c r="U186" s="768"/>
      <c r="V186" s="769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hidden="1" x14ac:dyDescent="0.2">
      <c r="A187" s="762"/>
      <c r="B187" s="762"/>
      <c r="C187" s="762"/>
      <c r="D187" s="762"/>
      <c r="E187" s="762"/>
      <c r="F187" s="762"/>
      <c r="G187" s="762"/>
      <c r="H187" s="762"/>
      <c r="I187" s="762"/>
      <c r="J187" s="762"/>
      <c r="K187" s="762"/>
      <c r="L187" s="762"/>
      <c r="M187" s="762"/>
      <c r="N187" s="762"/>
      <c r="O187" s="775"/>
      <c r="P187" s="767" t="s">
        <v>69</v>
      </c>
      <c r="Q187" s="768"/>
      <c r="R187" s="768"/>
      <c r="S187" s="768"/>
      <c r="T187" s="768"/>
      <c r="U187" s="768"/>
      <c r="V187" s="769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hidden="1" customHeight="1" x14ac:dyDescent="0.2">
      <c r="A188" s="880" t="s">
        <v>332</v>
      </c>
      <c r="B188" s="881"/>
      <c r="C188" s="881"/>
      <c r="D188" s="881"/>
      <c r="E188" s="881"/>
      <c r="F188" s="881"/>
      <c r="G188" s="881"/>
      <c r="H188" s="881"/>
      <c r="I188" s="881"/>
      <c r="J188" s="881"/>
      <c r="K188" s="881"/>
      <c r="L188" s="881"/>
      <c r="M188" s="881"/>
      <c r="N188" s="881"/>
      <c r="O188" s="881"/>
      <c r="P188" s="881"/>
      <c r="Q188" s="881"/>
      <c r="R188" s="881"/>
      <c r="S188" s="881"/>
      <c r="T188" s="881"/>
      <c r="U188" s="881"/>
      <c r="V188" s="881"/>
      <c r="W188" s="881"/>
      <c r="X188" s="881"/>
      <c r="Y188" s="881"/>
      <c r="Z188" s="881"/>
      <c r="AA188" s="48"/>
      <c r="AB188" s="48"/>
      <c r="AC188" s="48"/>
    </row>
    <row r="189" spans="1:68" ht="16.5" hidden="1" customHeight="1" x14ac:dyDescent="0.25">
      <c r="A189" s="779" t="s">
        <v>333</v>
      </c>
      <c r="B189" s="762"/>
      <c r="C189" s="762"/>
      <c r="D189" s="762"/>
      <c r="E189" s="762"/>
      <c r="F189" s="762"/>
      <c r="G189" s="762"/>
      <c r="H189" s="762"/>
      <c r="I189" s="762"/>
      <c r="J189" s="762"/>
      <c r="K189" s="762"/>
      <c r="L189" s="762"/>
      <c r="M189" s="762"/>
      <c r="N189" s="762"/>
      <c r="O189" s="762"/>
      <c r="P189" s="762"/>
      <c r="Q189" s="762"/>
      <c r="R189" s="762"/>
      <c r="S189" s="762"/>
      <c r="T189" s="762"/>
      <c r="U189" s="762"/>
      <c r="V189" s="762"/>
      <c r="W189" s="762"/>
      <c r="X189" s="762"/>
      <c r="Y189" s="762"/>
      <c r="Z189" s="762"/>
      <c r="AA189" s="752"/>
      <c r="AB189" s="752"/>
      <c r="AC189" s="752"/>
    </row>
    <row r="190" spans="1:68" ht="14.25" hidden="1" customHeight="1" x14ac:dyDescent="0.25">
      <c r="A190" s="764" t="s">
        <v>166</v>
      </c>
      <c r="B190" s="762"/>
      <c r="C190" s="762"/>
      <c r="D190" s="762"/>
      <c r="E190" s="762"/>
      <c r="F190" s="762"/>
      <c r="G190" s="762"/>
      <c r="H190" s="762"/>
      <c r="I190" s="762"/>
      <c r="J190" s="762"/>
      <c r="K190" s="762"/>
      <c r="L190" s="762"/>
      <c r="M190" s="762"/>
      <c r="N190" s="762"/>
      <c r="O190" s="762"/>
      <c r="P190" s="762"/>
      <c r="Q190" s="762"/>
      <c r="R190" s="762"/>
      <c r="S190" s="762"/>
      <c r="T190" s="762"/>
      <c r="U190" s="762"/>
      <c r="V190" s="762"/>
      <c r="W190" s="762"/>
      <c r="X190" s="762"/>
      <c r="Y190" s="762"/>
      <c r="Z190" s="762"/>
      <c r="AA190" s="750"/>
      <c r="AB190" s="750"/>
      <c r="AC190" s="750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70">
        <v>4680115886223</v>
      </c>
      <c r="E191" s="771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1128" t="s">
        <v>336</v>
      </c>
      <c r="Q191" s="777"/>
      <c r="R191" s="777"/>
      <c r="S191" s="777"/>
      <c r="T191" s="778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74"/>
      <c r="B192" s="762"/>
      <c r="C192" s="762"/>
      <c r="D192" s="762"/>
      <c r="E192" s="762"/>
      <c r="F192" s="762"/>
      <c r="G192" s="762"/>
      <c r="H192" s="762"/>
      <c r="I192" s="762"/>
      <c r="J192" s="762"/>
      <c r="K192" s="762"/>
      <c r="L192" s="762"/>
      <c r="M192" s="762"/>
      <c r="N192" s="762"/>
      <c r="O192" s="775"/>
      <c r="P192" s="767" t="s">
        <v>69</v>
      </c>
      <c r="Q192" s="768"/>
      <c r="R192" s="768"/>
      <c r="S192" s="768"/>
      <c r="T192" s="768"/>
      <c r="U192" s="768"/>
      <c r="V192" s="769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hidden="1" x14ac:dyDescent="0.2">
      <c r="A193" s="762"/>
      <c r="B193" s="762"/>
      <c r="C193" s="762"/>
      <c r="D193" s="762"/>
      <c r="E193" s="762"/>
      <c r="F193" s="762"/>
      <c r="G193" s="762"/>
      <c r="H193" s="762"/>
      <c r="I193" s="762"/>
      <c r="J193" s="762"/>
      <c r="K193" s="762"/>
      <c r="L193" s="762"/>
      <c r="M193" s="762"/>
      <c r="N193" s="762"/>
      <c r="O193" s="775"/>
      <c r="P193" s="767" t="s">
        <v>69</v>
      </c>
      <c r="Q193" s="768"/>
      <c r="R193" s="768"/>
      <c r="S193" s="768"/>
      <c r="T193" s="768"/>
      <c r="U193" s="768"/>
      <c r="V193" s="769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hidden="1" customHeight="1" x14ac:dyDescent="0.25">
      <c r="A194" s="764" t="s">
        <v>62</v>
      </c>
      <c r="B194" s="762"/>
      <c r="C194" s="762"/>
      <c r="D194" s="762"/>
      <c r="E194" s="762"/>
      <c r="F194" s="762"/>
      <c r="G194" s="762"/>
      <c r="H194" s="762"/>
      <c r="I194" s="762"/>
      <c r="J194" s="762"/>
      <c r="K194" s="762"/>
      <c r="L194" s="762"/>
      <c r="M194" s="762"/>
      <c r="N194" s="762"/>
      <c r="O194" s="762"/>
      <c r="P194" s="762"/>
      <c r="Q194" s="762"/>
      <c r="R194" s="762"/>
      <c r="S194" s="762"/>
      <c r="T194" s="762"/>
      <c r="U194" s="762"/>
      <c r="V194" s="762"/>
      <c r="W194" s="762"/>
      <c r="X194" s="762"/>
      <c r="Y194" s="762"/>
      <c r="Z194" s="762"/>
      <c r="AA194" s="750"/>
      <c r="AB194" s="750"/>
      <c r="AC194" s="750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70">
        <v>4680115880993</v>
      </c>
      <c r="E195" s="771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9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7"/>
      <c r="R195" s="777"/>
      <c r="S195" s="777"/>
      <c r="T195" s="778"/>
      <c r="U195" s="34"/>
      <c r="V195" s="34"/>
      <c r="W195" s="35" t="s">
        <v>67</v>
      </c>
      <c r="X195" s="757">
        <v>80</v>
      </c>
      <c r="Y195" s="758">
        <f t="shared" ref="Y195:Y202" si="31">IFERROR(IF(X195="",0,CEILING((X195/$H195),1)*$H195),"")</f>
        <v>84</v>
      </c>
      <c r="Z195" s="36">
        <f>IFERROR(IF(Y195=0,"",ROUNDUP(Y195/H195,0)*0.00753),"")</f>
        <v>0.15060000000000001</v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84.952380952380949</v>
      </c>
      <c r="BN195" s="64">
        <f t="shared" ref="BN195:BN202" si="33">IFERROR(Y195*I195/H195,"0")</f>
        <v>89.199999999999989</v>
      </c>
      <c r="BO195" s="64">
        <f t="shared" ref="BO195:BO202" si="34">IFERROR(1/J195*(X195/H195),"0")</f>
        <v>0.1221001221001221</v>
      </c>
      <c r="BP195" s="64">
        <f t="shared" ref="BP195:BP202" si="35">IFERROR(1/J195*(Y195/H195),"0")</f>
        <v>0.12820512820512819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70">
        <v>4680115881761</v>
      </c>
      <c r="E196" s="771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11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7"/>
      <c r="R196" s="777"/>
      <c r="S196" s="777"/>
      <c r="T196" s="778"/>
      <c r="U196" s="34"/>
      <c r="V196" s="34"/>
      <c r="W196" s="35" t="s">
        <v>67</v>
      </c>
      <c r="X196" s="757">
        <v>20</v>
      </c>
      <c r="Y196" s="758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70">
        <v>4680115881563</v>
      </c>
      <c r="E197" s="771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7"/>
      <c r="R197" s="777"/>
      <c r="S197" s="777"/>
      <c r="T197" s="778"/>
      <c r="U197" s="34"/>
      <c r="V197" s="34"/>
      <c r="W197" s="35" t="s">
        <v>67</v>
      </c>
      <c r="X197" s="757">
        <v>80</v>
      </c>
      <c r="Y197" s="758">
        <f t="shared" si="31"/>
        <v>84</v>
      </c>
      <c r="Z197" s="36">
        <f>IFERROR(IF(Y197=0,"",ROUNDUP(Y197/H197,0)*0.00753),"")</f>
        <v>0.15060000000000001</v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83.80952380952381</v>
      </c>
      <c r="BN197" s="64">
        <f t="shared" si="33"/>
        <v>88</v>
      </c>
      <c r="BO197" s="64">
        <f t="shared" si="34"/>
        <v>0.1221001221001221</v>
      </c>
      <c r="BP197" s="64">
        <f t="shared" si="35"/>
        <v>0.12820512820512819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70">
        <v>4680115880986</v>
      </c>
      <c r="E198" s="771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1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7"/>
      <c r="R198" s="777"/>
      <c r="S198" s="777"/>
      <c r="T198" s="778"/>
      <c r="U198" s="34"/>
      <c r="V198" s="34"/>
      <c r="W198" s="35" t="s">
        <v>67</v>
      </c>
      <c r="X198" s="757">
        <v>210</v>
      </c>
      <c r="Y198" s="758">
        <f t="shared" si="31"/>
        <v>210</v>
      </c>
      <c r="Z198" s="36">
        <f>IFERROR(IF(Y198=0,"",ROUNDUP(Y198/H198,0)*0.00502),"")</f>
        <v>0.502</v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223</v>
      </c>
      <c r="BN198" s="64">
        <f t="shared" si="33"/>
        <v>223</v>
      </c>
      <c r="BO198" s="64">
        <f t="shared" si="34"/>
        <v>0.42735042735042739</v>
      </c>
      <c r="BP198" s="64">
        <f t="shared" si="35"/>
        <v>0.42735042735042739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70">
        <v>4680115881785</v>
      </c>
      <c r="E199" s="771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11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7"/>
      <c r="R199" s="777"/>
      <c r="S199" s="777"/>
      <c r="T199" s="778"/>
      <c r="U199" s="34"/>
      <c r="V199" s="34"/>
      <c r="W199" s="35" t="s">
        <v>67</v>
      </c>
      <c r="X199" s="757">
        <v>175</v>
      </c>
      <c r="Y199" s="758">
        <f t="shared" si="31"/>
        <v>176.4</v>
      </c>
      <c r="Z199" s="36">
        <f>IFERROR(IF(Y199=0,"",ROUNDUP(Y199/H199,0)*0.00502),"")</f>
        <v>0.42168</v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185.83333333333331</v>
      </c>
      <c r="BN199" s="64">
        <f t="shared" si="33"/>
        <v>187.32</v>
      </c>
      <c r="BO199" s="64">
        <f t="shared" si="34"/>
        <v>0.35612535612535612</v>
      </c>
      <c r="BP199" s="64">
        <f t="shared" si="35"/>
        <v>0.35897435897435903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70">
        <v>4680115881679</v>
      </c>
      <c r="E200" s="771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11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7"/>
      <c r="R200" s="777"/>
      <c r="S200" s="777"/>
      <c r="T200" s="778"/>
      <c r="U200" s="34"/>
      <c r="V200" s="34"/>
      <c r="W200" s="35" t="s">
        <v>67</v>
      </c>
      <c r="X200" s="757">
        <v>315</v>
      </c>
      <c r="Y200" s="758">
        <f t="shared" si="31"/>
        <v>315</v>
      </c>
      <c r="Z200" s="36">
        <f>IFERROR(IF(Y200=0,"",ROUNDUP(Y200/H200,0)*0.00502),"")</f>
        <v>0.753</v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330</v>
      </c>
      <c r="BN200" s="64">
        <f t="shared" si="33"/>
        <v>330</v>
      </c>
      <c r="BO200" s="64">
        <f t="shared" si="34"/>
        <v>0.64102564102564108</v>
      </c>
      <c r="BP200" s="64">
        <f t="shared" si="35"/>
        <v>0.64102564102564108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4301031158</v>
      </c>
      <c r="D201" s="770">
        <v>4680115880191</v>
      </c>
      <c r="E201" s="771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10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7"/>
      <c r="R201" s="777"/>
      <c r="S201" s="777"/>
      <c r="T201" s="778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355</v>
      </c>
      <c r="B202" s="54" t="s">
        <v>356</v>
      </c>
      <c r="C202" s="31">
        <v>4301031245</v>
      </c>
      <c r="D202" s="770">
        <v>4680115883963</v>
      </c>
      <c r="E202" s="771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11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7"/>
      <c r="R202" s="777"/>
      <c r="S202" s="777"/>
      <c r="T202" s="778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74"/>
      <c r="B203" s="762"/>
      <c r="C203" s="762"/>
      <c r="D203" s="762"/>
      <c r="E203" s="762"/>
      <c r="F203" s="762"/>
      <c r="G203" s="762"/>
      <c r="H203" s="762"/>
      <c r="I203" s="762"/>
      <c r="J203" s="762"/>
      <c r="K203" s="762"/>
      <c r="L203" s="762"/>
      <c r="M203" s="762"/>
      <c r="N203" s="762"/>
      <c r="O203" s="775"/>
      <c r="P203" s="767" t="s">
        <v>69</v>
      </c>
      <c r="Q203" s="768"/>
      <c r="R203" s="768"/>
      <c r="S203" s="768"/>
      <c r="T203" s="768"/>
      <c r="U203" s="768"/>
      <c r="V203" s="769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376.1904761904762</v>
      </c>
      <c r="Y203" s="759">
        <f>IFERROR(Y195/H195,"0")+IFERROR(Y196/H196,"0")+IFERROR(Y197/H197,"0")+IFERROR(Y198/H198,"0")+IFERROR(Y199/H199,"0")+IFERROR(Y200/H200,"0")+IFERROR(Y201/H201,"0")+IFERROR(Y202/H202,"0")</f>
        <v>379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2.01553</v>
      </c>
      <c r="AA203" s="760"/>
      <c r="AB203" s="760"/>
      <c r="AC203" s="760"/>
    </row>
    <row r="204" spans="1:68" x14ac:dyDescent="0.2">
      <c r="A204" s="762"/>
      <c r="B204" s="762"/>
      <c r="C204" s="762"/>
      <c r="D204" s="762"/>
      <c r="E204" s="762"/>
      <c r="F204" s="762"/>
      <c r="G204" s="762"/>
      <c r="H204" s="762"/>
      <c r="I204" s="762"/>
      <c r="J204" s="762"/>
      <c r="K204" s="762"/>
      <c r="L204" s="762"/>
      <c r="M204" s="762"/>
      <c r="N204" s="762"/>
      <c r="O204" s="775"/>
      <c r="P204" s="767" t="s">
        <v>69</v>
      </c>
      <c r="Q204" s="768"/>
      <c r="R204" s="768"/>
      <c r="S204" s="768"/>
      <c r="T204" s="768"/>
      <c r="U204" s="768"/>
      <c r="V204" s="769"/>
      <c r="W204" s="37" t="s">
        <v>67</v>
      </c>
      <c r="X204" s="759">
        <f>IFERROR(SUM(X195:X202),"0")</f>
        <v>880</v>
      </c>
      <c r="Y204" s="759">
        <f>IFERROR(SUM(Y195:Y202),"0")</f>
        <v>890.4</v>
      </c>
      <c r="Z204" s="37"/>
      <c r="AA204" s="760"/>
      <c r="AB204" s="760"/>
      <c r="AC204" s="760"/>
    </row>
    <row r="205" spans="1:68" ht="16.5" hidden="1" customHeight="1" x14ac:dyDescent="0.25">
      <c r="A205" s="779" t="s">
        <v>358</v>
      </c>
      <c r="B205" s="762"/>
      <c r="C205" s="762"/>
      <c r="D205" s="762"/>
      <c r="E205" s="762"/>
      <c r="F205" s="762"/>
      <c r="G205" s="762"/>
      <c r="H205" s="762"/>
      <c r="I205" s="762"/>
      <c r="J205" s="762"/>
      <c r="K205" s="762"/>
      <c r="L205" s="762"/>
      <c r="M205" s="762"/>
      <c r="N205" s="762"/>
      <c r="O205" s="762"/>
      <c r="P205" s="762"/>
      <c r="Q205" s="762"/>
      <c r="R205" s="762"/>
      <c r="S205" s="762"/>
      <c r="T205" s="762"/>
      <c r="U205" s="762"/>
      <c r="V205" s="762"/>
      <c r="W205" s="762"/>
      <c r="X205" s="762"/>
      <c r="Y205" s="762"/>
      <c r="Z205" s="762"/>
      <c r="AA205" s="752"/>
      <c r="AB205" s="752"/>
      <c r="AC205" s="752"/>
    </row>
    <row r="206" spans="1:68" ht="14.25" hidden="1" customHeight="1" x14ac:dyDescent="0.25">
      <c r="A206" s="764" t="s">
        <v>112</v>
      </c>
      <c r="B206" s="762"/>
      <c r="C206" s="762"/>
      <c r="D206" s="762"/>
      <c r="E206" s="762"/>
      <c r="F206" s="762"/>
      <c r="G206" s="762"/>
      <c r="H206" s="762"/>
      <c r="I206" s="762"/>
      <c r="J206" s="762"/>
      <c r="K206" s="762"/>
      <c r="L206" s="762"/>
      <c r="M206" s="762"/>
      <c r="N206" s="762"/>
      <c r="O206" s="762"/>
      <c r="P206" s="762"/>
      <c r="Q206" s="762"/>
      <c r="R206" s="762"/>
      <c r="S206" s="762"/>
      <c r="T206" s="762"/>
      <c r="U206" s="762"/>
      <c r="V206" s="762"/>
      <c r="W206" s="762"/>
      <c r="X206" s="762"/>
      <c r="Y206" s="762"/>
      <c r="Z206" s="762"/>
      <c r="AA206" s="750"/>
      <c r="AB206" s="750"/>
      <c r="AC206" s="750"/>
    </row>
    <row r="207" spans="1:68" ht="27" hidden="1" customHeight="1" x14ac:dyDescent="0.25">
      <c r="A207" s="54" t="s">
        <v>359</v>
      </c>
      <c r="B207" s="54" t="s">
        <v>360</v>
      </c>
      <c r="C207" s="31">
        <v>4301011450</v>
      </c>
      <c r="D207" s="770">
        <v>4680115881402</v>
      </c>
      <c r="E207" s="771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10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7"/>
      <c r="R207" s="777"/>
      <c r="S207" s="777"/>
      <c r="T207" s="778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362</v>
      </c>
      <c r="B208" s="54" t="s">
        <v>363</v>
      </c>
      <c r="C208" s="31">
        <v>4301011767</v>
      </c>
      <c r="D208" s="770">
        <v>4680115881396</v>
      </c>
      <c r="E208" s="771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7"/>
      <c r="R208" s="777"/>
      <c r="S208" s="777"/>
      <c r="T208" s="778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74"/>
      <c r="B209" s="762"/>
      <c r="C209" s="762"/>
      <c r="D209" s="762"/>
      <c r="E209" s="762"/>
      <c r="F209" s="762"/>
      <c r="G209" s="762"/>
      <c r="H209" s="762"/>
      <c r="I209" s="762"/>
      <c r="J209" s="762"/>
      <c r="K209" s="762"/>
      <c r="L209" s="762"/>
      <c r="M209" s="762"/>
      <c r="N209" s="762"/>
      <c r="O209" s="775"/>
      <c r="P209" s="767" t="s">
        <v>69</v>
      </c>
      <c r="Q209" s="768"/>
      <c r="R209" s="768"/>
      <c r="S209" s="768"/>
      <c r="T209" s="768"/>
      <c r="U209" s="768"/>
      <c r="V209" s="769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hidden="1" x14ac:dyDescent="0.2">
      <c r="A210" s="762"/>
      <c r="B210" s="762"/>
      <c r="C210" s="762"/>
      <c r="D210" s="762"/>
      <c r="E210" s="762"/>
      <c r="F210" s="762"/>
      <c r="G210" s="762"/>
      <c r="H210" s="762"/>
      <c r="I210" s="762"/>
      <c r="J210" s="762"/>
      <c r="K210" s="762"/>
      <c r="L210" s="762"/>
      <c r="M210" s="762"/>
      <c r="N210" s="762"/>
      <c r="O210" s="775"/>
      <c r="P210" s="767" t="s">
        <v>69</v>
      </c>
      <c r="Q210" s="768"/>
      <c r="R210" s="768"/>
      <c r="S210" s="768"/>
      <c r="T210" s="768"/>
      <c r="U210" s="768"/>
      <c r="V210" s="769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hidden="1" customHeight="1" x14ac:dyDescent="0.25">
      <c r="A211" s="764" t="s">
        <v>166</v>
      </c>
      <c r="B211" s="762"/>
      <c r="C211" s="762"/>
      <c r="D211" s="762"/>
      <c r="E211" s="762"/>
      <c r="F211" s="762"/>
      <c r="G211" s="762"/>
      <c r="H211" s="762"/>
      <c r="I211" s="762"/>
      <c r="J211" s="762"/>
      <c r="K211" s="762"/>
      <c r="L211" s="762"/>
      <c r="M211" s="762"/>
      <c r="N211" s="762"/>
      <c r="O211" s="762"/>
      <c r="P211" s="762"/>
      <c r="Q211" s="762"/>
      <c r="R211" s="762"/>
      <c r="S211" s="762"/>
      <c r="T211" s="762"/>
      <c r="U211" s="762"/>
      <c r="V211" s="762"/>
      <c r="W211" s="762"/>
      <c r="X211" s="762"/>
      <c r="Y211" s="762"/>
      <c r="Z211" s="762"/>
      <c r="AA211" s="750"/>
      <c r="AB211" s="750"/>
      <c r="AC211" s="750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70">
        <v>4680115882935</v>
      </c>
      <c r="E212" s="771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10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7"/>
      <c r="R212" s="777"/>
      <c r="S212" s="777"/>
      <c r="T212" s="778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70">
        <v>4680115880764</v>
      </c>
      <c r="E213" s="771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7"/>
      <c r="R213" s="777"/>
      <c r="S213" s="777"/>
      <c r="T213" s="778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74"/>
      <c r="B214" s="762"/>
      <c r="C214" s="762"/>
      <c r="D214" s="762"/>
      <c r="E214" s="762"/>
      <c r="F214" s="762"/>
      <c r="G214" s="762"/>
      <c r="H214" s="762"/>
      <c r="I214" s="762"/>
      <c r="J214" s="762"/>
      <c r="K214" s="762"/>
      <c r="L214" s="762"/>
      <c r="M214" s="762"/>
      <c r="N214" s="762"/>
      <c r="O214" s="775"/>
      <c r="P214" s="767" t="s">
        <v>69</v>
      </c>
      <c r="Q214" s="768"/>
      <c r="R214" s="768"/>
      <c r="S214" s="768"/>
      <c r="T214" s="768"/>
      <c r="U214" s="768"/>
      <c r="V214" s="769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hidden="1" x14ac:dyDescent="0.2">
      <c r="A215" s="762"/>
      <c r="B215" s="762"/>
      <c r="C215" s="762"/>
      <c r="D215" s="762"/>
      <c r="E215" s="762"/>
      <c r="F215" s="762"/>
      <c r="G215" s="762"/>
      <c r="H215" s="762"/>
      <c r="I215" s="762"/>
      <c r="J215" s="762"/>
      <c r="K215" s="762"/>
      <c r="L215" s="762"/>
      <c r="M215" s="762"/>
      <c r="N215" s="762"/>
      <c r="O215" s="775"/>
      <c r="P215" s="767" t="s">
        <v>69</v>
      </c>
      <c r="Q215" s="768"/>
      <c r="R215" s="768"/>
      <c r="S215" s="768"/>
      <c r="T215" s="768"/>
      <c r="U215" s="768"/>
      <c r="V215" s="769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hidden="1" customHeight="1" x14ac:dyDescent="0.25">
      <c r="A216" s="764" t="s">
        <v>62</v>
      </c>
      <c r="B216" s="762"/>
      <c r="C216" s="762"/>
      <c r="D216" s="762"/>
      <c r="E216" s="762"/>
      <c r="F216" s="762"/>
      <c r="G216" s="762"/>
      <c r="H216" s="762"/>
      <c r="I216" s="762"/>
      <c r="J216" s="762"/>
      <c r="K216" s="762"/>
      <c r="L216" s="762"/>
      <c r="M216" s="762"/>
      <c r="N216" s="762"/>
      <c r="O216" s="762"/>
      <c r="P216" s="762"/>
      <c r="Q216" s="762"/>
      <c r="R216" s="762"/>
      <c r="S216" s="762"/>
      <c r="T216" s="762"/>
      <c r="U216" s="762"/>
      <c r="V216" s="762"/>
      <c r="W216" s="762"/>
      <c r="X216" s="762"/>
      <c r="Y216" s="762"/>
      <c r="Z216" s="762"/>
      <c r="AA216" s="750"/>
      <c r="AB216" s="750"/>
      <c r="AC216" s="750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70">
        <v>4680115882683</v>
      </c>
      <c r="E217" s="771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7"/>
      <c r="R217" s="777"/>
      <c r="S217" s="777"/>
      <c r="T217" s="778"/>
      <c r="U217" s="34"/>
      <c r="V217" s="34"/>
      <c r="W217" s="35" t="s">
        <v>67</v>
      </c>
      <c r="X217" s="757">
        <v>150</v>
      </c>
      <c r="Y217" s="758">
        <f t="shared" ref="Y217:Y224" si="36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155.83333333333331</v>
      </c>
      <c r="BN217" s="64">
        <f t="shared" ref="BN217:BN224" si="38">IFERROR(Y217*I217/H217,"0")</f>
        <v>157.08000000000001</v>
      </c>
      <c r="BO217" s="64">
        <f t="shared" ref="BO217:BO224" si="39">IFERROR(1/J217*(X217/H217),"0")</f>
        <v>0.21043771043771042</v>
      </c>
      <c r="BP217" s="64">
        <f t="shared" ref="BP217:BP224" si="40">IFERROR(1/J217*(Y217/H217),"0")</f>
        <v>0.21212121212121213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70">
        <v>4680115882690</v>
      </c>
      <c r="E218" s="771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11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7"/>
      <c r="R218" s="777"/>
      <c r="S218" s="777"/>
      <c r="T218" s="778"/>
      <c r="U218" s="34"/>
      <c r="V218" s="34"/>
      <c r="W218" s="35" t="s">
        <v>67</v>
      </c>
      <c r="X218" s="757">
        <v>120</v>
      </c>
      <c r="Y218" s="758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124.66666666666667</v>
      </c>
      <c r="BN218" s="64">
        <f t="shared" si="38"/>
        <v>129.03</v>
      </c>
      <c r="BO218" s="64">
        <f t="shared" si="39"/>
        <v>0.16835016835016836</v>
      </c>
      <c r="BP218" s="64">
        <f t="shared" si="40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70">
        <v>4680115882669</v>
      </c>
      <c r="E219" s="771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9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7"/>
      <c r="R219" s="777"/>
      <c r="S219" s="777"/>
      <c r="T219" s="778"/>
      <c r="U219" s="34"/>
      <c r="V219" s="34"/>
      <c r="W219" s="35" t="s">
        <v>67</v>
      </c>
      <c r="X219" s="757">
        <v>360</v>
      </c>
      <c r="Y219" s="758">
        <f t="shared" si="36"/>
        <v>361.8</v>
      </c>
      <c r="Z219" s="36">
        <f>IFERROR(IF(Y219=0,"",ROUNDUP(Y219/H219,0)*0.00902),"")</f>
        <v>0.60433999999999999</v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374</v>
      </c>
      <c r="BN219" s="64">
        <f t="shared" si="38"/>
        <v>375.87</v>
      </c>
      <c r="BO219" s="64">
        <f t="shared" si="39"/>
        <v>0.50505050505050497</v>
      </c>
      <c r="BP219" s="64">
        <f t="shared" si="40"/>
        <v>0.50757575757575757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70">
        <v>4680115882676</v>
      </c>
      <c r="E220" s="771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7"/>
      <c r="R220" s="777"/>
      <c r="S220" s="777"/>
      <c r="T220" s="778"/>
      <c r="U220" s="34"/>
      <c r="V220" s="34"/>
      <c r="W220" s="35" t="s">
        <v>67</v>
      </c>
      <c r="X220" s="757">
        <v>150</v>
      </c>
      <c r="Y220" s="758">
        <f t="shared" si="36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155.83333333333331</v>
      </c>
      <c r="BN220" s="64">
        <f t="shared" si="38"/>
        <v>157.08000000000001</v>
      </c>
      <c r="BO220" s="64">
        <f t="shared" si="39"/>
        <v>0.21043771043771042</v>
      </c>
      <c r="BP220" s="64">
        <f t="shared" si="40"/>
        <v>0.21212121212121213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70">
        <v>4680115884014</v>
      </c>
      <c r="E221" s="771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7"/>
      <c r="R221" s="777"/>
      <c r="S221" s="777"/>
      <c r="T221" s="778"/>
      <c r="U221" s="34"/>
      <c r="V221" s="34"/>
      <c r="W221" s="35" t="s">
        <v>67</v>
      </c>
      <c r="X221" s="757">
        <v>90</v>
      </c>
      <c r="Y221" s="758">
        <f t="shared" si="36"/>
        <v>90</v>
      </c>
      <c r="Z221" s="36">
        <f>IFERROR(IF(Y221=0,"",ROUNDUP(Y221/H221,0)*0.00502),"")</f>
        <v>0.251</v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96.499999999999986</v>
      </c>
      <c r="BN221" s="64">
        <f t="shared" si="38"/>
        <v>96.499999999999986</v>
      </c>
      <c r="BO221" s="64">
        <f t="shared" si="39"/>
        <v>0.21367521367521369</v>
      </c>
      <c r="BP221" s="64">
        <f t="shared" si="40"/>
        <v>0.21367521367521369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70">
        <v>4680115884007</v>
      </c>
      <c r="E222" s="771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7"/>
      <c r="R222" s="777"/>
      <c r="S222" s="777"/>
      <c r="T222" s="778"/>
      <c r="U222" s="34"/>
      <c r="V222" s="34"/>
      <c r="W222" s="35" t="s">
        <v>67</v>
      </c>
      <c r="X222" s="757">
        <v>90</v>
      </c>
      <c r="Y222" s="758">
        <f t="shared" si="36"/>
        <v>90</v>
      </c>
      <c r="Z222" s="36">
        <f>IFERROR(IF(Y222=0,"",ROUNDUP(Y222/H222,0)*0.00502),"")</f>
        <v>0.251</v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95</v>
      </c>
      <c r="BN222" s="64">
        <f t="shared" si="38"/>
        <v>95</v>
      </c>
      <c r="BO222" s="64">
        <f t="shared" si="39"/>
        <v>0.21367521367521369</v>
      </c>
      <c r="BP222" s="64">
        <f t="shared" si="40"/>
        <v>0.21367521367521369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70">
        <v>4680115884038</v>
      </c>
      <c r="E223" s="771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7"/>
      <c r="R223" s="777"/>
      <c r="S223" s="777"/>
      <c r="T223" s="778"/>
      <c r="U223" s="34"/>
      <c r="V223" s="34"/>
      <c r="W223" s="35" t="s">
        <v>67</v>
      </c>
      <c r="X223" s="757">
        <v>105</v>
      </c>
      <c r="Y223" s="758">
        <f t="shared" si="36"/>
        <v>106.2</v>
      </c>
      <c r="Z223" s="36">
        <f>IFERROR(IF(Y223=0,"",ROUNDUP(Y223/H223,0)*0.00502),"")</f>
        <v>0.29618</v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110.83333333333333</v>
      </c>
      <c r="BN223" s="64">
        <f t="shared" si="38"/>
        <v>112.1</v>
      </c>
      <c r="BO223" s="64">
        <f t="shared" si="39"/>
        <v>0.2492877492877493</v>
      </c>
      <c r="BP223" s="64">
        <f t="shared" si="40"/>
        <v>0.25213675213675218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70">
        <v>4680115884021</v>
      </c>
      <c r="E224" s="771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7"/>
      <c r="R224" s="777"/>
      <c r="S224" s="777"/>
      <c r="T224" s="778"/>
      <c r="U224" s="34"/>
      <c r="V224" s="34"/>
      <c r="W224" s="35" t="s">
        <v>67</v>
      </c>
      <c r="X224" s="757">
        <v>90</v>
      </c>
      <c r="Y224" s="758">
        <f t="shared" si="36"/>
        <v>90</v>
      </c>
      <c r="Z224" s="36">
        <f>IFERROR(IF(Y224=0,"",ROUNDUP(Y224/H224,0)*0.00502),"")</f>
        <v>0.251</v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95</v>
      </c>
      <c r="BN224" s="64">
        <f t="shared" si="38"/>
        <v>95</v>
      </c>
      <c r="BO224" s="64">
        <f t="shared" si="39"/>
        <v>0.21367521367521369</v>
      </c>
      <c r="BP224" s="64">
        <f t="shared" si="40"/>
        <v>0.21367521367521369</v>
      </c>
    </row>
    <row r="225" spans="1:68" x14ac:dyDescent="0.2">
      <c r="A225" s="774"/>
      <c r="B225" s="762"/>
      <c r="C225" s="762"/>
      <c r="D225" s="762"/>
      <c r="E225" s="762"/>
      <c r="F225" s="762"/>
      <c r="G225" s="762"/>
      <c r="H225" s="762"/>
      <c r="I225" s="762"/>
      <c r="J225" s="762"/>
      <c r="K225" s="762"/>
      <c r="L225" s="762"/>
      <c r="M225" s="762"/>
      <c r="N225" s="762"/>
      <c r="O225" s="775"/>
      <c r="P225" s="767" t="s">
        <v>69</v>
      </c>
      <c r="Q225" s="768"/>
      <c r="R225" s="768"/>
      <c r="S225" s="768"/>
      <c r="T225" s="768"/>
      <c r="U225" s="768"/>
      <c r="V225" s="769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352.77777777777777</v>
      </c>
      <c r="Y225" s="759">
        <f>IFERROR(Y217/H217,"0")+IFERROR(Y218/H218,"0")+IFERROR(Y219/H219,"0")+IFERROR(Y220/H220,"0")+IFERROR(Y221/H221,"0")+IFERROR(Y222/H222,"0")+IFERROR(Y223/H223,"0")+IFERROR(Y224/H224,"0")</f>
        <v>355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2.3660999999999999</v>
      </c>
      <c r="AA225" s="760"/>
      <c r="AB225" s="760"/>
      <c r="AC225" s="760"/>
    </row>
    <row r="226" spans="1:68" x14ac:dyDescent="0.2">
      <c r="A226" s="762"/>
      <c r="B226" s="762"/>
      <c r="C226" s="762"/>
      <c r="D226" s="762"/>
      <c r="E226" s="762"/>
      <c r="F226" s="762"/>
      <c r="G226" s="762"/>
      <c r="H226" s="762"/>
      <c r="I226" s="762"/>
      <c r="J226" s="762"/>
      <c r="K226" s="762"/>
      <c r="L226" s="762"/>
      <c r="M226" s="762"/>
      <c r="N226" s="762"/>
      <c r="O226" s="775"/>
      <c r="P226" s="767" t="s">
        <v>69</v>
      </c>
      <c r="Q226" s="768"/>
      <c r="R226" s="768"/>
      <c r="S226" s="768"/>
      <c r="T226" s="768"/>
      <c r="U226" s="768"/>
      <c r="V226" s="769"/>
      <c r="W226" s="37" t="s">
        <v>67</v>
      </c>
      <c r="X226" s="759">
        <f>IFERROR(SUM(X217:X224),"0")</f>
        <v>1155</v>
      </c>
      <c r="Y226" s="759">
        <f>IFERROR(SUM(Y217:Y224),"0")</f>
        <v>1164.6000000000001</v>
      </c>
      <c r="Z226" s="37"/>
      <c r="AA226" s="760"/>
      <c r="AB226" s="760"/>
      <c r="AC226" s="760"/>
    </row>
    <row r="227" spans="1:68" ht="14.25" hidden="1" customHeight="1" x14ac:dyDescent="0.25">
      <c r="A227" s="764" t="s">
        <v>71</v>
      </c>
      <c r="B227" s="762"/>
      <c r="C227" s="762"/>
      <c r="D227" s="762"/>
      <c r="E227" s="762"/>
      <c r="F227" s="762"/>
      <c r="G227" s="762"/>
      <c r="H227" s="762"/>
      <c r="I227" s="762"/>
      <c r="J227" s="762"/>
      <c r="K227" s="762"/>
      <c r="L227" s="762"/>
      <c r="M227" s="762"/>
      <c r="N227" s="762"/>
      <c r="O227" s="762"/>
      <c r="P227" s="762"/>
      <c r="Q227" s="762"/>
      <c r="R227" s="762"/>
      <c r="S227" s="762"/>
      <c r="T227" s="762"/>
      <c r="U227" s="762"/>
      <c r="V227" s="762"/>
      <c r="W227" s="762"/>
      <c r="X227" s="762"/>
      <c r="Y227" s="762"/>
      <c r="Z227" s="762"/>
      <c r="AA227" s="750"/>
      <c r="AB227" s="750"/>
      <c r="AC227" s="750"/>
    </row>
    <row r="228" spans="1:68" ht="27" hidden="1" customHeight="1" x14ac:dyDescent="0.25">
      <c r="A228" s="54" t="s">
        <v>389</v>
      </c>
      <c r="B228" s="54" t="s">
        <v>390</v>
      </c>
      <c r="C228" s="31">
        <v>4301051408</v>
      </c>
      <c r="D228" s="770">
        <v>4680115881594</v>
      </c>
      <c r="E228" s="771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11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7"/>
      <c r="R228" s="777"/>
      <c r="S228" s="777"/>
      <c r="T228" s="778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392</v>
      </c>
      <c r="B229" s="54" t="s">
        <v>393</v>
      </c>
      <c r="C229" s="31">
        <v>4301051754</v>
      </c>
      <c r="D229" s="770">
        <v>4680115880962</v>
      </c>
      <c r="E229" s="771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7"/>
      <c r="R229" s="777"/>
      <c r="S229" s="777"/>
      <c r="T229" s="778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4301051411</v>
      </c>
      <c r="D230" s="770">
        <v>4680115881617</v>
      </c>
      <c r="E230" s="771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8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7"/>
      <c r="R230" s="777"/>
      <c r="S230" s="777"/>
      <c r="T230" s="778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70">
        <v>4680115880573</v>
      </c>
      <c r="E231" s="771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7"/>
      <c r="R231" s="777"/>
      <c r="S231" s="777"/>
      <c r="T231" s="778"/>
      <c r="U231" s="34"/>
      <c r="V231" s="34"/>
      <c r="W231" s="35" t="s">
        <v>67</v>
      </c>
      <c r="X231" s="757">
        <v>300</v>
      </c>
      <c r="Y231" s="758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70">
        <v>4680115882195</v>
      </c>
      <c r="E232" s="771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9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7"/>
      <c r="R232" s="777"/>
      <c r="S232" s="777"/>
      <c r="T232" s="778"/>
      <c r="U232" s="34"/>
      <c r="V232" s="34"/>
      <c r="W232" s="35" t="s">
        <v>67</v>
      </c>
      <c r="X232" s="757">
        <v>440</v>
      </c>
      <c r="Y232" s="758">
        <f t="shared" si="41"/>
        <v>441.59999999999997</v>
      </c>
      <c r="Z232" s="36">
        <f t="shared" ref="Z232:Z238" si="46">IFERROR(IF(Y232=0,"",ROUNDUP(Y232/H232,0)*0.00753),"")</f>
        <v>1.3855200000000001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493.16666666666663</v>
      </c>
      <c r="BN232" s="64">
        <f t="shared" si="43"/>
        <v>494.96000000000004</v>
      </c>
      <c r="BO232" s="64">
        <f t="shared" si="44"/>
        <v>1.1752136752136753</v>
      </c>
      <c r="BP232" s="64">
        <f t="shared" si="45"/>
        <v>1.1794871794871795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70">
        <v>4680115882607</v>
      </c>
      <c r="E233" s="771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10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7"/>
      <c r="R233" s="777"/>
      <c r="S233" s="777"/>
      <c r="T233" s="778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70">
        <v>4680115880092</v>
      </c>
      <c r="E234" s="771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8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7"/>
      <c r="R234" s="777"/>
      <c r="S234" s="777"/>
      <c r="T234" s="778"/>
      <c r="U234" s="34"/>
      <c r="V234" s="34"/>
      <c r="W234" s="35" t="s">
        <v>67</v>
      </c>
      <c r="X234" s="757">
        <v>360</v>
      </c>
      <c r="Y234" s="758">
        <f t="shared" si="41"/>
        <v>360</v>
      </c>
      <c r="Z234" s="36">
        <f t="shared" si="46"/>
        <v>1.1294999999999999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400.80000000000007</v>
      </c>
      <c r="BN234" s="64">
        <f t="shared" si="43"/>
        <v>400.80000000000007</v>
      </c>
      <c r="BO234" s="64">
        <f t="shared" si="44"/>
        <v>0.96153846153846145</v>
      </c>
      <c r="BP234" s="64">
        <f t="shared" si="45"/>
        <v>0.96153846153846145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70">
        <v>4680115880221</v>
      </c>
      <c r="E235" s="771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7"/>
      <c r="R235" s="777"/>
      <c r="S235" s="777"/>
      <c r="T235" s="778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70">
        <v>4680115882942</v>
      </c>
      <c r="E236" s="771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81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7"/>
      <c r="R236" s="777"/>
      <c r="S236" s="777"/>
      <c r="T236" s="778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70">
        <v>4680115880504</v>
      </c>
      <c r="E237" s="771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8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7"/>
      <c r="R237" s="777"/>
      <c r="S237" s="777"/>
      <c r="T237" s="778"/>
      <c r="U237" s="34"/>
      <c r="V237" s="34"/>
      <c r="W237" s="35" t="s">
        <v>67</v>
      </c>
      <c r="X237" s="757">
        <v>160</v>
      </c>
      <c r="Y237" s="758">
        <f t="shared" si="41"/>
        <v>160.79999999999998</v>
      </c>
      <c r="Z237" s="36">
        <f t="shared" si="46"/>
        <v>0.50451000000000001</v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178.13333333333335</v>
      </c>
      <c r="BN237" s="64">
        <f t="shared" si="43"/>
        <v>179.024</v>
      </c>
      <c r="BO237" s="64">
        <f t="shared" si="44"/>
        <v>0.42735042735042739</v>
      </c>
      <c r="BP237" s="64">
        <f t="shared" si="45"/>
        <v>0.42948717948717946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70">
        <v>4680115882164</v>
      </c>
      <c r="E238" s="771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7"/>
      <c r="R238" s="777"/>
      <c r="S238" s="777"/>
      <c r="T238" s="778"/>
      <c r="U238" s="34"/>
      <c r="V238" s="34"/>
      <c r="W238" s="35" t="s">
        <v>67</v>
      </c>
      <c r="X238" s="757">
        <v>400</v>
      </c>
      <c r="Y238" s="758">
        <f t="shared" si="41"/>
        <v>400.8</v>
      </c>
      <c r="Z238" s="36">
        <f t="shared" si="46"/>
        <v>1.2575100000000001</v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446.33333333333337</v>
      </c>
      <c r="BN238" s="64">
        <f t="shared" si="43"/>
        <v>447.226</v>
      </c>
      <c r="BO238" s="64">
        <f t="shared" si="44"/>
        <v>1.0683760683760684</v>
      </c>
      <c r="BP238" s="64">
        <f t="shared" si="45"/>
        <v>1.0705128205128205</v>
      </c>
    </row>
    <row r="239" spans="1:68" x14ac:dyDescent="0.2">
      <c r="A239" s="774"/>
      <c r="B239" s="762"/>
      <c r="C239" s="762"/>
      <c r="D239" s="762"/>
      <c r="E239" s="762"/>
      <c r="F239" s="762"/>
      <c r="G239" s="762"/>
      <c r="H239" s="762"/>
      <c r="I239" s="762"/>
      <c r="J239" s="762"/>
      <c r="K239" s="762"/>
      <c r="L239" s="762"/>
      <c r="M239" s="762"/>
      <c r="N239" s="762"/>
      <c r="O239" s="775"/>
      <c r="P239" s="767" t="s">
        <v>69</v>
      </c>
      <c r="Q239" s="768"/>
      <c r="R239" s="768"/>
      <c r="S239" s="768"/>
      <c r="T239" s="768"/>
      <c r="U239" s="768"/>
      <c r="V239" s="769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601.14942528735639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603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5.0382899999999999</v>
      </c>
      <c r="AA239" s="760"/>
      <c r="AB239" s="760"/>
      <c r="AC239" s="760"/>
    </row>
    <row r="240" spans="1:68" x14ac:dyDescent="0.2">
      <c r="A240" s="762"/>
      <c r="B240" s="762"/>
      <c r="C240" s="762"/>
      <c r="D240" s="762"/>
      <c r="E240" s="762"/>
      <c r="F240" s="762"/>
      <c r="G240" s="762"/>
      <c r="H240" s="762"/>
      <c r="I240" s="762"/>
      <c r="J240" s="762"/>
      <c r="K240" s="762"/>
      <c r="L240" s="762"/>
      <c r="M240" s="762"/>
      <c r="N240" s="762"/>
      <c r="O240" s="775"/>
      <c r="P240" s="767" t="s">
        <v>69</v>
      </c>
      <c r="Q240" s="768"/>
      <c r="R240" s="768"/>
      <c r="S240" s="768"/>
      <c r="T240" s="768"/>
      <c r="U240" s="768"/>
      <c r="V240" s="769"/>
      <c r="W240" s="37" t="s">
        <v>67</v>
      </c>
      <c r="X240" s="759">
        <f>IFERROR(SUM(X228:X238),"0")</f>
        <v>1660</v>
      </c>
      <c r="Y240" s="759">
        <f>IFERROR(SUM(Y228:Y238),"0")</f>
        <v>1667.6999999999998</v>
      </c>
      <c r="Z240" s="37"/>
      <c r="AA240" s="760"/>
      <c r="AB240" s="760"/>
      <c r="AC240" s="760"/>
    </row>
    <row r="241" spans="1:68" ht="14.25" hidden="1" customHeight="1" x14ac:dyDescent="0.25">
      <c r="A241" s="764" t="s">
        <v>212</v>
      </c>
      <c r="B241" s="762"/>
      <c r="C241" s="762"/>
      <c r="D241" s="762"/>
      <c r="E241" s="762"/>
      <c r="F241" s="762"/>
      <c r="G241" s="762"/>
      <c r="H241" s="762"/>
      <c r="I241" s="762"/>
      <c r="J241" s="762"/>
      <c r="K241" s="762"/>
      <c r="L241" s="762"/>
      <c r="M241" s="762"/>
      <c r="N241" s="762"/>
      <c r="O241" s="762"/>
      <c r="P241" s="762"/>
      <c r="Q241" s="762"/>
      <c r="R241" s="762"/>
      <c r="S241" s="762"/>
      <c r="T241" s="762"/>
      <c r="U241" s="762"/>
      <c r="V241" s="762"/>
      <c r="W241" s="762"/>
      <c r="X241" s="762"/>
      <c r="Y241" s="762"/>
      <c r="Z241" s="762"/>
      <c r="AA241" s="750"/>
      <c r="AB241" s="750"/>
      <c r="AC241" s="750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770">
        <v>4680115882874</v>
      </c>
      <c r="E242" s="771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8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7"/>
      <c r="R242" s="777"/>
      <c r="S242" s="777"/>
      <c r="T242" s="778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770">
        <v>4680115882874</v>
      </c>
      <c r="E243" s="771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11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7"/>
      <c r="R243" s="777"/>
      <c r="S243" s="777"/>
      <c r="T243" s="778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4301060359</v>
      </c>
      <c r="D244" s="770">
        <v>4680115884434</v>
      </c>
      <c r="E244" s="771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7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7"/>
      <c r="R244" s="777"/>
      <c r="S244" s="777"/>
      <c r="T244" s="778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4301060375</v>
      </c>
      <c r="D245" s="770">
        <v>4680115880818</v>
      </c>
      <c r="E245" s="771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9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7"/>
      <c r="R245" s="777"/>
      <c r="S245" s="777"/>
      <c r="T245" s="778"/>
      <c r="U245" s="34"/>
      <c r="V245" s="34"/>
      <c r="W245" s="35" t="s">
        <v>67</v>
      </c>
      <c r="X245" s="757">
        <v>56</v>
      </c>
      <c r="Y245" s="758">
        <f>IFERROR(IF(X245="",0,CEILING((X245/$H245),1)*$H245),"")</f>
        <v>57.599999999999994</v>
      </c>
      <c r="Z245" s="36">
        <f>IFERROR(IF(Y245=0,"",ROUNDUP(Y245/H245,0)*0.00753),"")</f>
        <v>0.18071999999999999</v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62.346666666666671</v>
      </c>
      <c r="BN245" s="64">
        <f>IFERROR(Y245*I245/H245,"0")</f>
        <v>64.128</v>
      </c>
      <c r="BO245" s="64">
        <f>IFERROR(1/J245*(X245/H245),"0")</f>
        <v>0.1495726495726496</v>
      </c>
      <c r="BP245" s="64">
        <f>IFERROR(1/J245*(Y245/H245),"0")</f>
        <v>0.15384615384615385</v>
      </c>
    </row>
    <row r="246" spans="1:68" ht="27" customHeight="1" x14ac:dyDescent="0.25">
      <c r="A246" s="54" t="s">
        <v>428</v>
      </c>
      <c r="B246" s="54" t="s">
        <v>429</v>
      </c>
      <c r="C246" s="31">
        <v>4301060389</v>
      </c>
      <c r="D246" s="770">
        <v>4680115880801</v>
      </c>
      <c r="E246" s="771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9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7"/>
      <c r="R246" s="777"/>
      <c r="S246" s="777"/>
      <c r="T246" s="778"/>
      <c r="U246" s="34"/>
      <c r="V246" s="34"/>
      <c r="W246" s="35" t="s">
        <v>67</v>
      </c>
      <c r="X246" s="757">
        <v>68</v>
      </c>
      <c r="Y246" s="758">
        <f>IFERROR(IF(X246="",0,CEILING((X246/$H246),1)*$H246),"")</f>
        <v>69.599999999999994</v>
      </c>
      <c r="Z246" s="36">
        <f>IFERROR(IF(Y246=0,"",ROUNDUP(Y246/H246,0)*0.00753),"")</f>
        <v>0.21837000000000001</v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75.706666666666663</v>
      </c>
      <c r="BN246" s="64">
        <f>IFERROR(Y246*I246/H246,"0")</f>
        <v>77.488</v>
      </c>
      <c r="BO246" s="64">
        <f>IFERROR(1/J246*(X246/H246),"0")</f>
        <v>0.18162393162393164</v>
      </c>
      <c r="BP246" s="64">
        <f>IFERROR(1/J246*(Y246/H246),"0")</f>
        <v>0.1858974358974359</v>
      </c>
    </row>
    <row r="247" spans="1:68" x14ac:dyDescent="0.2">
      <c r="A247" s="774"/>
      <c r="B247" s="762"/>
      <c r="C247" s="762"/>
      <c r="D247" s="762"/>
      <c r="E247" s="762"/>
      <c r="F247" s="762"/>
      <c r="G247" s="762"/>
      <c r="H247" s="762"/>
      <c r="I247" s="762"/>
      <c r="J247" s="762"/>
      <c r="K247" s="762"/>
      <c r="L247" s="762"/>
      <c r="M247" s="762"/>
      <c r="N247" s="762"/>
      <c r="O247" s="775"/>
      <c r="P247" s="767" t="s">
        <v>69</v>
      </c>
      <c r="Q247" s="768"/>
      <c r="R247" s="768"/>
      <c r="S247" s="768"/>
      <c r="T247" s="768"/>
      <c r="U247" s="768"/>
      <c r="V247" s="769"/>
      <c r="W247" s="37" t="s">
        <v>70</v>
      </c>
      <c r="X247" s="759">
        <f>IFERROR(X242/H242,"0")+IFERROR(X243/H243,"0")+IFERROR(X244/H244,"0")+IFERROR(X245/H245,"0")+IFERROR(X246/H246,"0")</f>
        <v>51.666666666666671</v>
      </c>
      <c r="Y247" s="759">
        <f>IFERROR(Y242/H242,"0")+IFERROR(Y243/H243,"0")+IFERROR(Y244/H244,"0")+IFERROR(Y245/H245,"0")+IFERROR(Y246/H246,"0")</f>
        <v>53</v>
      </c>
      <c r="Z247" s="759">
        <f>IFERROR(IF(Z242="",0,Z242),"0")+IFERROR(IF(Z243="",0,Z243),"0")+IFERROR(IF(Z244="",0,Z244),"0")+IFERROR(IF(Z245="",0,Z245),"0")+IFERROR(IF(Z246="",0,Z246),"0")</f>
        <v>0.39909</v>
      </c>
      <c r="AA247" s="760"/>
      <c r="AB247" s="760"/>
      <c r="AC247" s="760"/>
    </row>
    <row r="248" spans="1:68" x14ac:dyDescent="0.2">
      <c r="A248" s="762"/>
      <c r="B248" s="762"/>
      <c r="C248" s="762"/>
      <c r="D248" s="762"/>
      <c r="E248" s="762"/>
      <c r="F248" s="762"/>
      <c r="G248" s="762"/>
      <c r="H248" s="762"/>
      <c r="I248" s="762"/>
      <c r="J248" s="762"/>
      <c r="K248" s="762"/>
      <c r="L248" s="762"/>
      <c r="M248" s="762"/>
      <c r="N248" s="762"/>
      <c r="O248" s="775"/>
      <c r="P248" s="767" t="s">
        <v>69</v>
      </c>
      <c r="Q248" s="768"/>
      <c r="R248" s="768"/>
      <c r="S248" s="768"/>
      <c r="T248" s="768"/>
      <c r="U248" s="768"/>
      <c r="V248" s="769"/>
      <c r="W248" s="37" t="s">
        <v>67</v>
      </c>
      <c r="X248" s="759">
        <f>IFERROR(SUM(X242:X246),"0")</f>
        <v>124</v>
      </c>
      <c r="Y248" s="759">
        <f>IFERROR(SUM(Y242:Y246),"0")</f>
        <v>127.19999999999999</v>
      </c>
      <c r="Z248" s="37"/>
      <c r="AA248" s="760"/>
      <c r="AB248" s="760"/>
      <c r="AC248" s="760"/>
    </row>
    <row r="249" spans="1:68" ht="16.5" hidden="1" customHeight="1" x14ac:dyDescent="0.25">
      <c r="A249" s="779" t="s">
        <v>431</v>
      </c>
      <c r="B249" s="762"/>
      <c r="C249" s="762"/>
      <c r="D249" s="762"/>
      <c r="E249" s="762"/>
      <c r="F249" s="762"/>
      <c r="G249" s="762"/>
      <c r="H249" s="762"/>
      <c r="I249" s="762"/>
      <c r="J249" s="762"/>
      <c r="K249" s="762"/>
      <c r="L249" s="762"/>
      <c r="M249" s="762"/>
      <c r="N249" s="762"/>
      <c r="O249" s="762"/>
      <c r="P249" s="762"/>
      <c r="Q249" s="762"/>
      <c r="R249" s="762"/>
      <c r="S249" s="762"/>
      <c r="T249" s="762"/>
      <c r="U249" s="762"/>
      <c r="V249" s="762"/>
      <c r="W249" s="762"/>
      <c r="X249" s="762"/>
      <c r="Y249" s="762"/>
      <c r="Z249" s="762"/>
      <c r="AA249" s="752"/>
      <c r="AB249" s="752"/>
      <c r="AC249" s="752"/>
    </row>
    <row r="250" spans="1:68" ht="14.25" hidden="1" customHeight="1" x14ac:dyDescent="0.25">
      <c r="A250" s="764" t="s">
        <v>112</v>
      </c>
      <c r="B250" s="762"/>
      <c r="C250" s="762"/>
      <c r="D250" s="762"/>
      <c r="E250" s="762"/>
      <c r="F250" s="762"/>
      <c r="G250" s="762"/>
      <c r="H250" s="762"/>
      <c r="I250" s="762"/>
      <c r="J250" s="762"/>
      <c r="K250" s="762"/>
      <c r="L250" s="762"/>
      <c r="M250" s="762"/>
      <c r="N250" s="762"/>
      <c r="O250" s="762"/>
      <c r="P250" s="762"/>
      <c r="Q250" s="762"/>
      <c r="R250" s="762"/>
      <c r="S250" s="762"/>
      <c r="T250" s="762"/>
      <c r="U250" s="762"/>
      <c r="V250" s="762"/>
      <c r="W250" s="762"/>
      <c r="X250" s="762"/>
      <c r="Y250" s="762"/>
      <c r="Z250" s="762"/>
      <c r="AA250" s="750"/>
      <c r="AB250" s="750"/>
      <c r="AC250" s="750"/>
    </row>
    <row r="251" spans="1:68" ht="27" hidden="1" customHeight="1" x14ac:dyDescent="0.25">
      <c r="A251" s="54" t="s">
        <v>432</v>
      </c>
      <c r="B251" s="54" t="s">
        <v>433</v>
      </c>
      <c r="C251" s="31">
        <v>4301011945</v>
      </c>
      <c r="D251" s="770">
        <v>4680115884274</v>
      </c>
      <c r="E251" s="771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107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7"/>
      <c r="R251" s="777"/>
      <c r="S251" s="777"/>
      <c r="T251" s="778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432</v>
      </c>
      <c r="B252" s="54" t="s">
        <v>435</v>
      </c>
      <c r="C252" s="31">
        <v>4301011717</v>
      </c>
      <c r="D252" s="770">
        <v>4680115884274</v>
      </c>
      <c r="E252" s="771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7"/>
      <c r="R252" s="777"/>
      <c r="S252" s="777"/>
      <c r="T252" s="778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4301011719</v>
      </c>
      <c r="D253" s="770">
        <v>4680115884298</v>
      </c>
      <c r="E253" s="771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7"/>
      <c r="R253" s="777"/>
      <c r="S253" s="777"/>
      <c r="T253" s="778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4301011944</v>
      </c>
      <c r="D254" s="770">
        <v>4680115884250</v>
      </c>
      <c r="E254" s="771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7"/>
      <c r="R254" s="777"/>
      <c r="S254" s="777"/>
      <c r="T254" s="778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440</v>
      </c>
      <c r="B255" s="54" t="s">
        <v>442</v>
      </c>
      <c r="C255" s="31">
        <v>4301011733</v>
      </c>
      <c r="D255" s="770">
        <v>4680115884250</v>
      </c>
      <c r="E255" s="771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8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7"/>
      <c r="R255" s="777"/>
      <c r="S255" s="777"/>
      <c r="T255" s="778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4301011718</v>
      </c>
      <c r="D256" s="770">
        <v>4680115884281</v>
      </c>
      <c r="E256" s="771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10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7"/>
      <c r="R256" s="777"/>
      <c r="S256" s="777"/>
      <c r="T256" s="778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4301011720</v>
      </c>
      <c r="D257" s="770">
        <v>4680115884199</v>
      </c>
      <c r="E257" s="771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10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7"/>
      <c r="R257" s="777"/>
      <c r="S257" s="777"/>
      <c r="T257" s="778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448</v>
      </c>
      <c r="B258" s="54" t="s">
        <v>449</v>
      </c>
      <c r="C258" s="31">
        <v>4301011716</v>
      </c>
      <c r="D258" s="770">
        <v>4680115884267</v>
      </c>
      <c r="E258" s="771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7"/>
      <c r="R258" s="777"/>
      <c r="S258" s="777"/>
      <c r="T258" s="778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74"/>
      <c r="B259" s="762"/>
      <c r="C259" s="762"/>
      <c r="D259" s="762"/>
      <c r="E259" s="762"/>
      <c r="F259" s="762"/>
      <c r="G259" s="762"/>
      <c r="H259" s="762"/>
      <c r="I259" s="762"/>
      <c r="J259" s="762"/>
      <c r="K259" s="762"/>
      <c r="L259" s="762"/>
      <c r="M259" s="762"/>
      <c r="N259" s="762"/>
      <c r="O259" s="775"/>
      <c r="P259" s="767" t="s">
        <v>69</v>
      </c>
      <c r="Q259" s="768"/>
      <c r="R259" s="768"/>
      <c r="S259" s="768"/>
      <c r="T259" s="768"/>
      <c r="U259" s="768"/>
      <c r="V259" s="769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hidden="1" x14ac:dyDescent="0.2">
      <c r="A260" s="762"/>
      <c r="B260" s="762"/>
      <c r="C260" s="762"/>
      <c r="D260" s="762"/>
      <c r="E260" s="762"/>
      <c r="F260" s="762"/>
      <c r="G260" s="762"/>
      <c r="H260" s="762"/>
      <c r="I260" s="762"/>
      <c r="J260" s="762"/>
      <c r="K260" s="762"/>
      <c r="L260" s="762"/>
      <c r="M260" s="762"/>
      <c r="N260" s="762"/>
      <c r="O260" s="775"/>
      <c r="P260" s="767" t="s">
        <v>69</v>
      </c>
      <c r="Q260" s="768"/>
      <c r="R260" s="768"/>
      <c r="S260" s="768"/>
      <c r="T260" s="768"/>
      <c r="U260" s="768"/>
      <c r="V260" s="769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hidden="1" customHeight="1" x14ac:dyDescent="0.25">
      <c r="A261" s="779" t="s">
        <v>451</v>
      </c>
      <c r="B261" s="762"/>
      <c r="C261" s="762"/>
      <c r="D261" s="762"/>
      <c r="E261" s="762"/>
      <c r="F261" s="762"/>
      <c r="G261" s="762"/>
      <c r="H261" s="762"/>
      <c r="I261" s="762"/>
      <c r="J261" s="762"/>
      <c r="K261" s="762"/>
      <c r="L261" s="762"/>
      <c r="M261" s="762"/>
      <c r="N261" s="762"/>
      <c r="O261" s="762"/>
      <c r="P261" s="762"/>
      <c r="Q261" s="762"/>
      <c r="R261" s="762"/>
      <c r="S261" s="762"/>
      <c r="T261" s="762"/>
      <c r="U261" s="762"/>
      <c r="V261" s="762"/>
      <c r="W261" s="762"/>
      <c r="X261" s="762"/>
      <c r="Y261" s="762"/>
      <c r="Z261" s="762"/>
      <c r="AA261" s="752"/>
      <c r="AB261" s="752"/>
      <c r="AC261" s="752"/>
    </row>
    <row r="262" spans="1:68" ht="14.25" hidden="1" customHeight="1" x14ac:dyDescent="0.25">
      <c r="A262" s="764" t="s">
        <v>112</v>
      </c>
      <c r="B262" s="762"/>
      <c r="C262" s="762"/>
      <c r="D262" s="762"/>
      <c r="E262" s="762"/>
      <c r="F262" s="762"/>
      <c r="G262" s="762"/>
      <c r="H262" s="762"/>
      <c r="I262" s="762"/>
      <c r="J262" s="762"/>
      <c r="K262" s="762"/>
      <c r="L262" s="762"/>
      <c r="M262" s="762"/>
      <c r="N262" s="762"/>
      <c r="O262" s="762"/>
      <c r="P262" s="762"/>
      <c r="Q262" s="762"/>
      <c r="R262" s="762"/>
      <c r="S262" s="762"/>
      <c r="T262" s="762"/>
      <c r="U262" s="762"/>
      <c r="V262" s="762"/>
      <c r="W262" s="762"/>
      <c r="X262" s="762"/>
      <c r="Y262" s="762"/>
      <c r="Z262" s="762"/>
      <c r="AA262" s="750"/>
      <c r="AB262" s="750"/>
      <c r="AC262" s="750"/>
    </row>
    <row r="263" spans="1:68" ht="27" hidden="1" customHeight="1" x14ac:dyDescent="0.25">
      <c r="A263" s="54" t="s">
        <v>452</v>
      </c>
      <c r="B263" s="54" t="s">
        <v>453</v>
      </c>
      <c r="C263" s="31">
        <v>4301011942</v>
      </c>
      <c r="D263" s="770">
        <v>4680115884137</v>
      </c>
      <c r="E263" s="771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11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7"/>
      <c r="R263" s="777"/>
      <c r="S263" s="777"/>
      <c r="T263" s="778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customHeight="1" x14ac:dyDescent="0.25">
      <c r="A264" s="54" t="s">
        <v>452</v>
      </c>
      <c r="B264" s="54" t="s">
        <v>454</v>
      </c>
      <c r="C264" s="31">
        <v>4301011826</v>
      </c>
      <c r="D264" s="770">
        <v>4680115884137</v>
      </c>
      <c r="E264" s="771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7"/>
      <c r="R264" s="777"/>
      <c r="S264" s="777"/>
      <c r="T264" s="778"/>
      <c r="U264" s="34"/>
      <c r="V264" s="34"/>
      <c r="W264" s="35" t="s">
        <v>67</v>
      </c>
      <c r="X264" s="757">
        <v>50</v>
      </c>
      <c r="Y264" s="758">
        <f t="shared" si="52"/>
        <v>58</v>
      </c>
      <c r="Z264" s="36">
        <f>IFERROR(IF(Y264=0,"",ROUNDUP(Y264/H264,0)*0.02175),"")</f>
        <v>0.10874999999999999</v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52.068965517241381</v>
      </c>
      <c r="BN264" s="64">
        <f t="shared" si="54"/>
        <v>60.4</v>
      </c>
      <c r="BO264" s="64">
        <f t="shared" si="55"/>
        <v>7.6970443349753698E-2</v>
      </c>
      <c r="BP264" s="64">
        <f t="shared" si="56"/>
        <v>8.9285714285714274E-2</v>
      </c>
    </row>
    <row r="265" spans="1:68" ht="27" hidden="1" customHeight="1" x14ac:dyDescent="0.25">
      <c r="A265" s="54" t="s">
        <v>456</v>
      </c>
      <c r="B265" s="54" t="s">
        <v>457</v>
      </c>
      <c r="C265" s="31">
        <v>4301011724</v>
      </c>
      <c r="D265" s="770">
        <v>4680115884236</v>
      </c>
      <c r="E265" s="771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7"/>
      <c r="R265" s="777"/>
      <c r="S265" s="777"/>
      <c r="T265" s="778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459</v>
      </c>
      <c r="B266" s="54" t="s">
        <v>460</v>
      </c>
      <c r="C266" s="31">
        <v>4301011721</v>
      </c>
      <c r="D266" s="770">
        <v>4680115884175</v>
      </c>
      <c r="E266" s="771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7"/>
      <c r="R266" s="777"/>
      <c r="S266" s="777"/>
      <c r="T266" s="778"/>
      <c r="U266" s="34"/>
      <c r="V266" s="34"/>
      <c r="W266" s="35" t="s">
        <v>67</v>
      </c>
      <c r="X266" s="757">
        <v>60</v>
      </c>
      <c r="Y266" s="758">
        <f t="shared" si="52"/>
        <v>69.599999999999994</v>
      </c>
      <c r="Z266" s="36">
        <f>IFERROR(IF(Y266=0,"",ROUNDUP(Y266/H266,0)*0.02175),"")</f>
        <v>0.1305</v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62.482758620689651</v>
      </c>
      <c r="BN266" s="64">
        <f t="shared" si="54"/>
        <v>72.47999999999999</v>
      </c>
      <c r="BO266" s="64">
        <f t="shared" si="55"/>
        <v>9.2364532019704432E-2</v>
      </c>
      <c r="BP266" s="64">
        <f t="shared" si="56"/>
        <v>0.10714285714285714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0">
        <v>4680115884144</v>
      </c>
      <c r="E267" s="771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77"/>
      <c r="R267" s="777"/>
      <c r="S267" s="777"/>
      <c r="T267" s="778"/>
      <c r="U267" s="34"/>
      <c r="V267" s="34"/>
      <c r="W267" s="35" t="s">
        <v>67</v>
      </c>
      <c r="X267" s="757">
        <v>20</v>
      </c>
      <c r="Y267" s="758">
        <f t="shared" si="52"/>
        <v>20</v>
      </c>
      <c r="Z267" s="36">
        <f>IFERROR(IF(Y267=0,"",ROUNDUP(Y267/H267,0)*0.00902),"")</f>
        <v>4.5100000000000001E-2</v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21.05</v>
      </c>
      <c r="BN267" s="64">
        <f t="shared" si="54"/>
        <v>21.05</v>
      </c>
      <c r="BO267" s="64">
        <f t="shared" si="55"/>
        <v>3.787878787878788E-2</v>
      </c>
      <c r="BP267" s="64">
        <f t="shared" si="56"/>
        <v>3.787878787878788E-2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0">
        <v>4680115885288</v>
      </c>
      <c r="E268" s="771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77"/>
      <c r="R268" s="777"/>
      <c r="S268" s="777"/>
      <c r="T268" s="778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0">
        <v>4680115884182</v>
      </c>
      <c r="E269" s="771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10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77"/>
      <c r="R269" s="777"/>
      <c r="S269" s="777"/>
      <c r="T269" s="778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0">
        <v>4680115884205</v>
      </c>
      <c r="E270" s="771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10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77"/>
      <c r="R270" s="777"/>
      <c r="S270" s="777"/>
      <c r="T270" s="778"/>
      <c r="U270" s="34"/>
      <c r="V270" s="34"/>
      <c r="W270" s="35" t="s">
        <v>67</v>
      </c>
      <c r="X270" s="757">
        <v>36</v>
      </c>
      <c r="Y270" s="758">
        <f t="shared" si="52"/>
        <v>36</v>
      </c>
      <c r="Z270" s="36">
        <f>IFERROR(IF(Y270=0,"",ROUNDUP(Y270/H270,0)*0.00902),"")</f>
        <v>8.1180000000000002E-2</v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37.89</v>
      </c>
      <c r="BN270" s="64">
        <f t="shared" si="54"/>
        <v>37.89</v>
      </c>
      <c r="BO270" s="64">
        <f t="shared" si="55"/>
        <v>6.8181818181818177E-2</v>
      </c>
      <c r="BP270" s="64">
        <f t="shared" si="56"/>
        <v>6.8181818181818177E-2</v>
      </c>
    </row>
    <row r="271" spans="1:68" x14ac:dyDescent="0.2">
      <c r="A271" s="774"/>
      <c r="B271" s="762"/>
      <c r="C271" s="762"/>
      <c r="D271" s="762"/>
      <c r="E271" s="762"/>
      <c r="F271" s="762"/>
      <c r="G271" s="762"/>
      <c r="H271" s="762"/>
      <c r="I271" s="762"/>
      <c r="J271" s="762"/>
      <c r="K271" s="762"/>
      <c r="L271" s="762"/>
      <c r="M271" s="762"/>
      <c r="N271" s="762"/>
      <c r="O271" s="775"/>
      <c r="P271" s="767" t="s">
        <v>69</v>
      </c>
      <c r="Q271" s="768"/>
      <c r="R271" s="768"/>
      <c r="S271" s="768"/>
      <c r="T271" s="768"/>
      <c r="U271" s="768"/>
      <c r="V271" s="769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23.482758620689655</v>
      </c>
      <c r="Y271" s="759">
        <f>IFERROR(Y263/H263,"0")+IFERROR(Y264/H264,"0")+IFERROR(Y265/H265,"0")+IFERROR(Y266/H266,"0")+IFERROR(Y267/H267,"0")+IFERROR(Y268/H268,"0")+IFERROR(Y269/H269,"0")+IFERROR(Y270/H270,"0")</f>
        <v>25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0.36553000000000002</v>
      </c>
      <c r="AA271" s="760"/>
      <c r="AB271" s="760"/>
      <c r="AC271" s="760"/>
    </row>
    <row r="272" spans="1:68" x14ac:dyDescent="0.2">
      <c r="A272" s="762"/>
      <c r="B272" s="762"/>
      <c r="C272" s="762"/>
      <c r="D272" s="762"/>
      <c r="E272" s="762"/>
      <c r="F272" s="762"/>
      <c r="G272" s="762"/>
      <c r="H272" s="762"/>
      <c r="I272" s="762"/>
      <c r="J272" s="762"/>
      <c r="K272" s="762"/>
      <c r="L272" s="762"/>
      <c r="M272" s="762"/>
      <c r="N272" s="762"/>
      <c r="O272" s="775"/>
      <c r="P272" s="767" t="s">
        <v>69</v>
      </c>
      <c r="Q272" s="768"/>
      <c r="R272" s="768"/>
      <c r="S272" s="768"/>
      <c r="T272" s="768"/>
      <c r="U272" s="768"/>
      <c r="V272" s="769"/>
      <c r="W272" s="37" t="s">
        <v>67</v>
      </c>
      <c r="X272" s="759">
        <f>IFERROR(SUM(X263:X270),"0")</f>
        <v>166</v>
      </c>
      <c r="Y272" s="759">
        <f>IFERROR(SUM(Y263:Y270),"0")</f>
        <v>183.6</v>
      </c>
      <c r="Z272" s="37"/>
      <c r="AA272" s="760"/>
      <c r="AB272" s="760"/>
      <c r="AC272" s="760"/>
    </row>
    <row r="273" spans="1:68" ht="14.25" hidden="1" customHeight="1" x14ac:dyDescent="0.25">
      <c r="A273" s="764" t="s">
        <v>166</v>
      </c>
      <c r="B273" s="762"/>
      <c r="C273" s="762"/>
      <c r="D273" s="762"/>
      <c r="E273" s="762"/>
      <c r="F273" s="762"/>
      <c r="G273" s="762"/>
      <c r="H273" s="762"/>
      <c r="I273" s="762"/>
      <c r="J273" s="762"/>
      <c r="K273" s="762"/>
      <c r="L273" s="762"/>
      <c r="M273" s="762"/>
      <c r="N273" s="762"/>
      <c r="O273" s="762"/>
      <c r="P273" s="762"/>
      <c r="Q273" s="762"/>
      <c r="R273" s="762"/>
      <c r="S273" s="762"/>
      <c r="T273" s="762"/>
      <c r="U273" s="762"/>
      <c r="V273" s="762"/>
      <c r="W273" s="762"/>
      <c r="X273" s="762"/>
      <c r="Y273" s="762"/>
      <c r="Z273" s="762"/>
      <c r="AA273" s="750"/>
      <c r="AB273" s="750"/>
      <c r="AC273" s="750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0">
        <v>4680115885721</v>
      </c>
      <c r="E274" s="771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1052" t="s">
        <v>473</v>
      </c>
      <c r="Q274" s="777"/>
      <c r="R274" s="777"/>
      <c r="S274" s="777"/>
      <c r="T274" s="778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74"/>
      <c r="B275" s="762"/>
      <c r="C275" s="762"/>
      <c r="D275" s="762"/>
      <c r="E275" s="762"/>
      <c r="F275" s="762"/>
      <c r="G275" s="762"/>
      <c r="H275" s="762"/>
      <c r="I275" s="762"/>
      <c r="J275" s="762"/>
      <c r="K275" s="762"/>
      <c r="L275" s="762"/>
      <c r="M275" s="762"/>
      <c r="N275" s="762"/>
      <c r="O275" s="775"/>
      <c r="P275" s="767" t="s">
        <v>69</v>
      </c>
      <c r="Q275" s="768"/>
      <c r="R275" s="768"/>
      <c r="S275" s="768"/>
      <c r="T275" s="768"/>
      <c r="U275" s="768"/>
      <c r="V275" s="769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hidden="1" x14ac:dyDescent="0.2">
      <c r="A276" s="762"/>
      <c r="B276" s="762"/>
      <c r="C276" s="762"/>
      <c r="D276" s="762"/>
      <c r="E276" s="762"/>
      <c r="F276" s="762"/>
      <c r="G276" s="762"/>
      <c r="H276" s="762"/>
      <c r="I276" s="762"/>
      <c r="J276" s="762"/>
      <c r="K276" s="762"/>
      <c r="L276" s="762"/>
      <c r="M276" s="762"/>
      <c r="N276" s="762"/>
      <c r="O276" s="775"/>
      <c r="P276" s="767" t="s">
        <v>69</v>
      </c>
      <c r="Q276" s="768"/>
      <c r="R276" s="768"/>
      <c r="S276" s="768"/>
      <c r="T276" s="768"/>
      <c r="U276" s="768"/>
      <c r="V276" s="769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hidden="1" customHeight="1" x14ac:dyDescent="0.25">
      <c r="A277" s="779" t="s">
        <v>475</v>
      </c>
      <c r="B277" s="762"/>
      <c r="C277" s="762"/>
      <c r="D277" s="762"/>
      <c r="E277" s="762"/>
      <c r="F277" s="762"/>
      <c r="G277" s="762"/>
      <c r="H277" s="762"/>
      <c r="I277" s="762"/>
      <c r="J277" s="762"/>
      <c r="K277" s="762"/>
      <c r="L277" s="762"/>
      <c r="M277" s="762"/>
      <c r="N277" s="762"/>
      <c r="O277" s="762"/>
      <c r="P277" s="762"/>
      <c r="Q277" s="762"/>
      <c r="R277" s="762"/>
      <c r="S277" s="762"/>
      <c r="T277" s="762"/>
      <c r="U277" s="762"/>
      <c r="V277" s="762"/>
      <c r="W277" s="762"/>
      <c r="X277" s="762"/>
      <c r="Y277" s="762"/>
      <c r="Z277" s="762"/>
      <c r="AA277" s="752"/>
      <c r="AB277" s="752"/>
      <c r="AC277" s="752"/>
    </row>
    <row r="278" spans="1:68" ht="14.25" hidden="1" customHeight="1" x14ac:dyDescent="0.25">
      <c r="A278" s="764" t="s">
        <v>112</v>
      </c>
      <c r="B278" s="762"/>
      <c r="C278" s="762"/>
      <c r="D278" s="762"/>
      <c r="E278" s="762"/>
      <c r="F278" s="762"/>
      <c r="G278" s="762"/>
      <c r="H278" s="762"/>
      <c r="I278" s="762"/>
      <c r="J278" s="762"/>
      <c r="K278" s="762"/>
      <c r="L278" s="762"/>
      <c r="M278" s="762"/>
      <c r="N278" s="762"/>
      <c r="O278" s="762"/>
      <c r="P278" s="762"/>
      <c r="Q278" s="762"/>
      <c r="R278" s="762"/>
      <c r="S278" s="762"/>
      <c r="T278" s="762"/>
      <c r="U278" s="762"/>
      <c r="V278" s="762"/>
      <c r="W278" s="762"/>
      <c r="X278" s="762"/>
      <c r="Y278" s="762"/>
      <c r="Z278" s="762"/>
      <c r="AA278" s="750"/>
      <c r="AB278" s="750"/>
      <c r="AC278" s="750"/>
    </row>
    <row r="279" spans="1:68" ht="27" hidden="1" customHeight="1" x14ac:dyDescent="0.25">
      <c r="A279" s="54" t="s">
        <v>476</v>
      </c>
      <c r="B279" s="54" t="s">
        <v>477</v>
      </c>
      <c r="C279" s="31">
        <v>4301011855</v>
      </c>
      <c r="D279" s="770">
        <v>4680115885837</v>
      </c>
      <c r="E279" s="771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77"/>
      <c r="R279" s="777"/>
      <c r="S279" s="777"/>
      <c r="T279" s="778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9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7"/>
      <c r="R280" s="777"/>
      <c r="S280" s="777"/>
      <c r="T280" s="778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4301011910</v>
      </c>
      <c r="D281" s="770">
        <v>4680115885806</v>
      </c>
      <c r="E281" s="771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849" t="s">
        <v>484</v>
      </c>
      <c r="Q281" s="777"/>
      <c r="R281" s="777"/>
      <c r="S281" s="777"/>
      <c r="T281" s="778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482</v>
      </c>
      <c r="B282" s="54" t="s">
        <v>486</v>
      </c>
      <c r="C282" s="31">
        <v>4301011850</v>
      </c>
      <c r="D282" s="770">
        <v>4680115885806</v>
      </c>
      <c r="E282" s="771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10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77"/>
      <c r="R282" s="777"/>
      <c r="S282" s="777"/>
      <c r="T282" s="778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488</v>
      </c>
      <c r="B283" s="54" t="s">
        <v>489</v>
      </c>
      <c r="C283" s="31">
        <v>4301011853</v>
      </c>
      <c r="D283" s="770">
        <v>4680115885851</v>
      </c>
      <c r="E283" s="771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77"/>
      <c r="R283" s="777"/>
      <c r="S283" s="777"/>
      <c r="T283" s="778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8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7"/>
      <c r="R284" s="777"/>
      <c r="S284" s="777"/>
      <c r="T284" s="778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494</v>
      </c>
      <c r="B285" s="54" t="s">
        <v>495</v>
      </c>
      <c r="C285" s="31">
        <v>4301011852</v>
      </c>
      <c r="D285" s="770">
        <v>4680115885844</v>
      </c>
      <c r="E285" s="771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9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77"/>
      <c r="R285" s="777"/>
      <c r="S285" s="777"/>
      <c r="T285" s="778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496</v>
      </c>
      <c r="B286" s="54" t="s">
        <v>497</v>
      </c>
      <c r="C286" s="31">
        <v>4301011319</v>
      </c>
      <c r="D286" s="770">
        <v>4607091387469</v>
      </c>
      <c r="E286" s="771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9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7"/>
      <c r="R286" s="777"/>
      <c r="S286" s="777"/>
      <c r="T286" s="778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499</v>
      </c>
      <c r="B287" s="54" t="s">
        <v>500</v>
      </c>
      <c r="C287" s="31">
        <v>4301011851</v>
      </c>
      <c r="D287" s="770">
        <v>4680115885820</v>
      </c>
      <c r="E287" s="771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8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77"/>
      <c r="R287" s="777"/>
      <c r="S287" s="777"/>
      <c r="T287" s="778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501</v>
      </c>
      <c r="B288" s="54" t="s">
        <v>502</v>
      </c>
      <c r="C288" s="31">
        <v>4301011316</v>
      </c>
      <c r="D288" s="770">
        <v>4607091387438</v>
      </c>
      <c r="E288" s="771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11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7"/>
      <c r="R288" s="777"/>
      <c r="S288" s="777"/>
      <c r="T288" s="778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idden="1" x14ac:dyDescent="0.2">
      <c r="A289" s="774"/>
      <c r="B289" s="762"/>
      <c r="C289" s="762"/>
      <c r="D289" s="762"/>
      <c r="E289" s="762"/>
      <c r="F289" s="762"/>
      <c r="G289" s="762"/>
      <c r="H289" s="762"/>
      <c r="I289" s="762"/>
      <c r="J289" s="762"/>
      <c r="K289" s="762"/>
      <c r="L289" s="762"/>
      <c r="M289" s="762"/>
      <c r="N289" s="762"/>
      <c r="O289" s="775"/>
      <c r="P289" s="767" t="s">
        <v>69</v>
      </c>
      <c r="Q289" s="768"/>
      <c r="R289" s="768"/>
      <c r="S289" s="768"/>
      <c r="T289" s="768"/>
      <c r="U289" s="768"/>
      <c r="V289" s="769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hidden="1" x14ac:dyDescent="0.2">
      <c r="A290" s="762"/>
      <c r="B290" s="762"/>
      <c r="C290" s="762"/>
      <c r="D290" s="762"/>
      <c r="E290" s="762"/>
      <c r="F290" s="762"/>
      <c r="G290" s="762"/>
      <c r="H290" s="762"/>
      <c r="I290" s="762"/>
      <c r="J290" s="762"/>
      <c r="K290" s="762"/>
      <c r="L290" s="762"/>
      <c r="M290" s="762"/>
      <c r="N290" s="762"/>
      <c r="O290" s="775"/>
      <c r="P290" s="767" t="s">
        <v>69</v>
      </c>
      <c r="Q290" s="768"/>
      <c r="R290" s="768"/>
      <c r="S290" s="768"/>
      <c r="T290" s="768"/>
      <c r="U290" s="768"/>
      <c r="V290" s="769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hidden="1" customHeight="1" x14ac:dyDescent="0.25">
      <c r="A291" s="779" t="s">
        <v>504</v>
      </c>
      <c r="B291" s="762"/>
      <c r="C291" s="762"/>
      <c r="D291" s="762"/>
      <c r="E291" s="762"/>
      <c r="F291" s="762"/>
      <c r="G291" s="762"/>
      <c r="H291" s="762"/>
      <c r="I291" s="762"/>
      <c r="J291" s="762"/>
      <c r="K291" s="762"/>
      <c r="L291" s="762"/>
      <c r="M291" s="762"/>
      <c r="N291" s="762"/>
      <c r="O291" s="762"/>
      <c r="P291" s="762"/>
      <c r="Q291" s="762"/>
      <c r="R291" s="762"/>
      <c r="S291" s="762"/>
      <c r="T291" s="762"/>
      <c r="U291" s="762"/>
      <c r="V291" s="762"/>
      <c r="W291" s="762"/>
      <c r="X291" s="762"/>
      <c r="Y291" s="762"/>
      <c r="Z291" s="762"/>
      <c r="AA291" s="752"/>
      <c r="AB291" s="752"/>
      <c r="AC291" s="752"/>
    </row>
    <row r="292" spans="1:68" ht="14.25" hidden="1" customHeight="1" x14ac:dyDescent="0.25">
      <c r="A292" s="764" t="s">
        <v>112</v>
      </c>
      <c r="B292" s="762"/>
      <c r="C292" s="762"/>
      <c r="D292" s="762"/>
      <c r="E292" s="762"/>
      <c r="F292" s="762"/>
      <c r="G292" s="762"/>
      <c r="H292" s="762"/>
      <c r="I292" s="762"/>
      <c r="J292" s="762"/>
      <c r="K292" s="762"/>
      <c r="L292" s="762"/>
      <c r="M292" s="762"/>
      <c r="N292" s="762"/>
      <c r="O292" s="762"/>
      <c r="P292" s="762"/>
      <c r="Q292" s="762"/>
      <c r="R292" s="762"/>
      <c r="S292" s="762"/>
      <c r="T292" s="762"/>
      <c r="U292" s="762"/>
      <c r="V292" s="762"/>
      <c r="W292" s="762"/>
      <c r="X292" s="762"/>
      <c r="Y292" s="762"/>
      <c r="Z292" s="762"/>
      <c r="AA292" s="750"/>
      <c r="AB292" s="750"/>
      <c r="AC292" s="750"/>
    </row>
    <row r="293" spans="1:68" ht="27" hidden="1" customHeight="1" x14ac:dyDescent="0.25">
      <c r="A293" s="54" t="s">
        <v>505</v>
      </c>
      <c r="B293" s="54" t="s">
        <v>506</v>
      </c>
      <c r="C293" s="31">
        <v>4301011876</v>
      </c>
      <c r="D293" s="770">
        <v>4680115885707</v>
      </c>
      <c r="E293" s="771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11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77"/>
      <c r="R293" s="777"/>
      <c r="S293" s="777"/>
      <c r="T293" s="778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74"/>
      <c r="B294" s="762"/>
      <c r="C294" s="762"/>
      <c r="D294" s="762"/>
      <c r="E294" s="762"/>
      <c r="F294" s="762"/>
      <c r="G294" s="762"/>
      <c r="H294" s="762"/>
      <c r="I294" s="762"/>
      <c r="J294" s="762"/>
      <c r="K294" s="762"/>
      <c r="L294" s="762"/>
      <c r="M294" s="762"/>
      <c r="N294" s="762"/>
      <c r="O294" s="775"/>
      <c r="P294" s="767" t="s">
        <v>69</v>
      </c>
      <c r="Q294" s="768"/>
      <c r="R294" s="768"/>
      <c r="S294" s="768"/>
      <c r="T294" s="768"/>
      <c r="U294" s="768"/>
      <c r="V294" s="769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hidden="1" x14ac:dyDescent="0.2">
      <c r="A295" s="762"/>
      <c r="B295" s="762"/>
      <c r="C295" s="762"/>
      <c r="D295" s="762"/>
      <c r="E295" s="762"/>
      <c r="F295" s="762"/>
      <c r="G295" s="762"/>
      <c r="H295" s="762"/>
      <c r="I295" s="762"/>
      <c r="J295" s="762"/>
      <c r="K295" s="762"/>
      <c r="L295" s="762"/>
      <c r="M295" s="762"/>
      <c r="N295" s="762"/>
      <c r="O295" s="775"/>
      <c r="P295" s="767" t="s">
        <v>69</v>
      </c>
      <c r="Q295" s="768"/>
      <c r="R295" s="768"/>
      <c r="S295" s="768"/>
      <c r="T295" s="768"/>
      <c r="U295" s="768"/>
      <c r="V295" s="769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hidden="1" customHeight="1" x14ac:dyDescent="0.25">
      <c r="A296" s="779" t="s">
        <v>507</v>
      </c>
      <c r="B296" s="762"/>
      <c r="C296" s="762"/>
      <c r="D296" s="762"/>
      <c r="E296" s="762"/>
      <c r="F296" s="762"/>
      <c r="G296" s="762"/>
      <c r="H296" s="762"/>
      <c r="I296" s="762"/>
      <c r="J296" s="762"/>
      <c r="K296" s="762"/>
      <c r="L296" s="762"/>
      <c r="M296" s="762"/>
      <c r="N296" s="762"/>
      <c r="O296" s="762"/>
      <c r="P296" s="762"/>
      <c r="Q296" s="762"/>
      <c r="R296" s="762"/>
      <c r="S296" s="762"/>
      <c r="T296" s="762"/>
      <c r="U296" s="762"/>
      <c r="V296" s="762"/>
      <c r="W296" s="762"/>
      <c r="X296" s="762"/>
      <c r="Y296" s="762"/>
      <c r="Z296" s="762"/>
      <c r="AA296" s="752"/>
      <c r="AB296" s="752"/>
      <c r="AC296" s="752"/>
    </row>
    <row r="297" spans="1:68" ht="14.25" hidden="1" customHeight="1" x14ac:dyDescent="0.25">
      <c r="A297" s="764" t="s">
        <v>112</v>
      </c>
      <c r="B297" s="762"/>
      <c r="C297" s="762"/>
      <c r="D297" s="762"/>
      <c r="E297" s="762"/>
      <c r="F297" s="762"/>
      <c r="G297" s="762"/>
      <c r="H297" s="762"/>
      <c r="I297" s="762"/>
      <c r="J297" s="762"/>
      <c r="K297" s="762"/>
      <c r="L297" s="762"/>
      <c r="M297" s="762"/>
      <c r="N297" s="762"/>
      <c r="O297" s="762"/>
      <c r="P297" s="762"/>
      <c r="Q297" s="762"/>
      <c r="R297" s="762"/>
      <c r="S297" s="762"/>
      <c r="T297" s="762"/>
      <c r="U297" s="762"/>
      <c r="V297" s="762"/>
      <c r="W297" s="762"/>
      <c r="X297" s="762"/>
      <c r="Y297" s="762"/>
      <c r="Z297" s="762"/>
      <c r="AA297" s="750"/>
      <c r="AB297" s="750"/>
      <c r="AC297" s="750"/>
    </row>
    <row r="298" spans="1:68" ht="27" hidden="1" customHeight="1" x14ac:dyDescent="0.25">
      <c r="A298" s="54" t="s">
        <v>508</v>
      </c>
      <c r="B298" s="54" t="s">
        <v>509</v>
      </c>
      <c r="C298" s="31">
        <v>4301011223</v>
      </c>
      <c r="D298" s="770">
        <v>4607091383423</v>
      </c>
      <c r="E298" s="771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11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77"/>
      <c r="R298" s="777"/>
      <c r="S298" s="777"/>
      <c r="T298" s="778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510</v>
      </c>
      <c r="B299" s="54" t="s">
        <v>511</v>
      </c>
      <c r="C299" s="31">
        <v>4301011879</v>
      </c>
      <c r="D299" s="770">
        <v>4680115885691</v>
      </c>
      <c r="E299" s="771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100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77"/>
      <c r="R299" s="777"/>
      <c r="S299" s="777"/>
      <c r="T299" s="778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513</v>
      </c>
      <c r="B300" s="54" t="s">
        <v>514</v>
      </c>
      <c r="C300" s="31">
        <v>4301011878</v>
      </c>
      <c r="D300" s="770">
        <v>4680115885660</v>
      </c>
      <c r="E300" s="771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9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77"/>
      <c r="R300" s="777"/>
      <c r="S300" s="777"/>
      <c r="T300" s="778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74"/>
      <c r="B301" s="762"/>
      <c r="C301" s="762"/>
      <c r="D301" s="762"/>
      <c r="E301" s="762"/>
      <c r="F301" s="762"/>
      <c r="G301" s="762"/>
      <c r="H301" s="762"/>
      <c r="I301" s="762"/>
      <c r="J301" s="762"/>
      <c r="K301" s="762"/>
      <c r="L301" s="762"/>
      <c r="M301" s="762"/>
      <c r="N301" s="762"/>
      <c r="O301" s="775"/>
      <c r="P301" s="767" t="s">
        <v>69</v>
      </c>
      <c r="Q301" s="768"/>
      <c r="R301" s="768"/>
      <c r="S301" s="768"/>
      <c r="T301" s="768"/>
      <c r="U301" s="768"/>
      <c r="V301" s="769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hidden="1" x14ac:dyDescent="0.2">
      <c r="A302" s="762"/>
      <c r="B302" s="762"/>
      <c r="C302" s="762"/>
      <c r="D302" s="762"/>
      <c r="E302" s="762"/>
      <c r="F302" s="762"/>
      <c r="G302" s="762"/>
      <c r="H302" s="762"/>
      <c r="I302" s="762"/>
      <c r="J302" s="762"/>
      <c r="K302" s="762"/>
      <c r="L302" s="762"/>
      <c r="M302" s="762"/>
      <c r="N302" s="762"/>
      <c r="O302" s="775"/>
      <c r="P302" s="767" t="s">
        <v>69</v>
      </c>
      <c r="Q302" s="768"/>
      <c r="R302" s="768"/>
      <c r="S302" s="768"/>
      <c r="T302" s="768"/>
      <c r="U302" s="768"/>
      <c r="V302" s="769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hidden="1" customHeight="1" x14ac:dyDescent="0.25">
      <c r="A303" s="779" t="s">
        <v>516</v>
      </c>
      <c r="B303" s="762"/>
      <c r="C303" s="762"/>
      <c r="D303" s="762"/>
      <c r="E303" s="762"/>
      <c r="F303" s="762"/>
      <c r="G303" s="762"/>
      <c r="H303" s="762"/>
      <c r="I303" s="762"/>
      <c r="J303" s="762"/>
      <c r="K303" s="762"/>
      <c r="L303" s="762"/>
      <c r="M303" s="762"/>
      <c r="N303" s="762"/>
      <c r="O303" s="762"/>
      <c r="P303" s="762"/>
      <c r="Q303" s="762"/>
      <c r="R303" s="762"/>
      <c r="S303" s="762"/>
      <c r="T303" s="762"/>
      <c r="U303" s="762"/>
      <c r="V303" s="762"/>
      <c r="W303" s="762"/>
      <c r="X303" s="762"/>
      <c r="Y303" s="762"/>
      <c r="Z303" s="762"/>
      <c r="AA303" s="752"/>
      <c r="AB303" s="752"/>
      <c r="AC303" s="752"/>
    </row>
    <row r="304" spans="1:68" ht="14.25" hidden="1" customHeight="1" x14ac:dyDescent="0.25">
      <c r="A304" s="764" t="s">
        <v>71</v>
      </c>
      <c r="B304" s="762"/>
      <c r="C304" s="762"/>
      <c r="D304" s="762"/>
      <c r="E304" s="762"/>
      <c r="F304" s="762"/>
      <c r="G304" s="762"/>
      <c r="H304" s="762"/>
      <c r="I304" s="762"/>
      <c r="J304" s="762"/>
      <c r="K304" s="762"/>
      <c r="L304" s="762"/>
      <c r="M304" s="762"/>
      <c r="N304" s="762"/>
      <c r="O304" s="762"/>
      <c r="P304" s="762"/>
      <c r="Q304" s="762"/>
      <c r="R304" s="762"/>
      <c r="S304" s="762"/>
      <c r="T304" s="762"/>
      <c r="U304" s="762"/>
      <c r="V304" s="762"/>
      <c r="W304" s="762"/>
      <c r="X304" s="762"/>
      <c r="Y304" s="762"/>
      <c r="Z304" s="762"/>
      <c r="AA304" s="750"/>
      <c r="AB304" s="750"/>
      <c r="AC304" s="750"/>
    </row>
    <row r="305" spans="1:68" ht="27" hidden="1" customHeight="1" x14ac:dyDescent="0.25">
      <c r="A305" s="54" t="s">
        <v>517</v>
      </c>
      <c r="B305" s="54" t="s">
        <v>518</v>
      </c>
      <c r="C305" s="31">
        <v>4301051409</v>
      </c>
      <c r="D305" s="770">
        <v>4680115881556</v>
      </c>
      <c r="E305" s="771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9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77"/>
      <c r="R305" s="777"/>
      <c r="S305" s="777"/>
      <c r="T305" s="778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520</v>
      </c>
      <c r="B306" s="54" t="s">
        <v>521</v>
      </c>
      <c r="C306" s="31">
        <v>4301051506</v>
      </c>
      <c r="D306" s="770">
        <v>4680115881037</v>
      </c>
      <c r="E306" s="771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10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77"/>
      <c r="R306" s="777"/>
      <c r="S306" s="777"/>
      <c r="T306" s="778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4301051487</v>
      </c>
      <c r="D307" s="770">
        <v>4680115881228</v>
      </c>
      <c r="E307" s="771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11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77"/>
      <c r="R307" s="777"/>
      <c r="S307" s="777"/>
      <c r="T307" s="778"/>
      <c r="U307" s="34"/>
      <c r="V307" s="34"/>
      <c r="W307" s="35" t="s">
        <v>67</v>
      </c>
      <c r="X307" s="757">
        <v>200</v>
      </c>
      <c r="Y307" s="758">
        <f>IFERROR(IF(X307="",0,CEILING((X307/$H307),1)*$H307),"")</f>
        <v>201.6</v>
      </c>
      <c r="Z307" s="36">
        <f>IFERROR(IF(Y307=0,"",ROUNDUP(Y307/H307,0)*0.00753),"")</f>
        <v>0.63251999999999997</v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222.66666666666666</v>
      </c>
      <c r="BN307" s="64">
        <f>IFERROR(Y307*I307/H307,"0")</f>
        <v>224.44800000000001</v>
      </c>
      <c r="BO307" s="64">
        <f>IFERROR(1/J307*(X307/H307),"0")</f>
        <v>0.53418803418803418</v>
      </c>
      <c r="BP307" s="64">
        <f>IFERROR(1/J307*(Y307/H307),"0")</f>
        <v>0.53846153846153844</v>
      </c>
    </row>
    <row r="308" spans="1:68" ht="27" customHeight="1" x14ac:dyDescent="0.25">
      <c r="A308" s="54" t="s">
        <v>525</v>
      </c>
      <c r="B308" s="54" t="s">
        <v>526</v>
      </c>
      <c r="C308" s="31">
        <v>4301051384</v>
      </c>
      <c r="D308" s="770">
        <v>4680115881211</v>
      </c>
      <c r="E308" s="771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9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77"/>
      <c r="R308" s="777"/>
      <c r="S308" s="777"/>
      <c r="T308" s="778"/>
      <c r="U308" s="34"/>
      <c r="V308" s="34"/>
      <c r="W308" s="35" t="s">
        <v>67</v>
      </c>
      <c r="X308" s="757">
        <v>360</v>
      </c>
      <c r="Y308" s="758">
        <f>IFERROR(IF(X308="",0,CEILING((X308/$H308),1)*$H308),"")</f>
        <v>360</v>
      </c>
      <c r="Z308" s="36">
        <f>IFERROR(IF(Y308=0,"",ROUNDUP(Y308/H308,0)*0.00753),"")</f>
        <v>1.1294999999999999</v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390</v>
      </c>
      <c r="BN308" s="64">
        <f>IFERROR(Y308*I308/H308,"0")</f>
        <v>390</v>
      </c>
      <c r="BO308" s="64">
        <f>IFERROR(1/J308*(X308/H308),"0")</f>
        <v>0.96153846153846145</v>
      </c>
      <c r="BP308" s="64">
        <f>IFERROR(1/J308*(Y308/H308),"0")</f>
        <v>0.96153846153846145</v>
      </c>
    </row>
    <row r="309" spans="1:68" ht="27" hidden="1" customHeight="1" x14ac:dyDescent="0.25">
      <c r="A309" s="54" t="s">
        <v>527</v>
      </c>
      <c r="B309" s="54" t="s">
        <v>528</v>
      </c>
      <c r="C309" s="31">
        <v>4301051378</v>
      </c>
      <c r="D309" s="770">
        <v>4680115881020</v>
      </c>
      <c r="E309" s="771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10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77"/>
      <c r="R309" s="777"/>
      <c r="S309" s="777"/>
      <c r="T309" s="778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774"/>
      <c r="B310" s="762"/>
      <c r="C310" s="762"/>
      <c r="D310" s="762"/>
      <c r="E310" s="762"/>
      <c r="F310" s="762"/>
      <c r="G310" s="762"/>
      <c r="H310" s="762"/>
      <c r="I310" s="762"/>
      <c r="J310" s="762"/>
      <c r="K310" s="762"/>
      <c r="L310" s="762"/>
      <c r="M310" s="762"/>
      <c r="N310" s="762"/>
      <c r="O310" s="775"/>
      <c r="P310" s="767" t="s">
        <v>69</v>
      </c>
      <c r="Q310" s="768"/>
      <c r="R310" s="768"/>
      <c r="S310" s="768"/>
      <c r="T310" s="768"/>
      <c r="U310" s="768"/>
      <c r="V310" s="769"/>
      <c r="W310" s="37" t="s">
        <v>70</v>
      </c>
      <c r="X310" s="759">
        <f>IFERROR(X305/H305,"0")+IFERROR(X306/H306,"0")+IFERROR(X307/H307,"0")+IFERROR(X308/H308,"0")+IFERROR(X309/H309,"0")</f>
        <v>233.33333333333334</v>
      </c>
      <c r="Y310" s="759">
        <f>IFERROR(Y305/H305,"0")+IFERROR(Y306/H306,"0")+IFERROR(Y307/H307,"0")+IFERROR(Y308/H308,"0")+IFERROR(Y309/H309,"0")</f>
        <v>234</v>
      </c>
      <c r="Z310" s="759">
        <f>IFERROR(IF(Z305="",0,Z305),"0")+IFERROR(IF(Z306="",0,Z306),"0")+IFERROR(IF(Z307="",0,Z307),"0")+IFERROR(IF(Z308="",0,Z308),"0")+IFERROR(IF(Z309="",0,Z309),"0")</f>
        <v>1.7620199999999999</v>
      </c>
      <c r="AA310" s="760"/>
      <c r="AB310" s="760"/>
      <c r="AC310" s="760"/>
    </row>
    <row r="311" spans="1:68" x14ac:dyDescent="0.2">
      <c r="A311" s="762"/>
      <c r="B311" s="762"/>
      <c r="C311" s="762"/>
      <c r="D311" s="762"/>
      <c r="E311" s="762"/>
      <c r="F311" s="762"/>
      <c r="G311" s="762"/>
      <c r="H311" s="762"/>
      <c r="I311" s="762"/>
      <c r="J311" s="762"/>
      <c r="K311" s="762"/>
      <c r="L311" s="762"/>
      <c r="M311" s="762"/>
      <c r="N311" s="762"/>
      <c r="O311" s="775"/>
      <c r="P311" s="767" t="s">
        <v>69</v>
      </c>
      <c r="Q311" s="768"/>
      <c r="R311" s="768"/>
      <c r="S311" s="768"/>
      <c r="T311" s="768"/>
      <c r="U311" s="768"/>
      <c r="V311" s="769"/>
      <c r="W311" s="37" t="s">
        <v>67</v>
      </c>
      <c r="X311" s="759">
        <f>IFERROR(SUM(X305:X309),"0")</f>
        <v>560</v>
      </c>
      <c r="Y311" s="759">
        <f>IFERROR(SUM(Y305:Y309),"0")</f>
        <v>561.6</v>
      </c>
      <c r="Z311" s="37"/>
      <c r="AA311" s="760"/>
      <c r="AB311" s="760"/>
      <c r="AC311" s="760"/>
    </row>
    <row r="312" spans="1:68" ht="16.5" hidden="1" customHeight="1" x14ac:dyDescent="0.25">
      <c r="A312" s="779" t="s">
        <v>530</v>
      </c>
      <c r="B312" s="762"/>
      <c r="C312" s="762"/>
      <c r="D312" s="762"/>
      <c r="E312" s="762"/>
      <c r="F312" s="762"/>
      <c r="G312" s="762"/>
      <c r="H312" s="762"/>
      <c r="I312" s="762"/>
      <c r="J312" s="762"/>
      <c r="K312" s="762"/>
      <c r="L312" s="762"/>
      <c r="M312" s="762"/>
      <c r="N312" s="762"/>
      <c r="O312" s="762"/>
      <c r="P312" s="762"/>
      <c r="Q312" s="762"/>
      <c r="R312" s="762"/>
      <c r="S312" s="762"/>
      <c r="T312" s="762"/>
      <c r="U312" s="762"/>
      <c r="V312" s="762"/>
      <c r="W312" s="762"/>
      <c r="X312" s="762"/>
      <c r="Y312" s="762"/>
      <c r="Z312" s="762"/>
      <c r="AA312" s="752"/>
      <c r="AB312" s="752"/>
      <c r="AC312" s="752"/>
    </row>
    <row r="313" spans="1:68" ht="14.25" hidden="1" customHeight="1" x14ac:dyDescent="0.25">
      <c r="A313" s="764" t="s">
        <v>112</v>
      </c>
      <c r="B313" s="762"/>
      <c r="C313" s="762"/>
      <c r="D313" s="762"/>
      <c r="E313" s="762"/>
      <c r="F313" s="762"/>
      <c r="G313" s="762"/>
      <c r="H313" s="762"/>
      <c r="I313" s="762"/>
      <c r="J313" s="762"/>
      <c r="K313" s="762"/>
      <c r="L313" s="762"/>
      <c r="M313" s="762"/>
      <c r="N313" s="762"/>
      <c r="O313" s="762"/>
      <c r="P313" s="762"/>
      <c r="Q313" s="762"/>
      <c r="R313" s="762"/>
      <c r="S313" s="762"/>
      <c r="T313" s="762"/>
      <c r="U313" s="762"/>
      <c r="V313" s="762"/>
      <c r="W313" s="762"/>
      <c r="X313" s="762"/>
      <c r="Y313" s="762"/>
      <c r="Z313" s="762"/>
      <c r="AA313" s="750"/>
      <c r="AB313" s="750"/>
      <c r="AC313" s="750"/>
    </row>
    <row r="314" spans="1:68" ht="27" hidden="1" customHeight="1" x14ac:dyDescent="0.25">
      <c r="A314" s="54" t="s">
        <v>531</v>
      </c>
      <c r="B314" s="54" t="s">
        <v>532</v>
      </c>
      <c r="C314" s="31">
        <v>4301011306</v>
      </c>
      <c r="D314" s="770">
        <v>4607091389296</v>
      </c>
      <c r="E314" s="771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1032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77"/>
      <c r="R314" s="777"/>
      <c r="S314" s="777"/>
      <c r="T314" s="778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74"/>
      <c r="B315" s="762"/>
      <c r="C315" s="762"/>
      <c r="D315" s="762"/>
      <c r="E315" s="762"/>
      <c r="F315" s="762"/>
      <c r="G315" s="762"/>
      <c r="H315" s="762"/>
      <c r="I315" s="762"/>
      <c r="J315" s="762"/>
      <c r="K315" s="762"/>
      <c r="L315" s="762"/>
      <c r="M315" s="762"/>
      <c r="N315" s="762"/>
      <c r="O315" s="775"/>
      <c r="P315" s="767" t="s">
        <v>69</v>
      </c>
      <c r="Q315" s="768"/>
      <c r="R315" s="768"/>
      <c r="S315" s="768"/>
      <c r="T315" s="768"/>
      <c r="U315" s="768"/>
      <c r="V315" s="769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hidden="1" x14ac:dyDescent="0.2">
      <c r="A316" s="762"/>
      <c r="B316" s="762"/>
      <c r="C316" s="762"/>
      <c r="D316" s="762"/>
      <c r="E316" s="762"/>
      <c r="F316" s="762"/>
      <c r="G316" s="762"/>
      <c r="H316" s="762"/>
      <c r="I316" s="762"/>
      <c r="J316" s="762"/>
      <c r="K316" s="762"/>
      <c r="L316" s="762"/>
      <c r="M316" s="762"/>
      <c r="N316" s="762"/>
      <c r="O316" s="775"/>
      <c r="P316" s="767" t="s">
        <v>69</v>
      </c>
      <c r="Q316" s="768"/>
      <c r="R316" s="768"/>
      <c r="S316" s="768"/>
      <c r="T316" s="768"/>
      <c r="U316" s="768"/>
      <c r="V316" s="769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hidden="1" customHeight="1" x14ac:dyDescent="0.25">
      <c r="A317" s="764" t="s">
        <v>62</v>
      </c>
      <c r="B317" s="762"/>
      <c r="C317" s="762"/>
      <c r="D317" s="762"/>
      <c r="E317" s="762"/>
      <c r="F317" s="762"/>
      <c r="G317" s="762"/>
      <c r="H317" s="762"/>
      <c r="I317" s="762"/>
      <c r="J317" s="762"/>
      <c r="K317" s="762"/>
      <c r="L317" s="762"/>
      <c r="M317" s="762"/>
      <c r="N317" s="762"/>
      <c r="O317" s="762"/>
      <c r="P317" s="762"/>
      <c r="Q317" s="762"/>
      <c r="R317" s="762"/>
      <c r="S317" s="762"/>
      <c r="T317" s="762"/>
      <c r="U317" s="762"/>
      <c r="V317" s="762"/>
      <c r="W317" s="762"/>
      <c r="X317" s="762"/>
      <c r="Y317" s="762"/>
      <c r="Z317" s="762"/>
      <c r="AA317" s="750"/>
      <c r="AB317" s="750"/>
      <c r="AC317" s="750"/>
    </row>
    <row r="318" spans="1:68" ht="27" hidden="1" customHeight="1" x14ac:dyDescent="0.25">
      <c r="A318" s="54" t="s">
        <v>534</v>
      </c>
      <c r="B318" s="54" t="s">
        <v>535</v>
      </c>
      <c r="C318" s="31">
        <v>4301031163</v>
      </c>
      <c r="D318" s="770">
        <v>4680115880344</v>
      </c>
      <c r="E318" s="771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104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77"/>
      <c r="R318" s="777"/>
      <c r="S318" s="777"/>
      <c r="T318" s="778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74"/>
      <c r="B319" s="762"/>
      <c r="C319" s="762"/>
      <c r="D319" s="762"/>
      <c r="E319" s="762"/>
      <c r="F319" s="762"/>
      <c r="G319" s="762"/>
      <c r="H319" s="762"/>
      <c r="I319" s="762"/>
      <c r="J319" s="762"/>
      <c r="K319" s="762"/>
      <c r="L319" s="762"/>
      <c r="M319" s="762"/>
      <c r="N319" s="762"/>
      <c r="O319" s="775"/>
      <c r="P319" s="767" t="s">
        <v>69</v>
      </c>
      <c r="Q319" s="768"/>
      <c r="R319" s="768"/>
      <c r="S319" s="768"/>
      <c r="T319" s="768"/>
      <c r="U319" s="768"/>
      <c r="V319" s="769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hidden="1" x14ac:dyDescent="0.2">
      <c r="A320" s="762"/>
      <c r="B320" s="762"/>
      <c r="C320" s="762"/>
      <c r="D320" s="762"/>
      <c r="E320" s="762"/>
      <c r="F320" s="762"/>
      <c r="G320" s="762"/>
      <c r="H320" s="762"/>
      <c r="I320" s="762"/>
      <c r="J320" s="762"/>
      <c r="K320" s="762"/>
      <c r="L320" s="762"/>
      <c r="M320" s="762"/>
      <c r="N320" s="762"/>
      <c r="O320" s="775"/>
      <c r="P320" s="767" t="s">
        <v>69</v>
      </c>
      <c r="Q320" s="768"/>
      <c r="R320" s="768"/>
      <c r="S320" s="768"/>
      <c r="T320" s="768"/>
      <c r="U320" s="768"/>
      <c r="V320" s="769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hidden="1" customHeight="1" x14ac:dyDescent="0.25">
      <c r="A321" s="764" t="s">
        <v>71</v>
      </c>
      <c r="B321" s="762"/>
      <c r="C321" s="762"/>
      <c r="D321" s="762"/>
      <c r="E321" s="762"/>
      <c r="F321" s="762"/>
      <c r="G321" s="762"/>
      <c r="H321" s="762"/>
      <c r="I321" s="762"/>
      <c r="J321" s="762"/>
      <c r="K321" s="762"/>
      <c r="L321" s="762"/>
      <c r="M321" s="762"/>
      <c r="N321" s="762"/>
      <c r="O321" s="762"/>
      <c r="P321" s="762"/>
      <c r="Q321" s="762"/>
      <c r="R321" s="762"/>
      <c r="S321" s="762"/>
      <c r="T321" s="762"/>
      <c r="U321" s="762"/>
      <c r="V321" s="762"/>
      <c r="W321" s="762"/>
      <c r="X321" s="762"/>
      <c r="Y321" s="762"/>
      <c r="Z321" s="762"/>
      <c r="AA321" s="750"/>
      <c r="AB321" s="750"/>
      <c r="AC321" s="750"/>
    </row>
    <row r="322" spans="1:68" ht="27" hidden="1" customHeight="1" x14ac:dyDescent="0.25">
      <c r="A322" s="54" t="s">
        <v>537</v>
      </c>
      <c r="B322" s="54" t="s">
        <v>538</v>
      </c>
      <c r="C322" s="31">
        <v>4301051731</v>
      </c>
      <c r="D322" s="770">
        <v>4680115884618</v>
      </c>
      <c r="E322" s="771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9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77"/>
      <c r="R322" s="777"/>
      <c r="S322" s="777"/>
      <c r="T322" s="778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74"/>
      <c r="B323" s="762"/>
      <c r="C323" s="762"/>
      <c r="D323" s="762"/>
      <c r="E323" s="762"/>
      <c r="F323" s="762"/>
      <c r="G323" s="762"/>
      <c r="H323" s="762"/>
      <c r="I323" s="762"/>
      <c r="J323" s="762"/>
      <c r="K323" s="762"/>
      <c r="L323" s="762"/>
      <c r="M323" s="762"/>
      <c r="N323" s="762"/>
      <c r="O323" s="775"/>
      <c r="P323" s="767" t="s">
        <v>69</v>
      </c>
      <c r="Q323" s="768"/>
      <c r="R323" s="768"/>
      <c r="S323" s="768"/>
      <c r="T323" s="768"/>
      <c r="U323" s="768"/>
      <c r="V323" s="769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hidden="1" x14ac:dyDescent="0.2">
      <c r="A324" s="762"/>
      <c r="B324" s="762"/>
      <c r="C324" s="762"/>
      <c r="D324" s="762"/>
      <c r="E324" s="762"/>
      <c r="F324" s="762"/>
      <c r="G324" s="762"/>
      <c r="H324" s="762"/>
      <c r="I324" s="762"/>
      <c r="J324" s="762"/>
      <c r="K324" s="762"/>
      <c r="L324" s="762"/>
      <c r="M324" s="762"/>
      <c r="N324" s="762"/>
      <c r="O324" s="775"/>
      <c r="P324" s="767" t="s">
        <v>69</v>
      </c>
      <c r="Q324" s="768"/>
      <c r="R324" s="768"/>
      <c r="S324" s="768"/>
      <c r="T324" s="768"/>
      <c r="U324" s="768"/>
      <c r="V324" s="769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hidden="1" customHeight="1" x14ac:dyDescent="0.25">
      <c r="A325" s="779" t="s">
        <v>540</v>
      </c>
      <c r="B325" s="762"/>
      <c r="C325" s="762"/>
      <c r="D325" s="762"/>
      <c r="E325" s="762"/>
      <c r="F325" s="762"/>
      <c r="G325" s="762"/>
      <c r="H325" s="762"/>
      <c r="I325" s="762"/>
      <c r="J325" s="762"/>
      <c r="K325" s="762"/>
      <c r="L325" s="762"/>
      <c r="M325" s="762"/>
      <c r="N325" s="762"/>
      <c r="O325" s="762"/>
      <c r="P325" s="762"/>
      <c r="Q325" s="762"/>
      <c r="R325" s="762"/>
      <c r="S325" s="762"/>
      <c r="T325" s="762"/>
      <c r="U325" s="762"/>
      <c r="V325" s="762"/>
      <c r="W325" s="762"/>
      <c r="X325" s="762"/>
      <c r="Y325" s="762"/>
      <c r="Z325" s="762"/>
      <c r="AA325" s="752"/>
      <c r="AB325" s="752"/>
      <c r="AC325" s="752"/>
    </row>
    <row r="326" spans="1:68" ht="14.25" hidden="1" customHeight="1" x14ac:dyDescent="0.25">
      <c r="A326" s="764" t="s">
        <v>112</v>
      </c>
      <c r="B326" s="762"/>
      <c r="C326" s="762"/>
      <c r="D326" s="762"/>
      <c r="E326" s="762"/>
      <c r="F326" s="762"/>
      <c r="G326" s="762"/>
      <c r="H326" s="762"/>
      <c r="I326" s="762"/>
      <c r="J326" s="762"/>
      <c r="K326" s="762"/>
      <c r="L326" s="762"/>
      <c r="M326" s="762"/>
      <c r="N326" s="762"/>
      <c r="O326" s="762"/>
      <c r="P326" s="762"/>
      <c r="Q326" s="762"/>
      <c r="R326" s="762"/>
      <c r="S326" s="762"/>
      <c r="T326" s="762"/>
      <c r="U326" s="762"/>
      <c r="V326" s="762"/>
      <c r="W326" s="762"/>
      <c r="X326" s="762"/>
      <c r="Y326" s="762"/>
      <c r="Z326" s="762"/>
      <c r="AA326" s="750"/>
      <c r="AB326" s="750"/>
      <c r="AC326" s="750"/>
    </row>
    <row r="327" spans="1:68" ht="27" hidden="1" customHeight="1" x14ac:dyDescent="0.25">
      <c r="A327" s="54" t="s">
        <v>541</v>
      </c>
      <c r="B327" s="54" t="s">
        <v>542</v>
      </c>
      <c r="C327" s="31">
        <v>4301011353</v>
      </c>
      <c r="D327" s="770">
        <v>4607091389807</v>
      </c>
      <c r="E327" s="771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10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77"/>
      <c r="R327" s="777"/>
      <c r="S327" s="777"/>
      <c r="T327" s="778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74"/>
      <c r="B328" s="762"/>
      <c r="C328" s="762"/>
      <c r="D328" s="762"/>
      <c r="E328" s="762"/>
      <c r="F328" s="762"/>
      <c r="G328" s="762"/>
      <c r="H328" s="762"/>
      <c r="I328" s="762"/>
      <c r="J328" s="762"/>
      <c r="K328" s="762"/>
      <c r="L328" s="762"/>
      <c r="M328" s="762"/>
      <c r="N328" s="762"/>
      <c r="O328" s="775"/>
      <c r="P328" s="767" t="s">
        <v>69</v>
      </c>
      <c r="Q328" s="768"/>
      <c r="R328" s="768"/>
      <c r="S328" s="768"/>
      <c r="T328" s="768"/>
      <c r="U328" s="768"/>
      <c r="V328" s="769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hidden="1" x14ac:dyDescent="0.2">
      <c r="A329" s="762"/>
      <c r="B329" s="762"/>
      <c r="C329" s="762"/>
      <c r="D329" s="762"/>
      <c r="E329" s="762"/>
      <c r="F329" s="762"/>
      <c r="G329" s="762"/>
      <c r="H329" s="762"/>
      <c r="I329" s="762"/>
      <c r="J329" s="762"/>
      <c r="K329" s="762"/>
      <c r="L329" s="762"/>
      <c r="M329" s="762"/>
      <c r="N329" s="762"/>
      <c r="O329" s="775"/>
      <c r="P329" s="767" t="s">
        <v>69</v>
      </c>
      <c r="Q329" s="768"/>
      <c r="R329" s="768"/>
      <c r="S329" s="768"/>
      <c r="T329" s="768"/>
      <c r="U329" s="768"/>
      <c r="V329" s="769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hidden="1" customHeight="1" x14ac:dyDescent="0.25">
      <c r="A330" s="764" t="s">
        <v>62</v>
      </c>
      <c r="B330" s="762"/>
      <c r="C330" s="762"/>
      <c r="D330" s="762"/>
      <c r="E330" s="762"/>
      <c r="F330" s="762"/>
      <c r="G330" s="762"/>
      <c r="H330" s="762"/>
      <c r="I330" s="762"/>
      <c r="J330" s="762"/>
      <c r="K330" s="762"/>
      <c r="L330" s="762"/>
      <c r="M330" s="762"/>
      <c r="N330" s="762"/>
      <c r="O330" s="762"/>
      <c r="P330" s="762"/>
      <c r="Q330" s="762"/>
      <c r="R330" s="762"/>
      <c r="S330" s="762"/>
      <c r="T330" s="762"/>
      <c r="U330" s="762"/>
      <c r="V330" s="762"/>
      <c r="W330" s="762"/>
      <c r="X330" s="762"/>
      <c r="Y330" s="762"/>
      <c r="Z330" s="762"/>
      <c r="AA330" s="750"/>
      <c r="AB330" s="750"/>
      <c r="AC330" s="750"/>
    </row>
    <row r="331" spans="1:68" ht="27" hidden="1" customHeight="1" x14ac:dyDescent="0.25">
      <c r="A331" s="54" t="s">
        <v>544</v>
      </c>
      <c r="B331" s="54" t="s">
        <v>545</v>
      </c>
      <c r="C331" s="31">
        <v>4301031164</v>
      </c>
      <c r="D331" s="770">
        <v>4680115880481</v>
      </c>
      <c r="E331" s="771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8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77"/>
      <c r="R331" s="777"/>
      <c r="S331" s="777"/>
      <c r="T331" s="778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74"/>
      <c r="B332" s="762"/>
      <c r="C332" s="762"/>
      <c r="D332" s="762"/>
      <c r="E332" s="762"/>
      <c r="F332" s="762"/>
      <c r="G332" s="762"/>
      <c r="H332" s="762"/>
      <c r="I332" s="762"/>
      <c r="J332" s="762"/>
      <c r="K332" s="762"/>
      <c r="L332" s="762"/>
      <c r="M332" s="762"/>
      <c r="N332" s="762"/>
      <c r="O332" s="775"/>
      <c r="P332" s="767" t="s">
        <v>69</v>
      </c>
      <c r="Q332" s="768"/>
      <c r="R332" s="768"/>
      <c r="S332" s="768"/>
      <c r="T332" s="768"/>
      <c r="U332" s="768"/>
      <c r="V332" s="769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hidden="1" x14ac:dyDescent="0.2">
      <c r="A333" s="762"/>
      <c r="B333" s="762"/>
      <c r="C333" s="762"/>
      <c r="D333" s="762"/>
      <c r="E333" s="762"/>
      <c r="F333" s="762"/>
      <c r="G333" s="762"/>
      <c r="H333" s="762"/>
      <c r="I333" s="762"/>
      <c r="J333" s="762"/>
      <c r="K333" s="762"/>
      <c r="L333" s="762"/>
      <c r="M333" s="762"/>
      <c r="N333" s="762"/>
      <c r="O333" s="775"/>
      <c r="P333" s="767" t="s">
        <v>69</v>
      </c>
      <c r="Q333" s="768"/>
      <c r="R333" s="768"/>
      <c r="S333" s="768"/>
      <c r="T333" s="768"/>
      <c r="U333" s="768"/>
      <c r="V333" s="769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hidden="1" customHeight="1" x14ac:dyDescent="0.25">
      <c r="A334" s="764" t="s">
        <v>71</v>
      </c>
      <c r="B334" s="762"/>
      <c r="C334" s="762"/>
      <c r="D334" s="762"/>
      <c r="E334" s="762"/>
      <c r="F334" s="762"/>
      <c r="G334" s="762"/>
      <c r="H334" s="762"/>
      <c r="I334" s="762"/>
      <c r="J334" s="762"/>
      <c r="K334" s="762"/>
      <c r="L334" s="762"/>
      <c r="M334" s="762"/>
      <c r="N334" s="762"/>
      <c r="O334" s="762"/>
      <c r="P334" s="762"/>
      <c r="Q334" s="762"/>
      <c r="R334" s="762"/>
      <c r="S334" s="762"/>
      <c r="T334" s="762"/>
      <c r="U334" s="762"/>
      <c r="V334" s="762"/>
      <c r="W334" s="762"/>
      <c r="X334" s="762"/>
      <c r="Y334" s="762"/>
      <c r="Z334" s="762"/>
      <c r="AA334" s="750"/>
      <c r="AB334" s="750"/>
      <c r="AC334" s="750"/>
    </row>
    <row r="335" spans="1:68" ht="27" hidden="1" customHeight="1" x14ac:dyDescent="0.25">
      <c r="A335" s="54" t="s">
        <v>547</v>
      </c>
      <c r="B335" s="54" t="s">
        <v>548</v>
      </c>
      <c r="C335" s="31">
        <v>4301051344</v>
      </c>
      <c r="D335" s="770">
        <v>4680115880412</v>
      </c>
      <c r="E335" s="771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10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77"/>
      <c r="R335" s="777"/>
      <c r="S335" s="777"/>
      <c r="T335" s="778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550</v>
      </c>
      <c r="B336" s="54" t="s">
        <v>551</v>
      </c>
      <c r="C336" s="31">
        <v>4301051277</v>
      </c>
      <c r="D336" s="770">
        <v>4680115880511</v>
      </c>
      <c r="E336" s="771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11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77"/>
      <c r="R336" s="777"/>
      <c r="S336" s="777"/>
      <c r="T336" s="778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74"/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75"/>
      <c r="P337" s="767" t="s">
        <v>69</v>
      </c>
      <c r="Q337" s="768"/>
      <c r="R337" s="768"/>
      <c r="S337" s="768"/>
      <c r="T337" s="768"/>
      <c r="U337" s="768"/>
      <c r="V337" s="769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hidden="1" x14ac:dyDescent="0.2">
      <c r="A338" s="762"/>
      <c r="B338" s="762"/>
      <c r="C338" s="762"/>
      <c r="D338" s="762"/>
      <c r="E338" s="762"/>
      <c r="F338" s="762"/>
      <c r="G338" s="762"/>
      <c r="H338" s="762"/>
      <c r="I338" s="762"/>
      <c r="J338" s="762"/>
      <c r="K338" s="762"/>
      <c r="L338" s="762"/>
      <c r="M338" s="762"/>
      <c r="N338" s="762"/>
      <c r="O338" s="775"/>
      <c r="P338" s="767" t="s">
        <v>69</v>
      </c>
      <c r="Q338" s="768"/>
      <c r="R338" s="768"/>
      <c r="S338" s="768"/>
      <c r="T338" s="768"/>
      <c r="U338" s="768"/>
      <c r="V338" s="769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hidden="1" customHeight="1" x14ac:dyDescent="0.25">
      <c r="A339" s="779" t="s">
        <v>553</v>
      </c>
      <c r="B339" s="762"/>
      <c r="C339" s="762"/>
      <c r="D339" s="762"/>
      <c r="E339" s="762"/>
      <c r="F339" s="762"/>
      <c r="G339" s="762"/>
      <c r="H339" s="762"/>
      <c r="I339" s="762"/>
      <c r="J339" s="762"/>
      <c r="K339" s="762"/>
      <c r="L339" s="762"/>
      <c r="M339" s="762"/>
      <c r="N339" s="762"/>
      <c r="O339" s="762"/>
      <c r="P339" s="762"/>
      <c r="Q339" s="762"/>
      <c r="R339" s="762"/>
      <c r="S339" s="762"/>
      <c r="T339" s="762"/>
      <c r="U339" s="762"/>
      <c r="V339" s="762"/>
      <c r="W339" s="762"/>
      <c r="X339" s="762"/>
      <c r="Y339" s="762"/>
      <c r="Z339" s="762"/>
      <c r="AA339" s="752"/>
      <c r="AB339" s="752"/>
      <c r="AC339" s="752"/>
    </row>
    <row r="340" spans="1:68" ht="14.25" hidden="1" customHeight="1" x14ac:dyDescent="0.25">
      <c r="A340" s="764" t="s">
        <v>112</v>
      </c>
      <c r="B340" s="762"/>
      <c r="C340" s="762"/>
      <c r="D340" s="762"/>
      <c r="E340" s="762"/>
      <c r="F340" s="762"/>
      <c r="G340" s="762"/>
      <c r="H340" s="762"/>
      <c r="I340" s="762"/>
      <c r="J340" s="762"/>
      <c r="K340" s="762"/>
      <c r="L340" s="762"/>
      <c r="M340" s="762"/>
      <c r="N340" s="762"/>
      <c r="O340" s="762"/>
      <c r="P340" s="762"/>
      <c r="Q340" s="762"/>
      <c r="R340" s="762"/>
      <c r="S340" s="762"/>
      <c r="T340" s="762"/>
      <c r="U340" s="762"/>
      <c r="V340" s="762"/>
      <c r="W340" s="762"/>
      <c r="X340" s="762"/>
      <c r="Y340" s="762"/>
      <c r="Z340" s="762"/>
      <c r="AA340" s="750"/>
      <c r="AB340" s="750"/>
      <c r="AC340" s="750"/>
    </row>
    <row r="341" spans="1:68" ht="27" hidden="1" customHeight="1" x14ac:dyDescent="0.25">
      <c r="A341" s="54" t="s">
        <v>554</v>
      </c>
      <c r="B341" s="54" t="s">
        <v>555</v>
      </c>
      <c r="C341" s="31">
        <v>4301011593</v>
      </c>
      <c r="D341" s="770">
        <v>4680115882973</v>
      </c>
      <c r="E341" s="771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109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77"/>
      <c r="R341" s="777"/>
      <c r="S341" s="777"/>
      <c r="T341" s="778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74"/>
      <c r="B342" s="762"/>
      <c r="C342" s="762"/>
      <c r="D342" s="762"/>
      <c r="E342" s="762"/>
      <c r="F342" s="762"/>
      <c r="G342" s="762"/>
      <c r="H342" s="762"/>
      <c r="I342" s="762"/>
      <c r="J342" s="762"/>
      <c r="K342" s="762"/>
      <c r="L342" s="762"/>
      <c r="M342" s="762"/>
      <c r="N342" s="762"/>
      <c r="O342" s="775"/>
      <c r="P342" s="767" t="s">
        <v>69</v>
      </c>
      <c r="Q342" s="768"/>
      <c r="R342" s="768"/>
      <c r="S342" s="768"/>
      <c r="T342" s="768"/>
      <c r="U342" s="768"/>
      <c r="V342" s="769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hidden="1" x14ac:dyDescent="0.2">
      <c r="A343" s="762"/>
      <c r="B343" s="762"/>
      <c r="C343" s="762"/>
      <c r="D343" s="762"/>
      <c r="E343" s="762"/>
      <c r="F343" s="762"/>
      <c r="G343" s="762"/>
      <c r="H343" s="762"/>
      <c r="I343" s="762"/>
      <c r="J343" s="762"/>
      <c r="K343" s="762"/>
      <c r="L343" s="762"/>
      <c r="M343" s="762"/>
      <c r="N343" s="762"/>
      <c r="O343" s="775"/>
      <c r="P343" s="767" t="s">
        <v>69</v>
      </c>
      <c r="Q343" s="768"/>
      <c r="R343" s="768"/>
      <c r="S343" s="768"/>
      <c r="T343" s="768"/>
      <c r="U343" s="768"/>
      <c r="V343" s="769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hidden="1" customHeight="1" x14ac:dyDescent="0.25">
      <c r="A344" s="764" t="s">
        <v>62</v>
      </c>
      <c r="B344" s="762"/>
      <c r="C344" s="762"/>
      <c r="D344" s="762"/>
      <c r="E344" s="762"/>
      <c r="F344" s="762"/>
      <c r="G344" s="762"/>
      <c r="H344" s="762"/>
      <c r="I344" s="762"/>
      <c r="J344" s="762"/>
      <c r="K344" s="762"/>
      <c r="L344" s="762"/>
      <c r="M344" s="762"/>
      <c r="N344" s="762"/>
      <c r="O344" s="762"/>
      <c r="P344" s="762"/>
      <c r="Q344" s="762"/>
      <c r="R344" s="762"/>
      <c r="S344" s="762"/>
      <c r="T344" s="762"/>
      <c r="U344" s="762"/>
      <c r="V344" s="762"/>
      <c r="W344" s="762"/>
      <c r="X344" s="762"/>
      <c r="Y344" s="762"/>
      <c r="Z344" s="762"/>
      <c r="AA344" s="750"/>
      <c r="AB344" s="750"/>
      <c r="AC344" s="750"/>
    </row>
    <row r="345" spans="1:68" ht="27" customHeight="1" x14ac:dyDescent="0.25">
      <c r="A345" s="54" t="s">
        <v>556</v>
      </c>
      <c r="B345" s="54" t="s">
        <v>557</v>
      </c>
      <c r="C345" s="31">
        <v>4301031305</v>
      </c>
      <c r="D345" s="770">
        <v>4607091389845</v>
      </c>
      <c r="E345" s="771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10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77"/>
      <c r="R345" s="777"/>
      <c r="S345" s="777"/>
      <c r="T345" s="778"/>
      <c r="U345" s="34"/>
      <c r="V345" s="34"/>
      <c r="W345" s="35" t="s">
        <v>67</v>
      </c>
      <c r="X345" s="757">
        <v>192.5</v>
      </c>
      <c r="Y345" s="758">
        <f>IFERROR(IF(X345="",0,CEILING((X345/$H345),1)*$H345),"")</f>
        <v>193.20000000000002</v>
      </c>
      <c r="Z345" s="36">
        <f>IFERROR(IF(Y345=0,"",ROUNDUP(Y345/H345,0)*0.00502),"")</f>
        <v>0.46184000000000003</v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201.66666666666669</v>
      </c>
      <c r="BN345" s="64">
        <f>IFERROR(Y345*I345/H345,"0")</f>
        <v>202.40000000000003</v>
      </c>
      <c r="BO345" s="64">
        <f>IFERROR(1/J345*(X345/H345),"0")</f>
        <v>0.39173789173789175</v>
      </c>
      <c r="BP345" s="64">
        <f>IFERROR(1/J345*(Y345/H345),"0")</f>
        <v>0.39316239316239321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4301031306</v>
      </c>
      <c r="D346" s="770">
        <v>4680115882881</v>
      </c>
      <c r="E346" s="771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10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77"/>
      <c r="R346" s="777"/>
      <c r="S346" s="777"/>
      <c r="T346" s="778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74"/>
      <c r="B347" s="762"/>
      <c r="C347" s="762"/>
      <c r="D347" s="762"/>
      <c r="E347" s="762"/>
      <c r="F347" s="762"/>
      <c r="G347" s="762"/>
      <c r="H347" s="762"/>
      <c r="I347" s="762"/>
      <c r="J347" s="762"/>
      <c r="K347" s="762"/>
      <c r="L347" s="762"/>
      <c r="M347" s="762"/>
      <c r="N347" s="762"/>
      <c r="O347" s="775"/>
      <c r="P347" s="767" t="s">
        <v>69</v>
      </c>
      <c r="Q347" s="768"/>
      <c r="R347" s="768"/>
      <c r="S347" s="768"/>
      <c r="T347" s="768"/>
      <c r="U347" s="768"/>
      <c r="V347" s="769"/>
      <c r="W347" s="37" t="s">
        <v>70</v>
      </c>
      <c r="X347" s="759">
        <f>IFERROR(X345/H345,"0")+IFERROR(X346/H346,"0")</f>
        <v>91.666666666666657</v>
      </c>
      <c r="Y347" s="759">
        <f>IFERROR(Y345/H345,"0")+IFERROR(Y346/H346,"0")</f>
        <v>92</v>
      </c>
      <c r="Z347" s="759">
        <f>IFERROR(IF(Z345="",0,Z345),"0")+IFERROR(IF(Z346="",0,Z346),"0")</f>
        <v>0.46184000000000003</v>
      </c>
      <c r="AA347" s="760"/>
      <c r="AB347" s="760"/>
      <c r="AC347" s="760"/>
    </row>
    <row r="348" spans="1:68" x14ac:dyDescent="0.2">
      <c r="A348" s="762"/>
      <c r="B348" s="762"/>
      <c r="C348" s="762"/>
      <c r="D348" s="762"/>
      <c r="E348" s="762"/>
      <c r="F348" s="762"/>
      <c r="G348" s="762"/>
      <c r="H348" s="762"/>
      <c r="I348" s="762"/>
      <c r="J348" s="762"/>
      <c r="K348" s="762"/>
      <c r="L348" s="762"/>
      <c r="M348" s="762"/>
      <c r="N348" s="762"/>
      <c r="O348" s="775"/>
      <c r="P348" s="767" t="s">
        <v>69</v>
      </c>
      <c r="Q348" s="768"/>
      <c r="R348" s="768"/>
      <c r="S348" s="768"/>
      <c r="T348" s="768"/>
      <c r="U348" s="768"/>
      <c r="V348" s="769"/>
      <c r="W348" s="37" t="s">
        <v>67</v>
      </c>
      <c r="X348" s="759">
        <f>IFERROR(SUM(X345:X346),"0")</f>
        <v>192.5</v>
      </c>
      <c r="Y348" s="759">
        <f>IFERROR(SUM(Y345:Y346),"0")</f>
        <v>193.20000000000002</v>
      </c>
      <c r="Z348" s="37"/>
      <c r="AA348" s="760"/>
      <c r="AB348" s="760"/>
      <c r="AC348" s="760"/>
    </row>
    <row r="349" spans="1:68" ht="16.5" hidden="1" customHeight="1" x14ac:dyDescent="0.25">
      <c r="A349" s="779" t="s">
        <v>561</v>
      </c>
      <c r="B349" s="762"/>
      <c r="C349" s="762"/>
      <c r="D349" s="762"/>
      <c r="E349" s="762"/>
      <c r="F349" s="762"/>
      <c r="G349" s="762"/>
      <c r="H349" s="762"/>
      <c r="I349" s="762"/>
      <c r="J349" s="762"/>
      <c r="K349" s="762"/>
      <c r="L349" s="762"/>
      <c r="M349" s="762"/>
      <c r="N349" s="762"/>
      <c r="O349" s="762"/>
      <c r="P349" s="762"/>
      <c r="Q349" s="762"/>
      <c r="R349" s="762"/>
      <c r="S349" s="762"/>
      <c r="T349" s="762"/>
      <c r="U349" s="762"/>
      <c r="V349" s="762"/>
      <c r="W349" s="762"/>
      <c r="X349" s="762"/>
      <c r="Y349" s="762"/>
      <c r="Z349" s="762"/>
      <c r="AA349" s="752"/>
      <c r="AB349" s="752"/>
      <c r="AC349" s="752"/>
    </row>
    <row r="350" spans="1:68" ht="14.25" hidden="1" customHeight="1" x14ac:dyDescent="0.25">
      <c r="A350" s="764" t="s">
        <v>112</v>
      </c>
      <c r="B350" s="762"/>
      <c r="C350" s="762"/>
      <c r="D350" s="762"/>
      <c r="E350" s="762"/>
      <c r="F350" s="762"/>
      <c r="G350" s="762"/>
      <c r="H350" s="762"/>
      <c r="I350" s="762"/>
      <c r="J350" s="762"/>
      <c r="K350" s="762"/>
      <c r="L350" s="762"/>
      <c r="M350" s="762"/>
      <c r="N350" s="762"/>
      <c r="O350" s="762"/>
      <c r="P350" s="762"/>
      <c r="Q350" s="762"/>
      <c r="R350" s="762"/>
      <c r="S350" s="762"/>
      <c r="T350" s="762"/>
      <c r="U350" s="762"/>
      <c r="V350" s="762"/>
      <c r="W350" s="762"/>
      <c r="X350" s="762"/>
      <c r="Y350" s="762"/>
      <c r="Z350" s="762"/>
      <c r="AA350" s="750"/>
      <c r="AB350" s="750"/>
      <c r="AC350" s="750"/>
    </row>
    <row r="351" spans="1:68" ht="27" hidden="1" customHeight="1" x14ac:dyDescent="0.25">
      <c r="A351" s="54" t="s">
        <v>562</v>
      </c>
      <c r="B351" s="54" t="s">
        <v>563</v>
      </c>
      <c r="C351" s="31">
        <v>4301012024</v>
      </c>
      <c r="D351" s="770">
        <v>4680115885615</v>
      </c>
      <c r="E351" s="771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9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77"/>
      <c r="R351" s="777"/>
      <c r="S351" s="777"/>
      <c r="T351" s="778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hidden="1" customHeight="1" x14ac:dyDescent="0.25">
      <c r="A352" s="54" t="s">
        <v>565</v>
      </c>
      <c r="B352" s="54" t="s">
        <v>566</v>
      </c>
      <c r="C352" s="31">
        <v>4301012016</v>
      </c>
      <c r="D352" s="770">
        <v>4680115885554</v>
      </c>
      <c r="E352" s="771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77"/>
      <c r="R352" s="777"/>
      <c r="S352" s="777"/>
      <c r="T352" s="778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hidden="1" customHeight="1" x14ac:dyDescent="0.25">
      <c r="A353" s="54" t="s">
        <v>565</v>
      </c>
      <c r="B353" s="54" t="s">
        <v>568</v>
      </c>
      <c r="C353" s="31">
        <v>4301011911</v>
      </c>
      <c r="D353" s="770">
        <v>4680115885554</v>
      </c>
      <c r="E353" s="771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942" t="s">
        <v>569</v>
      </c>
      <c r="Q353" s="777"/>
      <c r="R353" s="777"/>
      <c r="S353" s="777"/>
      <c r="T353" s="778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hidden="1" customHeight="1" x14ac:dyDescent="0.25">
      <c r="A354" s="54" t="s">
        <v>571</v>
      </c>
      <c r="B354" s="54" t="s">
        <v>572</v>
      </c>
      <c r="C354" s="31">
        <v>4301011858</v>
      </c>
      <c r="D354" s="770">
        <v>4680115885646</v>
      </c>
      <c r="E354" s="771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77"/>
      <c r="R354" s="777"/>
      <c r="S354" s="777"/>
      <c r="T354" s="778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574</v>
      </c>
      <c r="B355" s="54" t="s">
        <v>575</v>
      </c>
      <c r="C355" s="31">
        <v>4301011857</v>
      </c>
      <c r="D355" s="770">
        <v>4680115885622</v>
      </c>
      <c r="E355" s="771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11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77"/>
      <c r="R355" s="777"/>
      <c r="S355" s="777"/>
      <c r="T355" s="778"/>
      <c r="U355" s="34"/>
      <c r="V355" s="34"/>
      <c r="W355" s="35" t="s">
        <v>67</v>
      </c>
      <c r="X355" s="757">
        <v>8</v>
      </c>
      <c r="Y355" s="758">
        <f t="shared" si="62"/>
        <v>8</v>
      </c>
      <c r="Z355" s="36">
        <f>IFERROR(IF(Y355=0,"",ROUNDUP(Y355/H355,0)*0.00902),"")</f>
        <v>1.804E-2</v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8.42</v>
      </c>
      <c r="BN355" s="64">
        <f t="shared" si="64"/>
        <v>8.42</v>
      </c>
      <c r="BO355" s="64">
        <f t="shared" si="65"/>
        <v>1.5151515151515152E-2</v>
      </c>
      <c r="BP355" s="64">
        <f t="shared" si="66"/>
        <v>1.5151515151515152E-2</v>
      </c>
    </row>
    <row r="356" spans="1:68" ht="27" hidden="1" customHeight="1" x14ac:dyDescent="0.25">
      <c r="A356" s="54" t="s">
        <v>576</v>
      </c>
      <c r="B356" s="54" t="s">
        <v>577</v>
      </c>
      <c r="C356" s="31">
        <v>4301011573</v>
      </c>
      <c r="D356" s="770">
        <v>4680115881938</v>
      </c>
      <c r="E356" s="771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9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77"/>
      <c r="R356" s="777"/>
      <c r="S356" s="777"/>
      <c r="T356" s="778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579</v>
      </c>
      <c r="B357" s="54" t="s">
        <v>580</v>
      </c>
      <c r="C357" s="31">
        <v>4301010944</v>
      </c>
      <c r="D357" s="770">
        <v>4607091387346</v>
      </c>
      <c r="E357" s="771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11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77"/>
      <c r="R357" s="777"/>
      <c r="S357" s="777"/>
      <c r="T357" s="778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582</v>
      </c>
      <c r="B358" s="54" t="s">
        <v>583</v>
      </c>
      <c r="C358" s="31">
        <v>4301011859</v>
      </c>
      <c r="D358" s="770">
        <v>4680115885608</v>
      </c>
      <c r="E358" s="771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77"/>
      <c r="R358" s="777"/>
      <c r="S358" s="777"/>
      <c r="T358" s="778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hidden="1" customHeight="1" x14ac:dyDescent="0.25">
      <c r="A359" s="54" t="s">
        <v>584</v>
      </c>
      <c r="B359" s="54" t="s">
        <v>585</v>
      </c>
      <c r="C359" s="31">
        <v>4301011328</v>
      </c>
      <c r="D359" s="770">
        <v>4607091386011</v>
      </c>
      <c r="E359" s="771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10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77"/>
      <c r="R359" s="777"/>
      <c r="S359" s="777"/>
      <c r="T359" s="778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x14ac:dyDescent="0.2">
      <c r="A360" s="774"/>
      <c r="B360" s="762"/>
      <c r="C360" s="762"/>
      <c r="D360" s="762"/>
      <c r="E360" s="762"/>
      <c r="F360" s="762"/>
      <c r="G360" s="762"/>
      <c r="H360" s="762"/>
      <c r="I360" s="762"/>
      <c r="J360" s="762"/>
      <c r="K360" s="762"/>
      <c r="L360" s="762"/>
      <c r="M360" s="762"/>
      <c r="N360" s="762"/>
      <c r="O360" s="775"/>
      <c r="P360" s="767" t="s">
        <v>69</v>
      </c>
      <c r="Q360" s="768"/>
      <c r="R360" s="768"/>
      <c r="S360" s="768"/>
      <c r="T360" s="768"/>
      <c r="U360" s="768"/>
      <c r="V360" s="769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2</v>
      </c>
      <c r="Y360" s="759">
        <f>IFERROR(Y351/H351,"0")+IFERROR(Y352/H352,"0")+IFERROR(Y353/H353,"0")+IFERROR(Y354/H354,"0")+IFERROR(Y355/H355,"0")+IFERROR(Y356/H356,"0")+IFERROR(Y357/H357,"0")+IFERROR(Y358/H358,"0")+IFERROR(Y359/H359,"0")</f>
        <v>2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1.804E-2</v>
      </c>
      <c r="AA360" s="760"/>
      <c r="AB360" s="760"/>
      <c r="AC360" s="760"/>
    </row>
    <row r="361" spans="1:68" x14ac:dyDescent="0.2">
      <c r="A361" s="762"/>
      <c r="B361" s="762"/>
      <c r="C361" s="762"/>
      <c r="D361" s="762"/>
      <c r="E361" s="762"/>
      <c r="F361" s="762"/>
      <c r="G361" s="762"/>
      <c r="H361" s="762"/>
      <c r="I361" s="762"/>
      <c r="J361" s="762"/>
      <c r="K361" s="762"/>
      <c r="L361" s="762"/>
      <c r="M361" s="762"/>
      <c r="N361" s="762"/>
      <c r="O361" s="775"/>
      <c r="P361" s="767" t="s">
        <v>69</v>
      </c>
      <c r="Q361" s="768"/>
      <c r="R361" s="768"/>
      <c r="S361" s="768"/>
      <c r="T361" s="768"/>
      <c r="U361" s="768"/>
      <c r="V361" s="769"/>
      <c r="W361" s="37" t="s">
        <v>67</v>
      </c>
      <c r="X361" s="759">
        <f>IFERROR(SUM(X351:X359),"0")</f>
        <v>8</v>
      </c>
      <c r="Y361" s="759">
        <f>IFERROR(SUM(Y351:Y359),"0")</f>
        <v>8</v>
      </c>
      <c r="Z361" s="37"/>
      <c r="AA361" s="760"/>
      <c r="AB361" s="760"/>
      <c r="AC361" s="760"/>
    </row>
    <row r="362" spans="1:68" ht="14.25" hidden="1" customHeight="1" x14ac:dyDescent="0.25">
      <c r="A362" s="764" t="s">
        <v>62</v>
      </c>
      <c r="B362" s="762"/>
      <c r="C362" s="762"/>
      <c r="D362" s="762"/>
      <c r="E362" s="762"/>
      <c r="F362" s="762"/>
      <c r="G362" s="762"/>
      <c r="H362" s="762"/>
      <c r="I362" s="762"/>
      <c r="J362" s="762"/>
      <c r="K362" s="762"/>
      <c r="L362" s="762"/>
      <c r="M362" s="762"/>
      <c r="N362" s="762"/>
      <c r="O362" s="762"/>
      <c r="P362" s="762"/>
      <c r="Q362" s="762"/>
      <c r="R362" s="762"/>
      <c r="S362" s="762"/>
      <c r="T362" s="762"/>
      <c r="U362" s="762"/>
      <c r="V362" s="762"/>
      <c r="W362" s="762"/>
      <c r="X362" s="762"/>
      <c r="Y362" s="762"/>
      <c r="Z362" s="762"/>
      <c r="AA362" s="750"/>
      <c r="AB362" s="750"/>
      <c r="AC362" s="750"/>
    </row>
    <row r="363" spans="1:68" ht="27" hidden="1" customHeight="1" x14ac:dyDescent="0.25">
      <c r="A363" s="54" t="s">
        <v>587</v>
      </c>
      <c r="B363" s="54" t="s">
        <v>588</v>
      </c>
      <c r="C363" s="31">
        <v>4301030878</v>
      </c>
      <c r="D363" s="770">
        <v>4607091387193</v>
      </c>
      <c r="E363" s="771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11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77"/>
      <c r="R363" s="777"/>
      <c r="S363" s="777"/>
      <c r="T363" s="778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4301031153</v>
      </c>
      <c r="D364" s="770">
        <v>4607091387230</v>
      </c>
      <c r="E364" s="771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11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77"/>
      <c r="R364" s="777"/>
      <c r="S364" s="777"/>
      <c r="T364" s="778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4301031154</v>
      </c>
      <c r="D365" s="770">
        <v>4607091387292</v>
      </c>
      <c r="E365" s="771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11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77"/>
      <c r="R365" s="777"/>
      <c r="S365" s="777"/>
      <c r="T365" s="778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4301031152</v>
      </c>
      <c r="D366" s="770">
        <v>4607091387285</v>
      </c>
      <c r="E366" s="771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77"/>
      <c r="R366" s="777"/>
      <c r="S366" s="777"/>
      <c r="T366" s="778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774"/>
      <c r="B367" s="762"/>
      <c r="C367" s="762"/>
      <c r="D367" s="762"/>
      <c r="E367" s="762"/>
      <c r="F367" s="762"/>
      <c r="G367" s="762"/>
      <c r="H367" s="762"/>
      <c r="I367" s="762"/>
      <c r="J367" s="762"/>
      <c r="K367" s="762"/>
      <c r="L367" s="762"/>
      <c r="M367" s="762"/>
      <c r="N367" s="762"/>
      <c r="O367" s="775"/>
      <c r="P367" s="767" t="s">
        <v>69</v>
      </c>
      <c r="Q367" s="768"/>
      <c r="R367" s="768"/>
      <c r="S367" s="768"/>
      <c r="T367" s="768"/>
      <c r="U367" s="768"/>
      <c r="V367" s="769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hidden="1" x14ac:dyDescent="0.2">
      <c r="A368" s="762"/>
      <c r="B368" s="762"/>
      <c r="C368" s="762"/>
      <c r="D368" s="762"/>
      <c r="E368" s="762"/>
      <c r="F368" s="762"/>
      <c r="G368" s="762"/>
      <c r="H368" s="762"/>
      <c r="I368" s="762"/>
      <c r="J368" s="762"/>
      <c r="K368" s="762"/>
      <c r="L368" s="762"/>
      <c r="M368" s="762"/>
      <c r="N368" s="762"/>
      <c r="O368" s="775"/>
      <c r="P368" s="767" t="s">
        <v>69</v>
      </c>
      <c r="Q368" s="768"/>
      <c r="R368" s="768"/>
      <c r="S368" s="768"/>
      <c r="T368" s="768"/>
      <c r="U368" s="768"/>
      <c r="V368" s="769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hidden="1" customHeight="1" x14ac:dyDescent="0.25">
      <c r="A369" s="764" t="s">
        <v>71</v>
      </c>
      <c r="B369" s="762"/>
      <c r="C369" s="762"/>
      <c r="D369" s="762"/>
      <c r="E369" s="762"/>
      <c r="F369" s="762"/>
      <c r="G369" s="762"/>
      <c r="H369" s="762"/>
      <c r="I369" s="762"/>
      <c r="J369" s="762"/>
      <c r="K369" s="762"/>
      <c r="L369" s="762"/>
      <c r="M369" s="762"/>
      <c r="N369" s="762"/>
      <c r="O369" s="762"/>
      <c r="P369" s="762"/>
      <c r="Q369" s="762"/>
      <c r="R369" s="762"/>
      <c r="S369" s="762"/>
      <c r="T369" s="762"/>
      <c r="U369" s="762"/>
      <c r="V369" s="762"/>
      <c r="W369" s="762"/>
      <c r="X369" s="762"/>
      <c r="Y369" s="762"/>
      <c r="Z369" s="762"/>
      <c r="AA369" s="750"/>
      <c r="AB369" s="750"/>
      <c r="AC369" s="750"/>
    </row>
    <row r="370" spans="1:68" ht="37.5" hidden="1" customHeight="1" x14ac:dyDescent="0.25">
      <c r="A370" s="54" t="s">
        <v>598</v>
      </c>
      <c r="B370" s="54" t="s">
        <v>599</v>
      </c>
      <c r="C370" s="31">
        <v>4301051100</v>
      </c>
      <c r="D370" s="770">
        <v>4607091387766</v>
      </c>
      <c r="E370" s="771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11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77"/>
      <c r="R370" s="777"/>
      <c r="S370" s="777"/>
      <c r="T370" s="778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4301051116</v>
      </c>
      <c r="D371" s="770">
        <v>4607091387957</v>
      </c>
      <c r="E371" s="771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9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77"/>
      <c r="R371" s="777"/>
      <c r="S371" s="777"/>
      <c r="T371" s="778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4301051115</v>
      </c>
      <c r="D372" s="770">
        <v>4607091387964</v>
      </c>
      <c r="E372" s="771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77"/>
      <c r="R372" s="777"/>
      <c r="S372" s="777"/>
      <c r="T372" s="778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607</v>
      </c>
      <c r="B373" s="54" t="s">
        <v>608</v>
      </c>
      <c r="C373" s="31">
        <v>4301051705</v>
      </c>
      <c r="D373" s="770">
        <v>4680115884588</v>
      </c>
      <c r="E373" s="771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117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77"/>
      <c r="R373" s="777"/>
      <c r="S373" s="777"/>
      <c r="T373" s="778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610</v>
      </c>
      <c r="B374" s="54" t="s">
        <v>611</v>
      </c>
      <c r="C374" s="31">
        <v>4301051130</v>
      </c>
      <c r="D374" s="770">
        <v>4607091387537</v>
      </c>
      <c r="E374" s="771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9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77"/>
      <c r="R374" s="777"/>
      <c r="S374" s="777"/>
      <c r="T374" s="778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hidden="1" customHeight="1" x14ac:dyDescent="0.25">
      <c r="A375" s="54" t="s">
        <v>613</v>
      </c>
      <c r="B375" s="54" t="s">
        <v>614</v>
      </c>
      <c r="C375" s="31">
        <v>4301051132</v>
      </c>
      <c r="D375" s="770">
        <v>4607091387513</v>
      </c>
      <c r="E375" s="771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9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77"/>
      <c r="R375" s="777"/>
      <c r="S375" s="777"/>
      <c r="T375" s="778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idden="1" x14ac:dyDescent="0.2">
      <c r="A376" s="774"/>
      <c r="B376" s="762"/>
      <c r="C376" s="762"/>
      <c r="D376" s="762"/>
      <c r="E376" s="762"/>
      <c r="F376" s="762"/>
      <c r="G376" s="762"/>
      <c r="H376" s="762"/>
      <c r="I376" s="762"/>
      <c r="J376" s="762"/>
      <c r="K376" s="762"/>
      <c r="L376" s="762"/>
      <c r="M376" s="762"/>
      <c r="N376" s="762"/>
      <c r="O376" s="775"/>
      <c r="P376" s="767" t="s">
        <v>69</v>
      </c>
      <c r="Q376" s="768"/>
      <c r="R376" s="768"/>
      <c r="S376" s="768"/>
      <c r="T376" s="768"/>
      <c r="U376" s="768"/>
      <c r="V376" s="769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hidden="1" x14ac:dyDescent="0.2">
      <c r="A377" s="762"/>
      <c r="B377" s="762"/>
      <c r="C377" s="762"/>
      <c r="D377" s="762"/>
      <c r="E377" s="762"/>
      <c r="F377" s="762"/>
      <c r="G377" s="762"/>
      <c r="H377" s="762"/>
      <c r="I377" s="762"/>
      <c r="J377" s="762"/>
      <c r="K377" s="762"/>
      <c r="L377" s="762"/>
      <c r="M377" s="762"/>
      <c r="N377" s="762"/>
      <c r="O377" s="775"/>
      <c r="P377" s="767" t="s">
        <v>69</v>
      </c>
      <c r="Q377" s="768"/>
      <c r="R377" s="768"/>
      <c r="S377" s="768"/>
      <c r="T377" s="768"/>
      <c r="U377" s="768"/>
      <c r="V377" s="769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hidden="1" customHeight="1" x14ac:dyDescent="0.25">
      <c r="A378" s="764" t="s">
        <v>212</v>
      </c>
      <c r="B378" s="762"/>
      <c r="C378" s="762"/>
      <c r="D378" s="762"/>
      <c r="E378" s="762"/>
      <c r="F378" s="762"/>
      <c r="G378" s="762"/>
      <c r="H378" s="762"/>
      <c r="I378" s="762"/>
      <c r="J378" s="762"/>
      <c r="K378" s="762"/>
      <c r="L378" s="762"/>
      <c r="M378" s="762"/>
      <c r="N378" s="762"/>
      <c r="O378" s="762"/>
      <c r="P378" s="762"/>
      <c r="Q378" s="762"/>
      <c r="R378" s="762"/>
      <c r="S378" s="762"/>
      <c r="T378" s="762"/>
      <c r="U378" s="762"/>
      <c r="V378" s="762"/>
      <c r="W378" s="762"/>
      <c r="X378" s="762"/>
      <c r="Y378" s="762"/>
      <c r="Z378" s="762"/>
      <c r="AA378" s="750"/>
      <c r="AB378" s="750"/>
      <c r="AC378" s="750"/>
    </row>
    <row r="379" spans="1:68" ht="27" customHeight="1" x14ac:dyDescent="0.25">
      <c r="A379" s="54" t="s">
        <v>616</v>
      </c>
      <c r="B379" s="54" t="s">
        <v>617</v>
      </c>
      <c r="C379" s="31">
        <v>4301060379</v>
      </c>
      <c r="D379" s="770">
        <v>4607091380880</v>
      </c>
      <c r="E379" s="771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80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77"/>
      <c r="R379" s="777"/>
      <c r="S379" s="777"/>
      <c r="T379" s="778"/>
      <c r="U379" s="34"/>
      <c r="V379" s="34"/>
      <c r="W379" s="35" t="s">
        <v>67</v>
      </c>
      <c r="X379" s="757">
        <v>40</v>
      </c>
      <c r="Y379" s="758">
        <f>IFERROR(IF(X379="",0,CEILING((X379/$H379),1)*$H379),"")</f>
        <v>42</v>
      </c>
      <c r="Z379" s="36">
        <f>IFERROR(IF(Y379=0,"",ROUNDUP(Y379/H379,0)*0.02175),"")</f>
        <v>0.10874999999999999</v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42.685714285714283</v>
      </c>
      <c r="BN379" s="64">
        <f>IFERROR(Y379*I379/H379,"0")</f>
        <v>44.82</v>
      </c>
      <c r="BO379" s="64">
        <f>IFERROR(1/J379*(X379/H379),"0")</f>
        <v>8.5034013605442174E-2</v>
      </c>
      <c r="BP379" s="64">
        <f>IFERROR(1/J379*(Y379/H379),"0")</f>
        <v>8.9285714285714274E-2</v>
      </c>
    </row>
    <row r="380" spans="1:68" ht="27" customHeight="1" x14ac:dyDescent="0.25">
      <c r="A380" s="54" t="s">
        <v>619</v>
      </c>
      <c r="B380" s="54" t="s">
        <v>620</v>
      </c>
      <c r="C380" s="31">
        <v>4301060308</v>
      </c>
      <c r="D380" s="770">
        <v>4607091384482</v>
      </c>
      <c r="E380" s="771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77"/>
      <c r="R380" s="777"/>
      <c r="S380" s="777"/>
      <c r="T380" s="778"/>
      <c r="U380" s="34"/>
      <c r="V380" s="34"/>
      <c r="W380" s="35" t="s">
        <v>67</v>
      </c>
      <c r="X380" s="757">
        <v>350</v>
      </c>
      <c r="Y380" s="758">
        <f>IFERROR(IF(X380="",0,CEILING((X380/$H380),1)*$H380),"")</f>
        <v>351</v>
      </c>
      <c r="Z380" s="36">
        <f>IFERROR(IF(Y380=0,"",ROUNDUP(Y380/H380,0)*0.02175),"")</f>
        <v>0.9787499999999999</v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375.30769230769232</v>
      </c>
      <c r="BN380" s="64">
        <f>IFERROR(Y380*I380/H380,"0")</f>
        <v>376.38000000000005</v>
      </c>
      <c r="BO380" s="64">
        <f>IFERROR(1/J380*(X380/H380),"0")</f>
        <v>0.80128205128205132</v>
      </c>
      <c r="BP380" s="64">
        <f>IFERROR(1/J380*(Y380/H380),"0")</f>
        <v>0.80357142857142849</v>
      </c>
    </row>
    <row r="381" spans="1:68" ht="16.5" customHeight="1" x14ac:dyDescent="0.25">
      <c r="A381" s="54" t="s">
        <v>622</v>
      </c>
      <c r="B381" s="54" t="s">
        <v>623</v>
      </c>
      <c r="C381" s="31">
        <v>4301060325</v>
      </c>
      <c r="D381" s="770">
        <v>4607091380897</v>
      </c>
      <c r="E381" s="771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8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77"/>
      <c r="R381" s="777"/>
      <c r="S381" s="777"/>
      <c r="T381" s="778"/>
      <c r="U381" s="34"/>
      <c r="V381" s="34"/>
      <c r="W381" s="35" t="s">
        <v>67</v>
      </c>
      <c r="X381" s="757">
        <v>20</v>
      </c>
      <c r="Y381" s="758">
        <f>IFERROR(IF(X381="",0,CEILING((X381/$H381),1)*$H381),"")</f>
        <v>25.200000000000003</v>
      </c>
      <c r="Z381" s="36">
        <f>IFERROR(IF(Y381=0,"",ROUNDUP(Y381/H381,0)*0.02175),"")</f>
        <v>6.5250000000000002E-2</v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21.342857142857142</v>
      </c>
      <c r="BN381" s="64">
        <f>IFERROR(Y381*I381/H381,"0")</f>
        <v>26.892000000000003</v>
      </c>
      <c r="BO381" s="64">
        <f>IFERROR(1/J381*(X381/H381),"0")</f>
        <v>4.2517006802721087E-2</v>
      </c>
      <c r="BP381" s="64">
        <f>IFERROR(1/J381*(Y381/H381),"0")</f>
        <v>5.3571428571428568E-2</v>
      </c>
    </row>
    <row r="382" spans="1:68" x14ac:dyDescent="0.2">
      <c r="A382" s="774"/>
      <c r="B382" s="762"/>
      <c r="C382" s="762"/>
      <c r="D382" s="762"/>
      <c r="E382" s="762"/>
      <c r="F382" s="762"/>
      <c r="G382" s="762"/>
      <c r="H382" s="762"/>
      <c r="I382" s="762"/>
      <c r="J382" s="762"/>
      <c r="K382" s="762"/>
      <c r="L382" s="762"/>
      <c r="M382" s="762"/>
      <c r="N382" s="762"/>
      <c r="O382" s="775"/>
      <c r="P382" s="767" t="s">
        <v>69</v>
      </c>
      <c r="Q382" s="768"/>
      <c r="R382" s="768"/>
      <c r="S382" s="768"/>
      <c r="T382" s="768"/>
      <c r="U382" s="768"/>
      <c r="V382" s="769"/>
      <c r="W382" s="37" t="s">
        <v>70</v>
      </c>
      <c r="X382" s="759">
        <f>IFERROR(X379/H379,"0")+IFERROR(X380/H380,"0")+IFERROR(X381/H381,"0")</f>
        <v>52.014652014652015</v>
      </c>
      <c r="Y382" s="759">
        <f>IFERROR(Y379/H379,"0")+IFERROR(Y380/H380,"0")+IFERROR(Y381/H381,"0")</f>
        <v>53</v>
      </c>
      <c r="Z382" s="759">
        <f>IFERROR(IF(Z379="",0,Z379),"0")+IFERROR(IF(Z380="",0,Z380),"0")+IFERROR(IF(Z381="",0,Z381),"0")</f>
        <v>1.1527499999999999</v>
      </c>
      <c r="AA382" s="760"/>
      <c r="AB382" s="760"/>
      <c r="AC382" s="760"/>
    </row>
    <row r="383" spans="1:68" x14ac:dyDescent="0.2">
      <c r="A383" s="762"/>
      <c r="B383" s="762"/>
      <c r="C383" s="762"/>
      <c r="D383" s="762"/>
      <c r="E383" s="762"/>
      <c r="F383" s="762"/>
      <c r="G383" s="762"/>
      <c r="H383" s="762"/>
      <c r="I383" s="762"/>
      <c r="J383" s="762"/>
      <c r="K383" s="762"/>
      <c r="L383" s="762"/>
      <c r="M383" s="762"/>
      <c r="N383" s="762"/>
      <c r="O383" s="775"/>
      <c r="P383" s="767" t="s">
        <v>69</v>
      </c>
      <c r="Q383" s="768"/>
      <c r="R383" s="768"/>
      <c r="S383" s="768"/>
      <c r="T383" s="768"/>
      <c r="U383" s="768"/>
      <c r="V383" s="769"/>
      <c r="W383" s="37" t="s">
        <v>67</v>
      </c>
      <c r="X383" s="759">
        <f>IFERROR(SUM(X379:X381),"0")</f>
        <v>410</v>
      </c>
      <c r="Y383" s="759">
        <f>IFERROR(SUM(Y379:Y381),"0")</f>
        <v>418.2</v>
      </c>
      <c r="Z383" s="37"/>
      <c r="AA383" s="760"/>
      <c r="AB383" s="760"/>
      <c r="AC383" s="760"/>
    </row>
    <row r="384" spans="1:68" ht="14.25" hidden="1" customHeight="1" x14ac:dyDescent="0.25">
      <c r="A384" s="764" t="s">
        <v>101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2"/>
      <c r="X384" s="762"/>
      <c r="Y384" s="762"/>
      <c r="Z384" s="762"/>
      <c r="AA384" s="750"/>
      <c r="AB384" s="750"/>
      <c r="AC384" s="750"/>
    </row>
    <row r="385" spans="1:68" ht="16.5" hidden="1" customHeight="1" x14ac:dyDescent="0.25">
      <c r="A385" s="54" t="s">
        <v>625</v>
      </c>
      <c r="B385" s="54" t="s">
        <v>626</v>
      </c>
      <c r="C385" s="31">
        <v>4301030232</v>
      </c>
      <c r="D385" s="770">
        <v>4607091388374</v>
      </c>
      <c r="E385" s="771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799" t="s">
        <v>627</v>
      </c>
      <c r="Q385" s="777"/>
      <c r="R385" s="777"/>
      <c r="S385" s="777"/>
      <c r="T385" s="778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629</v>
      </c>
      <c r="B386" s="54" t="s">
        <v>630</v>
      </c>
      <c r="C386" s="31">
        <v>4301030235</v>
      </c>
      <c r="D386" s="770">
        <v>4607091388381</v>
      </c>
      <c r="E386" s="771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862" t="s">
        <v>631</v>
      </c>
      <c r="Q386" s="777"/>
      <c r="R386" s="777"/>
      <c r="S386" s="777"/>
      <c r="T386" s="778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4301032015</v>
      </c>
      <c r="D387" s="770">
        <v>4607091383102</v>
      </c>
      <c r="E387" s="771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9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77"/>
      <c r="R387" s="777"/>
      <c r="S387" s="777"/>
      <c r="T387" s="778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4301030233</v>
      </c>
      <c r="D388" s="770">
        <v>4607091388404</v>
      </c>
      <c r="E388" s="771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77"/>
      <c r="R388" s="777"/>
      <c r="S388" s="777"/>
      <c r="T388" s="778"/>
      <c r="U388" s="34"/>
      <c r="V388" s="34"/>
      <c r="W388" s="35" t="s">
        <v>67</v>
      </c>
      <c r="X388" s="757">
        <v>85</v>
      </c>
      <c r="Y388" s="758">
        <f>IFERROR(IF(X388="",0,CEILING((X388/$H388),1)*$H388),"")</f>
        <v>86.699999999999989</v>
      </c>
      <c r="Z388" s="36">
        <f>IFERROR(IF(Y388=0,"",ROUNDUP(Y388/H388,0)*0.00753),"")</f>
        <v>0.25602000000000003</v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96.666666666666671</v>
      </c>
      <c r="BN388" s="64">
        <f>IFERROR(Y388*I388/H388,"0")</f>
        <v>98.6</v>
      </c>
      <c r="BO388" s="64">
        <f>IFERROR(1/J388*(X388/H388),"0")</f>
        <v>0.21367521367521369</v>
      </c>
      <c r="BP388" s="64">
        <f>IFERROR(1/J388*(Y388/H388),"0")</f>
        <v>0.21794871794871795</v>
      </c>
    </row>
    <row r="389" spans="1:68" x14ac:dyDescent="0.2">
      <c r="A389" s="774"/>
      <c r="B389" s="762"/>
      <c r="C389" s="762"/>
      <c r="D389" s="762"/>
      <c r="E389" s="762"/>
      <c r="F389" s="762"/>
      <c r="G389" s="762"/>
      <c r="H389" s="762"/>
      <c r="I389" s="762"/>
      <c r="J389" s="762"/>
      <c r="K389" s="762"/>
      <c r="L389" s="762"/>
      <c r="M389" s="762"/>
      <c r="N389" s="762"/>
      <c r="O389" s="775"/>
      <c r="P389" s="767" t="s">
        <v>69</v>
      </c>
      <c r="Q389" s="768"/>
      <c r="R389" s="768"/>
      <c r="S389" s="768"/>
      <c r="T389" s="768"/>
      <c r="U389" s="768"/>
      <c r="V389" s="769"/>
      <c r="W389" s="37" t="s">
        <v>70</v>
      </c>
      <c r="X389" s="759">
        <f>IFERROR(X385/H385,"0")+IFERROR(X386/H386,"0")+IFERROR(X387/H387,"0")+IFERROR(X388/H388,"0")</f>
        <v>33.333333333333336</v>
      </c>
      <c r="Y389" s="759">
        <f>IFERROR(Y385/H385,"0")+IFERROR(Y386/H386,"0")+IFERROR(Y387/H387,"0")+IFERROR(Y388/H388,"0")</f>
        <v>34</v>
      </c>
      <c r="Z389" s="759">
        <f>IFERROR(IF(Z385="",0,Z385),"0")+IFERROR(IF(Z386="",0,Z386),"0")+IFERROR(IF(Z387="",0,Z387),"0")+IFERROR(IF(Z388="",0,Z388),"0")</f>
        <v>0.25602000000000003</v>
      </c>
      <c r="AA389" s="760"/>
      <c r="AB389" s="760"/>
      <c r="AC389" s="760"/>
    </row>
    <row r="390" spans="1:68" x14ac:dyDescent="0.2">
      <c r="A390" s="762"/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75"/>
      <c r="P390" s="767" t="s">
        <v>69</v>
      </c>
      <c r="Q390" s="768"/>
      <c r="R390" s="768"/>
      <c r="S390" s="768"/>
      <c r="T390" s="768"/>
      <c r="U390" s="768"/>
      <c r="V390" s="769"/>
      <c r="W390" s="37" t="s">
        <v>67</v>
      </c>
      <c r="X390" s="759">
        <f>IFERROR(SUM(X385:X388),"0")</f>
        <v>85</v>
      </c>
      <c r="Y390" s="759">
        <f>IFERROR(SUM(Y385:Y388),"0")</f>
        <v>86.699999999999989</v>
      </c>
      <c r="Z390" s="37"/>
      <c r="AA390" s="760"/>
      <c r="AB390" s="760"/>
      <c r="AC390" s="760"/>
    </row>
    <row r="391" spans="1:68" ht="14.25" hidden="1" customHeight="1" x14ac:dyDescent="0.25">
      <c r="A391" s="764" t="s">
        <v>637</v>
      </c>
      <c r="B391" s="762"/>
      <c r="C391" s="762"/>
      <c r="D391" s="762"/>
      <c r="E391" s="762"/>
      <c r="F391" s="762"/>
      <c r="G391" s="762"/>
      <c r="H391" s="762"/>
      <c r="I391" s="762"/>
      <c r="J391" s="762"/>
      <c r="K391" s="762"/>
      <c r="L391" s="762"/>
      <c r="M391" s="762"/>
      <c r="N391" s="762"/>
      <c r="O391" s="762"/>
      <c r="P391" s="762"/>
      <c r="Q391" s="762"/>
      <c r="R391" s="762"/>
      <c r="S391" s="762"/>
      <c r="T391" s="762"/>
      <c r="U391" s="762"/>
      <c r="V391" s="762"/>
      <c r="W391" s="762"/>
      <c r="X391" s="762"/>
      <c r="Y391" s="762"/>
      <c r="Z391" s="762"/>
      <c r="AA391" s="750"/>
      <c r="AB391" s="750"/>
      <c r="AC391" s="750"/>
    </row>
    <row r="392" spans="1:68" ht="16.5" customHeight="1" x14ac:dyDescent="0.25">
      <c r="A392" s="54" t="s">
        <v>638</v>
      </c>
      <c r="B392" s="54" t="s">
        <v>639</v>
      </c>
      <c r="C392" s="31">
        <v>4301180007</v>
      </c>
      <c r="D392" s="770">
        <v>4680115881808</v>
      </c>
      <c r="E392" s="771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77"/>
      <c r="R392" s="777"/>
      <c r="S392" s="777"/>
      <c r="T392" s="778"/>
      <c r="U392" s="34"/>
      <c r="V392" s="34"/>
      <c r="W392" s="35" t="s">
        <v>67</v>
      </c>
      <c r="X392" s="757">
        <v>50</v>
      </c>
      <c r="Y392" s="758">
        <f>IFERROR(IF(X392="",0,CEILING((X392/$H392),1)*$H392),"")</f>
        <v>50</v>
      </c>
      <c r="Z392" s="36">
        <f>IFERROR(IF(Y392=0,"",ROUNDUP(Y392/H392,0)*0.00474),"")</f>
        <v>0.11850000000000001</v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56.000000000000007</v>
      </c>
      <c r="BN392" s="64">
        <f>IFERROR(Y392*I392/H392,"0")</f>
        <v>56.000000000000007</v>
      </c>
      <c r="BO392" s="64">
        <f>IFERROR(1/J392*(X392/H392),"0")</f>
        <v>0.10504201680672269</v>
      </c>
      <c r="BP392" s="64">
        <f>IFERROR(1/J392*(Y392/H392),"0")</f>
        <v>0.10504201680672269</v>
      </c>
    </row>
    <row r="393" spans="1:68" ht="27" hidden="1" customHeight="1" x14ac:dyDescent="0.25">
      <c r="A393" s="54" t="s">
        <v>643</v>
      </c>
      <c r="B393" s="54" t="s">
        <v>644</v>
      </c>
      <c r="C393" s="31">
        <v>4301180006</v>
      </c>
      <c r="D393" s="770">
        <v>4680115881822</v>
      </c>
      <c r="E393" s="771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77"/>
      <c r="R393" s="777"/>
      <c r="S393" s="777"/>
      <c r="T393" s="778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645</v>
      </c>
      <c r="B394" s="54" t="s">
        <v>646</v>
      </c>
      <c r="C394" s="31">
        <v>4301180001</v>
      </c>
      <c r="D394" s="770">
        <v>4680115880016</v>
      </c>
      <c r="E394" s="771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77"/>
      <c r="R394" s="777"/>
      <c r="S394" s="777"/>
      <c r="T394" s="778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74"/>
      <c r="B395" s="762"/>
      <c r="C395" s="762"/>
      <c r="D395" s="762"/>
      <c r="E395" s="762"/>
      <c r="F395" s="762"/>
      <c r="G395" s="762"/>
      <c r="H395" s="762"/>
      <c r="I395" s="762"/>
      <c r="J395" s="762"/>
      <c r="K395" s="762"/>
      <c r="L395" s="762"/>
      <c r="M395" s="762"/>
      <c r="N395" s="762"/>
      <c r="O395" s="775"/>
      <c r="P395" s="767" t="s">
        <v>69</v>
      </c>
      <c r="Q395" s="768"/>
      <c r="R395" s="768"/>
      <c r="S395" s="768"/>
      <c r="T395" s="768"/>
      <c r="U395" s="768"/>
      <c r="V395" s="769"/>
      <c r="W395" s="37" t="s">
        <v>70</v>
      </c>
      <c r="X395" s="759">
        <f>IFERROR(X392/H392,"0")+IFERROR(X393/H393,"0")+IFERROR(X394/H394,"0")</f>
        <v>25</v>
      </c>
      <c r="Y395" s="759">
        <f>IFERROR(Y392/H392,"0")+IFERROR(Y393/H393,"0")+IFERROR(Y394/H394,"0")</f>
        <v>25</v>
      </c>
      <c r="Z395" s="759">
        <f>IFERROR(IF(Z392="",0,Z392),"0")+IFERROR(IF(Z393="",0,Z393),"0")+IFERROR(IF(Z394="",0,Z394),"0")</f>
        <v>0.11850000000000001</v>
      </c>
      <c r="AA395" s="760"/>
      <c r="AB395" s="760"/>
      <c r="AC395" s="760"/>
    </row>
    <row r="396" spans="1:68" x14ac:dyDescent="0.2">
      <c r="A396" s="762"/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75"/>
      <c r="P396" s="767" t="s">
        <v>69</v>
      </c>
      <c r="Q396" s="768"/>
      <c r="R396" s="768"/>
      <c r="S396" s="768"/>
      <c r="T396" s="768"/>
      <c r="U396" s="768"/>
      <c r="V396" s="769"/>
      <c r="W396" s="37" t="s">
        <v>67</v>
      </c>
      <c r="X396" s="759">
        <f>IFERROR(SUM(X392:X394),"0")</f>
        <v>50</v>
      </c>
      <c r="Y396" s="759">
        <f>IFERROR(SUM(Y392:Y394),"0")</f>
        <v>50</v>
      </c>
      <c r="Z396" s="37"/>
      <c r="AA396" s="760"/>
      <c r="AB396" s="760"/>
      <c r="AC396" s="760"/>
    </row>
    <row r="397" spans="1:68" ht="16.5" hidden="1" customHeight="1" x14ac:dyDescent="0.25">
      <c r="A397" s="779" t="s">
        <v>647</v>
      </c>
      <c r="B397" s="762"/>
      <c r="C397" s="762"/>
      <c r="D397" s="762"/>
      <c r="E397" s="762"/>
      <c r="F397" s="762"/>
      <c r="G397" s="762"/>
      <c r="H397" s="762"/>
      <c r="I397" s="762"/>
      <c r="J397" s="762"/>
      <c r="K397" s="762"/>
      <c r="L397" s="762"/>
      <c r="M397" s="762"/>
      <c r="N397" s="762"/>
      <c r="O397" s="762"/>
      <c r="P397" s="762"/>
      <c r="Q397" s="762"/>
      <c r="R397" s="762"/>
      <c r="S397" s="762"/>
      <c r="T397" s="762"/>
      <c r="U397" s="762"/>
      <c r="V397" s="762"/>
      <c r="W397" s="762"/>
      <c r="X397" s="762"/>
      <c r="Y397" s="762"/>
      <c r="Z397" s="762"/>
      <c r="AA397" s="752"/>
      <c r="AB397" s="752"/>
      <c r="AC397" s="752"/>
    </row>
    <row r="398" spans="1:68" ht="14.25" hidden="1" customHeight="1" x14ac:dyDescent="0.25">
      <c r="A398" s="764" t="s">
        <v>62</v>
      </c>
      <c r="B398" s="762"/>
      <c r="C398" s="762"/>
      <c r="D398" s="762"/>
      <c r="E398" s="762"/>
      <c r="F398" s="762"/>
      <c r="G398" s="762"/>
      <c r="H398" s="762"/>
      <c r="I398" s="762"/>
      <c r="J398" s="762"/>
      <c r="K398" s="762"/>
      <c r="L398" s="762"/>
      <c r="M398" s="762"/>
      <c r="N398" s="762"/>
      <c r="O398" s="762"/>
      <c r="P398" s="762"/>
      <c r="Q398" s="762"/>
      <c r="R398" s="762"/>
      <c r="S398" s="762"/>
      <c r="T398" s="762"/>
      <c r="U398" s="762"/>
      <c r="V398" s="762"/>
      <c r="W398" s="762"/>
      <c r="X398" s="762"/>
      <c r="Y398" s="762"/>
      <c r="Z398" s="762"/>
      <c r="AA398" s="750"/>
      <c r="AB398" s="750"/>
      <c r="AC398" s="750"/>
    </row>
    <row r="399" spans="1:68" ht="27" customHeight="1" x14ac:dyDescent="0.25">
      <c r="A399" s="54" t="s">
        <v>648</v>
      </c>
      <c r="B399" s="54" t="s">
        <v>649</v>
      </c>
      <c r="C399" s="31">
        <v>4301031066</v>
      </c>
      <c r="D399" s="770">
        <v>4607091383836</v>
      </c>
      <c r="E399" s="771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10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77"/>
      <c r="R399" s="777"/>
      <c r="S399" s="777"/>
      <c r="T399" s="778"/>
      <c r="U399" s="34"/>
      <c r="V399" s="34"/>
      <c r="W399" s="35" t="s">
        <v>67</v>
      </c>
      <c r="X399" s="757">
        <v>30</v>
      </c>
      <c r="Y399" s="758">
        <f>IFERROR(IF(X399="",0,CEILING((X399/$H399),1)*$H399),"")</f>
        <v>30.6</v>
      </c>
      <c r="Z399" s="36">
        <f>IFERROR(IF(Y399=0,"",ROUNDUP(Y399/H399,0)*0.00753),"")</f>
        <v>0.12801000000000001</v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34.133333333333333</v>
      </c>
      <c r="BN399" s="64">
        <f>IFERROR(Y399*I399/H399,"0")</f>
        <v>34.816000000000003</v>
      </c>
      <c r="BO399" s="64">
        <f>IFERROR(1/J399*(X399/H399),"0")</f>
        <v>0.10683760683760685</v>
      </c>
      <c r="BP399" s="64">
        <f>IFERROR(1/J399*(Y399/H399),"0")</f>
        <v>0.10897435897435898</v>
      </c>
    </row>
    <row r="400" spans="1:68" x14ac:dyDescent="0.2">
      <c r="A400" s="774"/>
      <c r="B400" s="762"/>
      <c r="C400" s="762"/>
      <c r="D400" s="762"/>
      <c r="E400" s="762"/>
      <c r="F400" s="762"/>
      <c r="G400" s="762"/>
      <c r="H400" s="762"/>
      <c r="I400" s="762"/>
      <c r="J400" s="762"/>
      <c r="K400" s="762"/>
      <c r="L400" s="762"/>
      <c r="M400" s="762"/>
      <c r="N400" s="762"/>
      <c r="O400" s="775"/>
      <c r="P400" s="767" t="s">
        <v>69</v>
      </c>
      <c r="Q400" s="768"/>
      <c r="R400" s="768"/>
      <c r="S400" s="768"/>
      <c r="T400" s="768"/>
      <c r="U400" s="768"/>
      <c r="V400" s="769"/>
      <c r="W400" s="37" t="s">
        <v>70</v>
      </c>
      <c r="X400" s="759">
        <f>IFERROR(X399/H399,"0")</f>
        <v>16.666666666666668</v>
      </c>
      <c r="Y400" s="759">
        <f>IFERROR(Y399/H399,"0")</f>
        <v>17</v>
      </c>
      <c r="Z400" s="759">
        <f>IFERROR(IF(Z399="",0,Z399),"0")</f>
        <v>0.12801000000000001</v>
      </c>
      <c r="AA400" s="760"/>
      <c r="AB400" s="760"/>
      <c r="AC400" s="760"/>
    </row>
    <row r="401" spans="1:68" x14ac:dyDescent="0.2">
      <c r="A401" s="762"/>
      <c r="B401" s="762"/>
      <c r="C401" s="762"/>
      <c r="D401" s="762"/>
      <c r="E401" s="762"/>
      <c r="F401" s="762"/>
      <c r="G401" s="762"/>
      <c r="H401" s="762"/>
      <c r="I401" s="762"/>
      <c r="J401" s="762"/>
      <c r="K401" s="762"/>
      <c r="L401" s="762"/>
      <c r="M401" s="762"/>
      <c r="N401" s="762"/>
      <c r="O401" s="775"/>
      <c r="P401" s="767" t="s">
        <v>69</v>
      </c>
      <c r="Q401" s="768"/>
      <c r="R401" s="768"/>
      <c r="S401" s="768"/>
      <c r="T401" s="768"/>
      <c r="U401" s="768"/>
      <c r="V401" s="769"/>
      <c r="W401" s="37" t="s">
        <v>67</v>
      </c>
      <c r="X401" s="759">
        <f>IFERROR(SUM(X399:X399),"0")</f>
        <v>30</v>
      </c>
      <c r="Y401" s="759">
        <f>IFERROR(SUM(Y399:Y399),"0")</f>
        <v>30.6</v>
      </c>
      <c r="Z401" s="37"/>
      <c r="AA401" s="760"/>
      <c r="AB401" s="760"/>
      <c r="AC401" s="760"/>
    </row>
    <row r="402" spans="1:68" ht="14.25" hidden="1" customHeight="1" x14ac:dyDescent="0.25">
      <c r="A402" s="764" t="s">
        <v>71</v>
      </c>
      <c r="B402" s="762"/>
      <c r="C402" s="762"/>
      <c r="D402" s="762"/>
      <c r="E402" s="762"/>
      <c r="F402" s="762"/>
      <c r="G402" s="762"/>
      <c r="H402" s="762"/>
      <c r="I402" s="762"/>
      <c r="J402" s="762"/>
      <c r="K402" s="762"/>
      <c r="L402" s="762"/>
      <c r="M402" s="762"/>
      <c r="N402" s="762"/>
      <c r="O402" s="762"/>
      <c r="P402" s="762"/>
      <c r="Q402" s="762"/>
      <c r="R402" s="762"/>
      <c r="S402" s="762"/>
      <c r="T402" s="762"/>
      <c r="U402" s="762"/>
      <c r="V402" s="762"/>
      <c r="W402" s="762"/>
      <c r="X402" s="762"/>
      <c r="Y402" s="762"/>
      <c r="Z402" s="762"/>
      <c r="AA402" s="750"/>
      <c r="AB402" s="750"/>
      <c r="AC402" s="750"/>
    </row>
    <row r="403" spans="1:68" ht="37.5" hidden="1" customHeight="1" x14ac:dyDescent="0.25">
      <c r="A403" s="54" t="s">
        <v>651</v>
      </c>
      <c r="B403" s="54" t="s">
        <v>652</v>
      </c>
      <c r="C403" s="31">
        <v>4301051142</v>
      </c>
      <c r="D403" s="770">
        <v>4607091387919</v>
      </c>
      <c r="E403" s="771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9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77"/>
      <c r="R403" s="777"/>
      <c r="S403" s="777"/>
      <c r="T403" s="778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70">
        <v>4680115883604</v>
      </c>
      <c r="E404" s="771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8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77"/>
      <c r="R404" s="777"/>
      <c r="S404" s="777"/>
      <c r="T404" s="778"/>
      <c r="U404" s="34"/>
      <c r="V404" s="34"/>
      <c r="W404" s="35" t="s">
        <v>67</v>
      </c>
      <c r="X404" s="757">
        <v>770</v>
      </c>
      <c r="Y404" s="758">
        <f>IFERROR(IF(X404="",0,CEILING((X404/$H404),1)*$H404),"")</f>
        <v>770.7</v>
      </c>
      <c r="Z404" s="36">
        <f>IFERROR(IF(Y404=0,"",ROUNDUP(Y404/H404,0)*0.00753),"")</f>
        <v>2.7635100000000001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869.73333333333323</v>
      </c>
      <c r="BN404" s="64">
        <f>IFERROR(Y404*I404/H404,"0")</f>
        <v>870.524</v>
      </c>
      <c r="BO404" s="64">
        <f>IFERROR(1/J404*(X404/H404),"0")</f>
        <v>2.3504273504273501</v>
      </c>
      <c r="BP404" s="64">
        <f>IFERROR(1/J404*(Y404/H404),"0")</f>
        <v>2.3525641025641026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70">
        <v>4680115883567</v>
      </c>
      <c r="E405" s="771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8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77"/>
      <c r="R405" s="777"/>
      <c r="S405" s="777"/>
      <c r="T405" s="778"/>
      <c r="U405" s="34"/>
      <c r="V405" s="34"/>
      <c r="W405" s="35" t="s">
        <v>67</v>
      </c>
      <c r="X405" s="757">
        <v>357</v>
      </c>
      <c r="Y405" s="758">
        <f>IFERROR(IF(X405="",0,CEILING((X405/$H405),1)*$H405),"")</f>
        <v>357</v>
      </c>
      <c r="Z405" s="36">
        <f>IFERROR(IF(Y405=0,"",ROUNDUP(Y405/H405,0)*0.00753),"")</f>
        <v>1.2801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401.2</v>
      </c>
      <c r="BN405" s="64">
        <f>IFERROR(Y405*I405/H405,"0")</f>
        <v>401.2</v>
      </c>
      <c r="BO405" s="64">
        <f>IFERROR(1/J405*(X405/H405),"0")</f>
        <v>1.0897435897435896</v>
      </c>
      <c r="BP405" s="64">
        <f>IFERROR(1/J405*(Y405/H405),"0")</f>
        <v>1.0897435897435896</v>
      </c>
    </row>
    <row r="406" spans="1:68" x14ac:dyDescent="0.2">
      <c r="A406" s="774"/>
      <c r="B406" s="762"/>
      <c r="C406" s="762"/>
      <c r="D406" s="762"/>
      <c r="E406" s="762"/>
      <c r="F406" s="762"/>
      <c r="G406" s="762"/>
      <c r="H406" s="762"/>
      <c r="I406" s="762"/>
      <c r="J406" s="762"/>
      <c r="K406" s="762"/>
      <c r="L406" s="762"/>
      <c r="M406" s="762"/>
      <c r="N406" s="762"/>
      <c r="O406" s="775"/>
      <c r="P406" s="767" t="s">
        <v>69</v>
      </c>
      <c r="Q406" s="768"/>
      <c r="R406" s="768"/>
      <c r="S406" s="768"/>
      <c r="T406" s="768"/>
      <c r="U406" s="768"/>
      <c r="V406" s="769"/>
      <c r="W406" s="37" t="s">
        <v>70</v>
      </c>
      <c r="X406" s="759">
        <f>IFERROR(X403/H403,"0")+IFERROR(X404/H404,"0")+IFERROR(X405/H405,"0")</f>
        <v>536.66666666666663</v>
      </c>
      <c r="Y406" s="759">
        <f>IFERROR(Y403/H403,"0")+IFERROR(Y404/H404,"0")+IFERROR(Y405/H405,"0")</f>
        <v>537</v>
      </c>
      <c r="Z406" s="759">
        <f>IFERROR(IF(Z403="",0,Z403),"0")+IFERROR(IF(Z404="",0,Z404),"0")+IFERROR(IF(Z405="",0,Z405),"0")</f>
        <v>4.0436100000000001</v>
      </c>
      <c r="AA406" s="760"/>
      <c r="AB406" s="760"/>
      <c r="AC406" s="760"/>
    </row>
    <row r="407" spans="1:68" x14ac:dyDescent="0.2">
      <c r="A407" s="762"/>
      <c r="B407" s="762"/>
      <c r="C407" s="762"/>
      <c r="D407" s="762"/>
      <c r="E407" s="762"/>
      <c r="F407" s="762"/>
      <c r="G407" s="762"/>
      <c r="H407" s="762"/>
      <c r="I407" s="762"/>
      <c r="J407" s="762"/>
      <c r="K407" s="762"/>
      <c r="L407" s="762"/>
      <c r="M407" s="762"/>
      <c r="N407" s="762"/>
      <c r="O407" s="775"/>
      <c r="P407" s="767" t="s">
        <v>69</v>
      </c>
      <c r="Q407" s="768"/>
      <c r="R407" s="768"/>
      <c r="S407" s="768"/>
      <c r="T407" s="768"/>
      <c r="U407" s="768"/>
      <c r="V407" s="769"/>
      <c r="W407" s="37" t="s">
        <v>67</v>
      </c>
      <c r="X407" s="759">
        <f>IFERROR(SUM(X403:X405),"0")</f>
        <v>1127</v>
      </c>
      <c r="Y407" s="759">
        <f>IFERROR(SUM(Y403:Y405),"0")</f>
        <v>1127.7</v>
      </c>
      <c r="Z407" s="37"/>
      <c r="AA407" s="760"/>
      <c r="AB407" s="760"/>
      <c r="AC407" s="760"/>
    </row>
    <row r="408" spans="1:68" ht="27.75" hidden="1" customHeight="1" x14ac:dyDescent="0.2">
      <c r="A408" s="880" t="s">
        <v>660</v>
      </c>
      <c r="B408" s="881"/>
      <c r="C408" s="881"/>
      <c r="D408" s="881"/>
      <c r="E408" s="881"/>
      <c r="F408" s="881"/>
      <c r="G408" s="881"/>
      <c r="H408" s="881"/>
      <c r="I408" s="881"/>
      <c r="J408" s="881"/>
      <c r="K408" s="881"/>
      <c r="L408" s="881"/>
      <c r="M408" s="881"/>
      <c r="N408" s="881"/>
      <c r="O408" s="881"/>
      <c r="P408" s="881"/>
      <c r="Q408" s="881"/>
      <c r="R408" s="881"/>
      <c r="S408" s="881"/>
      <c r="T408" s="881"/>
      <c r="U408" s="881"/>
      <c r="V408" s="881"/>
      <c r="W408" s="881"/>
      <c r="X408" s="881"/>
      <c r="Y408" s="881"/>
      <c r="Z408" s="881"/>
      <c r="AA408" s="48"/>
      <c r="AB408" s="48"/>
      <c r="AC408" s="48"/>
    </row>
    <row r="409" spans="1:68" ht="16.5" hidden="1" customHeight="1" x14ac:dyDescent="0.25">
      <c r="A409" s="779" t="s">
        <v>661</v>
      </c>
      <c r="B409" s="762"/>
      <c r="C409" s="762"/>
      <c r="D409" s="762"/>
      <c r="E409" s="762"/>
      <c r="F409" s="762"/>
      <c r="G409" s="762"/>
      <c r="H409" s="762"/>
      <c r="I409" s="762"/>
      <c r="J409" s="762"/>
      <c r="K409" s="762"/>
      <c r="L409" s="762"/>
      <c r="M409" s="762"/>
      <c r="N409" s="762"/>
      <c r="O409" s="762"/>
      <c r="P409" s="762"/>
      <c r="Q409" s="762"/>
      <c r="R409" s="762"/>
      <c r="S409" s="762"/>
      <c r="T409" s="762"/>
      <c r="U409" s="762"/>
      <c r="V409" s="762"/>
      <c r="W409" s="762"/>
      <c r="X409" s="762"/>
      <c r="Y409" s="762"/>
      <c r="Z409" s="762"/>
      <c r="AA409" s="752"/>
      <c r="AB409" s="752"/>
      <c r="AC409" s="752"/>
    </row>
    <row r="410" spans="1:68" ht="14.25" hidden="1" customHeight="1" x14ac:dyDescent="0.25">
      <c r="A410" s="764" t="s">
        <v>112</v>
      </c>
      <c r="B410" s="762"/>
      <c r="C410" s="762"/>
      <c r="D410" s="762"/>
      <c r="E410" s="762"/>
      <c r="F410" s="762"/>
      <c r="G410" s="762"/>
      <c r="H410" s="762"/>
      <c r="I410" s="762"/>
      <c r="J410" s="762"/>
      <c r="K410" s="762"/>
      <c r="L410" s="762"/>
      <c r="M410" s="762"/>
      <c r="N410" s="762"/>
      <c r="O410" s="762"/>
      <c r="P410" s="762"/>
      <c r="Q410" s="762"/>
      <c r="R410" s="762"/>
      <c r="S410" s="762"/>
      <c r="T410" s="762"/>
      <c r="U410" s="762"/>
      <c r="V410" s="762"/>
      <c r="W410" s="762"/>
      <c r="X410" s="762"/>
      <c r="Y410" s="762"/>
      <c r="Z410" s="762"/>
      <c r="AA410" s="750"/>
      <c r="AB410" s="750"/>
      <c r="AC410" s="750"/>
    </row>
    <row r="411" spans="1:68" ht="27" hidden="1" customHeight="1" x14ac:dyDescent="0.25">
      <c r="A411" s="54" t="s">
        <v>662</v>
      </c>
      <c r="B411" s="54" t="s">
        <v>663</v>
      </c>
      <c r="C411" s="31">
        <v>4301011946</v>
      </c>
      <c r="D411" s="770">
        <v>4680115884847</v>
      </c>
      <c r="E411" s="771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77"/>
      <c r="R411" s="777"/>
      <c r="S411" s="777"/>
      <c r="T411" s="778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4301011869</v>
      </c>
      <c r="D412" s="770">
        <v>4680115884847</v>
      </c>
      <c r="E412" s="771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11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77"/>
      <c r="R412" s="777"/>
      <c r="S412" s="777"/>
      <c r="T412" s="778"/>
      <c r="U412" s="34"/>
      <c r="V412" s="34"/>
      <c r="W412" s="35" t="s">
        <v>67</v>
      </c>
      <c r="X412" s="757">
        <v>500</v>
      </c>
      <c r="Y412" s="758">
        <f t="shared" si="72"/>
        <v>510</v>
      </c>
      <c r="Z412" s="36">
        <f>IFERROR(IF(Y412=0,"",ROUNDUP(Y412/H412,0)*0.02175),"")</f>
        <v>0.73949999999999994</v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516</v>
      </c>
      <c r="BN412" s="64">
        <f t="shared" si="74"/>
        <v>526.32000000000005</v>
      </c>
      <c r="BO412" s="64">
        <f t="shared" si="75"/>
        <v>0.69444444444444442</v>
      </c>
      <c r="BP412" s="64">
        <f t="shared" si="76"/>
        <v>0.70833333333333326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4301011947</v>
      </c>
      <c r="D413" s="770">
        <v>4680115884854</v>
      </c>
      <c r="E413" s="771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8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77"/>
      <c r="R413" s="777"/>
      <c r="S413" s="777"/>
      <c r="T413" s="778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667</v>
      </c>
      <c r="B414" s="54" t="s">
        <v>669</v>
      </c>
      <c r="C414" s="31">
        <v>4301011870</v>
      </c>
      <c r="D414" s="770">
        <v>4680115884854</v>
      </c>
      <c r="E414" s="771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8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77"/>
      <c r="R414" s="777"/>
      <c r="S414" s="777"/>
      <c r="T414" s="778"/>
      <c r="U414" s="34"/>
      <c r="V414" s="34"/>
      <c r="W414" s="35" t="s">
        <v>67</v>
      </c>
      <c r="X414" s="757">
        <v>1200</v>
      </c>
      <c r="Y414" s="758">
        <f t="shared" si="72"/>
        <v>1200</v>
      </c>
      <c r="Z414" s="36">
        <f>IFERROR(IF(Y414=0,"",ROUNDUP(Y414/H414,0)*0.02175),"")</f>
        <v>1.7399999999999998</v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1238.4000000000001</v>
      </c>
      <c r="BN414" s="64">
        <f t="shared" si="74"/>
        <v>1238.4000000000001</v>
      </c>
      <c r="BO414" s="64">
        <f t="shared" si="75"/>
        <v>1.6666666666666665</v>
      </c>
      <c r="BP414" s="64">
        <f t="shared" si="76"/>
        <v>1.6666666666666665</v>
      </c>
    </row>
    <row r="415" spans="1:68" ht="27" hidden="1" customHeight="1" x14ac:dyDescent="0.25">
      <c r="A415" s="54" t="s">
        <v>671</v>
      </c>
      <c r="B415" s="54" t="s">
        <v>672</v>
      </c>
      <c r="C415" s="31">
        <v>4301011943</v>
      </c>
      <c r="D415" s="770">
        <v>4680115884830</v>
      </c>
      <c r="E415" s="771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11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77"/>
      <c r="R415" s="777"/>
      <c r="S415" s="777"/>
      <c r="T415" s="778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671</v>
      </c>
      <c r="B416" s="54" t="s">
        <v>673</v>
      </c>
      <c r="C416" s="31">
        <v>4301011867</v>
      </c>
      <c r="D416" s="770">
        <v>4680115884830</v>
      </c>
      <c r="E416" s="771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77"/>
      <c r="R416" s="777"/>
      <c r="S416" s="777"/>
      <c r="T416" s="778"/>
      <c r="U416" s="34"/>
      <c r="V416" s="34"/>
      <c r="W416" s="35" t="s">
        <v>67</v>
      </c>
      <c r="X416" s="757">
        <v>1000</v>
      </c>
      <c r="Y416" s="758">
        <f t="shared" si="72"/>
        <v>1005</v>
      </c>
      <c r="Z416" s="36">
        <f>IFERROR(IF(Y416=0,"",ROUNDUP(Y416/H416,0)*0.02175),"")</f>
        <v>1.4572499999999999</v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1032</v>
      </c>
      <c r="BN416" s="64">
        <f t="shared" si="74"/>
        <v>1037.1600000000001</v>
      </c>
      <c r="BO416" s="64">
        <f t="shared" si="75"/>
        <v>1.3888888888888888</v>
      </c>
      <c r="BP416" s="64">
        <f t="shared" si="76"/>
        <v>1.3958333333333333</v>
      </c>
    </row>
    <row r="417" spans="1:68" ht="27" hidden="1" customHeight="1" x14ac:dyDescent="0.25">
      <c r="A417" s="54" t="s">
        <v>675</v>
      </c>
      <c r="B417" s="54" t="s">
        <v>676</v>
      </c>
      <c r="C417" s="31">
        <v>4301011339</v>
      </c>
      <c r="D417" s="770">
        <v>4607091383997</v>
      </c>
      <c r="E417" s="771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11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7"/>
      <c r="R417" s="777"/>
      <c r="S417" s="777"/>
      <c r="T417" s="778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678</v>
      </c>
      <c r="B418" s="54" t="s">
        <v>679</v>
      </c>
      <c r="C418" s="31">
        <v>4301011433</v>
      </c>
      <c r="D418" s="770">
        <v>4680115882638</v>
      </c>
      <c r="E418" s="771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11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77"/>
      <c r="R418" s="777"/>
      <c r="S418" s="777"/>
      <c r="T418" s="778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681</v>
      </c>
      <c r="B419" s="54" t="s">
        <v>682</v>
      </c>
      <c r="C419" s="31">
        <v>4301011952</v>
      </c>
      <c r="D419" s="770">
        <v>4680115884922</v>
      </c>
      <c r="E419" s="771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9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77"/>
      <c r="R419" s="777"/>
      <c r="S419" s="777"/>
      <c r="T419" s="778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683</v>
      </c>
      <c r="B420" s="54" t="s">
        <v>684</v>
      </c>
      <c r="C420" s="31">
        <v>4301011866</v>
      </c>
      <c r="D420" s="770">
        <v>4680115884878</v>
      </c>
      <c r="E420" s="771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11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77"/>
      <c r="R420" s="777"/>
      <c r="S420" s="777"/>
      <c r="T420" s="778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686</v>
      </c>
      <c r="B421" s="54" t="s">
        <v>687</v>
      </c>
      <c r="C421" s="31">
        <v>4301011868</v>
      </c>
      <c r="D421" s="770">
        <v>4680115884861</v>
      </c>
      <c r="E421" s="771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11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77"/>
      <c r="R421" s="777"/>
      <c r="S421" s="777"/>
      <c r="T421" s="778"/>
      <c r="U421" s="34"/>
      <c r="V421" s="34"/>
      <c r="W421" s="35" t="s">
        <v>67</v>
      </c>
      <c r="X421" s="757">
        <v>40</v>
      </c>
      <c r="Y421" s="758">
        <f t="shared" si="72"/>
        <v>40</v>
      </c>
      <c r="Z421" s="36">
        <f>IFERROR(IF(Y421=0,"",ROUNDUP(Y421/H421,0)*0.00902),"")</f>
        <v>7.2160000000000002E-2</v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41.68</v>
      </c>
      <c r="BN421" s="64">
        <f t="shared" si="74"/>
        <v>41.68</v>
      </c>
      <c r="BO421" s="64">
        <f t="shared" si="75"/>
        <v>6.0606060606060608E-2</v>
      </c>
      <c r="BP421" s="64">
        <f t="shared" si="76"/>
        <v>6.0606060606060608E-2</v>
      </c>
    </row>
    <row r="422" spans="1:68" x14ac:dyDescent="0.2">
      <c r="A422" s="774"/>
      <c r="B422" s="762"/>
      <c r="C422" s="762"/>
      <c r="D422" s="762"/>
      <c r="E422" s="762"/>
      <c r="F422" s="762"/>
      <c r="G422" s="762"/>
      <c r="H422" s="762"/>
      <c r="I422" s="762"/>
      <c r="J422" s="762"/>
      <c r="K422" s="762"/>
      <c r="L422" s="762"/>
      <c r="M422" s="762"/>
      <c r="N422" s="762"/>
      <c r="O422" s="775"/>
      <c r="P422" s="767" t="s">
        <v>69</v>
      </c>
      <c r="Q422" s="768"/>
      <c r="R422" s="768"/>
      <c r="S422" s="768"/>
      <c r="T422" s="768"/>
      <c r="U422" s="768"/>
      <c r="V422" s="769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188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189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4.0089100000000002</v>
      </c>
      <c r="AA422" s="760"/>
      <c r="AB422" s="760"/>
      <c r="AC422" s="760"/>
    </row>
    <row r="423" spans="1:68" x14ac:dyDescent="0.2">
      <c r="A423" s="762"/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75"/>
      <c r="P423" s="767" t="s">
        <v>69</v>
      </c>
      <c r="Q423" s="768"/>
      <c r="R423" s="768"/>
      <c r="S423" s="768"/>
      <c r="T423" s="768"/>
      <c r="U423" s="768"/>
      <c r="V423" s="769"/>
      <c r="W423" s="37" t="s">
        <v>67</v>
      </c>
      <c r="X423" s="759">
        <f>IFERROR(SUM(X411:X421),"0")</f>
        <v>2740</v>
      </c>
      <c r="Y423" s="759">
        <f>IFERROR(SUM(Y411:Y421),"0")</f>
        <v>2755</v>
      </c>
      <c r="Z423" s="37"/>
      <c r="AA423" s="760"/>
      <c r="AB423" s="760"/>
      <c r="AC423" s="760"/>
    </row>
    <row r="424" spans="1:68" ht="14.25" hidden="1" customHeight="1" x14ac:dyDescent="0.25">
      <c r="A424" s="764" t="s">
        <v>166</v>
      </c>
      <c r="B424" s="762"/>
      <c r="C424" s="762"/>
      <c r="D424" s="762"/>
      <c r="E424" s="762"/>
      <c r="F424" s="762"/>
      <c r="G424" s="762"/>
      <c r="H424" s="762"/>
      <c r="I424" s="762"/>
      <c r="J424" s="762"/>
      <c r="K424" s="762"/>
      <c r="L424" s="762"/>
      <c r="M424" s="762"/>
      <c r="N424" s="762"/>
      <c r="O424" s="762"/>
      <c r="P424" s="762"/>
      <c r="Q424" s="762"/>
      <c r="R424" s="762"/>
      <c r="S424" s="762"/>
      <c r="T424" s="762"/>
      <c r="U424" s="762"/>
      <c r="V424" s="762"/>
      <c r="W424" s="762"/>
      <c r="X424" s="762"/>
      <c r="Y424" s="762"/>
      <c r="Z424" s="762"/>
      <c r="AA424" s="750"/>
      <c r="AB424" s="750"/>
      <c r="AC424" s="750"/>
    </row>
    <row r="425" spans="1:68" ht="27" customHeight="1" x14ac:dyDescent="0.25">
      <c r="A425" s="54" t="s">
        <v>688</v>
      </c>
      <c r="B425" s="54" t="s">
        <v>689</v>
      </c>
      <c r="C425" s="31">
        <v>4301020178</v>
      </c>
      <c r="D425" s="770">
        <v>4607091383980</v>
      </c>
      <c r="E425" s="771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9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77"/>
      <c r="R425" s="777"/>
      <c r="S425" s="777"/>
      <c r="T425" s="778"/>
      <c r="U425" s="34"/>
      <c r="V425" s="34"/>
      <c r="W425" s="35" t="s">
        <v>67</v>
      </c>
      <c r="X425" s="757">
        <v>1200</v>
      </c>
      <c r="Y425" s="758">
        <f>IFERROR(IF(X425="",0,CEILING((X425/$H425),1)*$H425),"")</f>
        <v>1200</v>
      </c>
      <c r="Z425" s="36">
        <f>IFERROR(IF(Y425=0,"",ROUNDUP(Y425/H425,0)*0.02175),"")</f>
        <v>1.7399999999999998</v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1238.4000000000001</v>
      </c>
      <c r="BN425" s="64">
        <f>IFERROR(Y425*I425/H425,"0")</f>
        <v>1238.4000000000001</v>
      </c>
      <c r="BO425" s="64">
        <f>IFERROR(1/J425*(X425/H425),"0")</f>
        <v>1.6666666666666665</v>
      </c>
      <c r="BP425" s="64">
        <f>IFERROR(1/J425*(Y425/H425),"0")</f>
        <v>1.6666666666666665</v>
      </c>
    </row>
    <row r="426" spans="1:68" ht="27" customHeight="1" x14ac:dyDescent="0.25">
      <c r="A426" s="54" t="s">
        <v>691</v>
      </c>
      <c r="B426" s="54" t="s">
        <v>692</v>
      </c>
      <c r="C426" s="31">
        <v>4301020179</v>
      </c>
      <c r="D426" s="770">
        <v>4607091384178</v>
      </c>
      <c r="E426" s="771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8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77"/>
      <c r="R426" s="777"/>
      <c r="S426" s="777"/>
      <c r="T426" s="778"/>
      <c r="U426" s="34"/>
      <c r="V426" s="34"/>
      <c r="W426" s="35" t="s">
        <v>67</v>
      </c>
      <c r="X426" s="757">
        <v>8</v>
      </c>
      <c r="Y426" s="758">
        <f>IFERROR(IF(X426="",0,CEILING((X426/$H426),1)*$H426),"")</f>
        <v>8</v>
      </c>
      <c r="Z426" s="36">
        <f>IFERROR(IF(Y426=0,"",ROUNDUP(Y426/H426,0)*0.00902),"")</f>
        <v>1.804E-2</v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8.42</v>
      </c>
      <c r="BN426" s="64">
        <f>IFERROR(Y426*I426/H426,"0")</f>
        <v>8.42</v>
      </c>
      <c r="BO426" s="64">
        <f>IFERROR(1/J426*(X426/H426),"0")</f>
        <v>1.5151515151515152E-2</v>
      </c>
      <c r="BP426" s="64">
        <f>IFERROR(1/J426*(Y426/H426),"0")</f>
        <v>1.5151515151515152E-2</v>
      </c>
    </row>
    <row r="427" spans="1:68" x14ac:dyDescent="0.2">
      <c r="A427" s="774"/>
      <c r="B427" s="762"/>
      <c r="C427" s="762"/>
      <c r="D427" s="762"/>
      <c r="E427" s="762"/>
      <c r="F427" s="762"/>
      <c r="G427" s="762"/>
      <c r="H427" s="762"/>
      <c r="I427" s="762"/>
      <c r="J427" s="762"/>
      <c r="K427" s="762"/>
      <c r="L427" s="762"/>
      <c r="M427" s="762"/>
      <c r="N427" s="762"/>
      <c r="O427" s="775"/>
      <c r="P427" s="767" t="s">
        <v>69</v>
      </c>
      <c r="Q427" s="768"/>
      <c r="R427" s="768"/>
      <c r="S427" s="768"/>
      <c r="T427" s="768"/>
      <c r="U427" s="768"/>
      <c r="V427" s="769"/>
      <c r="W427" s="37" t="s">
        <v>70</v>
      </c>
      <c r="X427" s="759">
        <f>IFERROR(X425/H425,"0")+IFERROR(X426/H426,"0")</f>
        <v>82</v>
      </c>
      <c r="Y427" s="759">
        <f>IFERROR(Y425/H425,"0")+IFERROR(Y426/H426,"0")</f>
        <v>82</v>
      </c>
      <c r="Z427" s="759">
        <f>IFERROR(IF(Z425="",0,Z425),"0")+IFERROR(IF(Z426="",0,Z426),"0")</f>
        <v>1.7580399999999998</v>
      </c>
      <c r="AA427" s="760"/>
      <c r="AB427" s="760"/>
      <c r="AC427" s="760"/>
    </row>
    <row r="428" spans="1:68" x14ac:dyDescent="0.2">
      <c r="A428" s="762"/>
      <c r="B428" s="762"/>
      <c r="C428" s="762"/>
      <c r="D428" s="762"/>
      <c r="E428" s="762"/>
      <c r="F428" s="762"/>
      <c r="G428" s="762"/>
      <c r="H428" s="762"/>
      <c r="I428" s="762"/>
      <c r="J428" s="762"/>
      <c r="K428" s="762"/>
      <c r="L428" s="762"/>
      <c r="M428" s="762"/>
      <c r="N428" s="762"/>
      <c r="O428" s="775"/>
      <c r="P428" s="767" t="s">
        <v>69</v>
      </c>
      <c r="Q428" s="768"/>
      <c r="R428" s="768"/>
      <c r="S428" s="768"/>
      <c r="T428" s="768"/>
      <c r="U428" s="768"/>
      <c r="V428" s="769"/>
      <c r="W428" s="37" t="s">
        <v>67</v>
      </c>
      <c r="X428" s="759">
        <f>IFERROR(SUM(X425:X426),"0")</f>
        <v>1208</v>
      </c>
      <c r="Y428" s="759">
        <f>IFERROR(SUM(Y425:Y426),"0")</f>
        <v>1208</v>
      </c>
      <c r="Z428" s="37"/>
      <c r="AA428" s="760"/>
      <c r="AB428" s="760"/>
      <c r="AC428" s="760"/>
    </row>
    <row r="429" spans="1:68" ht="14.25" hidden="1" customHeight="1" x14ac:dyDescent="0.25">
      <c r="A429" s="764" t="s">
        <v>71</v>
      </c>
      <c r="B429" s="762"/>
      <c r="C429" s="762"/>
      <c r="D429" s="762"/>
      <c r="E429" s="762"/>
      <c r="F429" s="762"/>
      <c r="G429" s="762"/>
      <c r="H429" s="762"/>
      <c r="I429" s="762"/>
      <c r="J429" s="762"/>
      <c r="K429" s="762"/>
      <c r="L429" s="762"/>
      <c r="M429" s="762"/>
      <c r="N429" s="762"/>
      <c r="O429" s="762"/>
      <c r="P429" s="762"/>
      <c r="Q429" s="762"/>
      <c r="R429" s="762"/>
      <c r="S429" s="762"/>
      <c r="T429" s="762"/>
      <c r="U429" s="762"/>
      <c r="V429" s="762"/>
      <c r="W429" s="762"/>
      <c r="X429" s="762"/>
      <c r="Y429" s="762"/>
      <c r="Z429" s="762"/>
      <c r="AA429" s="750"/>
      <c r="AB429" s="750"/>
      <c r="AC429" s="750"/>
    </row>
    <row r="430" spans="1:68" ht="27" hidden="1" customHeight="1" x14ac:dyDescent="0.25">
      <c r="A430" s="54" t="s">
        <v>693</v>
      </c>
      <c r="B430" s="54" t="s">
        <v>694</v>
      </c>
      <c r="C430" s="31">
        <v>4301051560</v>
      </c>
      <c r="D430" s="770">
        <v>4607091383928</v>
      </c>
      <c r="E430" s="771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117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77"/>
      <c r="R430" s="777"/>
      <c r="S430" s="777"/>
      <c r="T430" s="778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693</v>
      </c>
      <c r="B431" s="54" t="s">
        <v>696</v>
      </c>
      <c r="C431" s="31">
        <v>4301051639</v>
      </c>
      <c r="D431" s="770">
        <v>4607091383928</v>
      </c>
      <c r="E431" s="771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93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77"/>
      <c r="R431" s="777"/>
      <c r="S431" s="777"/>
      <c r="T431" s="778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hidden="1" customHeight="1" x14ac:dyDescent="0.25">
      <c r="A432" s="54" t="s">
        <v>698</v>
      </c>
      <c r="B432" s="54" t="s">
        <v>699</v>
      </c>
      <c r="C432" s="31">
        <v>4301051636</v>
      </c>
      <c r="D432" s="770">
        <v>4607091384260</v>
      </c>
      <c r="E432" s="771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8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77"/>
      <c r="R432" s="777"/>
      <c r="S432" s="777"/>
      <c r="T432" s="778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74"/>
      <c r="B433" s="762"/>
      <c r="C433" s="762"/>
      <c r="D433" s="762"/>
      <c r="E433" s="762"/>
      <c r="F433" s="762"/>
      <c r="G433" s="762"/>
      <c r="H433" s="762"/>
      <c r="I433" s="762"/>
      <c r="J433" s="762"/>
      <c r="K433" s="762"/>
      <c r="L433" s="762"/>
      <c r="M433" s="762"/>
      <c r="N433" s="762"/>
      <c r="O433" s="775"/>
      <c r="P433" s="767" t="s">
        <v>69</v>
      </c>
      <c r="Q433" s="768"/>
      <c r="R433" s="768"/>
      <c r="S433" s="768"/>
      <c r="T433" s="768"/>
      <c r="U433" s="768"/>
      <c r="V433" s="769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hidden="1" x14ac:dyDescent="0.2">
      <c r="A434" s="762"/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75"/>
      <c r="P434" s="767" t="s">
        <v>69</v>
      </c>
      <c r="Q434" s="768"/>
      <c r="R434" s="768"/>
      <c r="S434" s="768"/>
      <c r="T434" s="768"/>
      <c r="U434" s="768"/>
      <c r="V434" s="769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hidden="1" customHeight="1" x14ac:dyDescent="0.25">
      <c r="A435" s="764" t="s">
        <v>212</v>
      </c>
      <c r="B435" s="762"/>
      <c r="C435" s="762"/>
      <c r="D435" s="762"/>
      <c r="E435" s="762"/>
      <c r="F435" s="762"/>
      <c r="G435" s="762"/>
      <c r="H435" s="762"/>
      <c r="I435" s="762"/>
      <c r="J435" s="762"/>
      <c r="K435" s="762"/>
      <c r="L435" s="762"/>
      <c r="M435" s="762"/>
      <c r="N435" s="762"/>
      <c r="O435" s="762"/>
      <c r="P435" s="762"/>
      <c r="Q435" s="762"/>
      <c r="R435" s="762"/>
      <c r="S435" s="762"/>
      <c r="T435" s="762"/>
      <c r="U435" s="762"/>
      <c r="V435" s="762"/>
      <c r="W435" s="762"/>
      <c r="X435" s="762"/>
      <c r="Y435" s="762"/>
      <c r="Z435" s="762"/>
      <c r="AA435" s="750"/>
      <c r="AB435" s="750"/>
      <c r="AC435" s="750"/>
    </row>
    <row r="436" spans="1:68" ht="37.5" hidden="1" customHeight="1" x14ac:dyDescent="0.25">
      <c r="A436" s="54" t="s">
        <v>701</v>
      </c>
      <c r="B436" s="54" t="s">
        <v>702</v>
      </c>
      <c r="C436" s="31">
        <v>4301060345</v>
      </c>
      <c r="D436" s="770">
        <v>4607091384673</v>
      </c>
      <c r="E436" s="771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11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77"/>
      <c r="R436" s="777"/>
      <c r="S436" s="777"/>
      <c r="T436" s="778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701</v>
      </c>
      <c r="B437" s="54" t="s">
        <v>704</v>
      </c>
      <c r="C437" s="31">
        <v>4301060314</v>
      </c>
      <c r="D437" s="770">
        <v>4607091384673</v>
      </c>
      <c r="E437" s="771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7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77"/>
      <c r="R437" s="777"/>
      <c r="S437" s="777"/>
      <c r="T437" s="778"/>
      <c r="U437" s="34"/>
      <c r="V437" s="34"/>
      <c r="W437" s="35" t="s">
        <v>67</v>
      </c>
      <c r="X437" s="757">
        <v>80</v>
      </c>
      <c r="Y437" s="758">
        <f>IFERROR(IF(X437="",0,CEILING((X437/$H437),1)*$H437),"")</f>
        <v>85.8</v>
      </c>
      <c r="Z437" s="36">
        <f>IFERROR(IF(Y437=0,"",ROUNDUP(Y437/H437,0)*0.02175),"")</f>
        <v>0.23924999999999999</v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85.784615384615407</v>
      </c>
      <c r="BN437" s="64">
        <f>IFERROR(Y437*I437/H437,"0")</f>
        <v>92.004000000000005</v>
      </c>
      <c r="BO437" s="64">
        <f>IFERROR(1/J437*(X437/H437),"0")</f>
        <v>0.18315018315018317</v>
      </c>
      <c r="BP437" s="64">
        <f>IFERROR(1/J437*(Y437/H437),"0")</f>
        <v>0.19642857142857142</v>
      </c>
    </row>
    <row r="438" spans="1:68" x14ac:dyDescent="0.2">
      <c r="A438" s="774"/>
      <c r="B438" s="762"/>
      <c r="C438" s="762"/>
      <c r="D438" s="762"/>
      <c r="E438" s="762"/>
      <c r="F438" s="762"/>
      <c r="G438" s="762"/>
      <c r="H438" s="762"/>
      <c r="I438" s="762"/>
      <c r="J438" s="762"/>
      <c r="K438" s="762"/>
      <c r="L438" s="762"/>
      <c r="M438" s="762"/>
      <c r="N438" s="762"/>
      <c r="O438" s="775"/>
      <c r="P438" s="767" t="s">
        <v>69</v>
      </c>
      <c r="Q438" s="768"/>
      <c r="R438" s="768"/>
      <c r="S438" s="768"/>
      <c r="T438" s="768"/>
      <c r="U438" s="768"/>
      <c r="V438" s="769"/>
      <c r="W438" s="37" t="s">
        <v>70</v>
      </c>
      <c r="X438" s="759">
        <f>IFERROR(X436/H436,"0")+IFERROR(X437/H437,"0")</f>
        <v>10.256410256410257</v>
      </c>
      <c r="Y438" s="759">
        <f>IFERROR(Y436/H436,"0")+IFERROR(Y437/H437,"0")</f>
        <v>11</v>
      </c>
      <c r="Z438" s="759">
        <f>IFERROR(IF(Z436="",0,Z436),"0")+IFERROR(IF(Z437="",0,Z437),"0")</f>
        <v>0.23924999999999999</v>
      </c>
      <c r="AA438" s="760"/>
      <c r="AB438" s="760"/>
      <c r="AC438" s="760"/>
    </row>
    <row r="439" spans="1:68" x14ac:dyDescent="0.2">
      <c r="A439" s="762"/>
      <c r="B439" s="762"/>
      <c r="C439" s="762"/>
      <c r="D439" s="762"/>
      <c r="E439" s="762"/>
      <c r="F439" s="762"/>
      <c r="G439" s="762"/>
      <c r="H439" s="762"/>
      <c r="I439" s="762"/>
      <c r="J439" s="762"/>
      <c r="K439" s="762"/>
      <c r="L439" s="762"/>
      <c r="M439" s="762"/>
      <c r="N439" s="762"/>
      <c r="O439" s="775"/>
      <c r="P439" s="767" t="s">
        <v>69</v>
      </c>
      <c r="Q439" s="768"/>
      <c r="R439" s="768"/>
      <c r="S439" s="768"/>
      <c r="T439" s="768"/>
      <c r="U439" s="768"/>
      <c r="V439" s="769"/>
      <c r="W439" s="37" t="s">
        <v>67</v>
      </c>
      <c r="X439" s="759">
        <f>IFERROR(SUM(X436:X437),"0")</f>
        <v>80</v>
      </c>
      <c r="Y439" s="759">
        <f>IFERROR(SUM(Y436:Y437),"0")</f>
        <v>85.8</v>
      </c>
      <c r="Z439" s="37"/>
      <c r="AA439" s="760"/>
      <c r="AB439" s="760"/>
      <c r="AC439" s="760"/>
    </row>
    <row r="440" spans="1:68" ht="16.5" hidden="1" customHeight="1" x14ac:dyDescent="0.25">
      <c r="A440" s="779" t="s">
        <v>706</v>
      </c>
      <c r="B440" s="762"/>
      <c r="C440" s="762"/>
      <c r="D440" s="762"/>
      <c r="E440" s="762"/>
      <c r="F440" s="762"/>
      <c r="G440" s="762"/>
      <c r="H440" s="762"/>
      <c r="I440" s="762"/>
      <c r="J440" s="762"/>
      <c r="K440" s="762"/>
      <c r="L440" s="762"/>
      <c r="M440" s="762"/>
      <c r="N440" s="762"/>
      <c r="O440" s="762"/>
      <c r="P440" s="762"/>
      <c r="Q440" s="762"/>
      <c r="R440" s="762"/>
      <c r="S440" s="762"/>
      <c r="T440" s="762"/>
      <c r="U440" s="762"/>
      <c r="V440" s="762"/>
      <c r="W440" s="762"/>
      <c r="X440" s="762"/>
      <c r="Y440" s="762"/>
      <c r="Z440" s="762"/>
      <c r="AA440" s="752"/>
      <c r="AB440" s="752"/>
      <c r="AC440" s="752"/>
    </row>
    <row r="441" spans="1:68" ht="14.25" hidden="1" customHeight="1" x14ac:dyDescent="0.25">
      <c r="A441" s="764" t="s">
        <v>112</v>
      </c>
      <c r="B441" s="762"/>
      <c r="C441" s="762"/>
      <c r="D441" s="762"/>
      <c r="E441" s="762"/>
      <c r="F441" s="762"/>
      <c r="G441" s="762"/>
      <c r="H441" s="762"/>
      <c r="I441" s="762"/>
      <c r="J441" s="762"/>
      <c r="K441" s="762"/>
      <c r="L441" s="762"/>
      <c r="M441" s="762"/>
      <c r="N441" s="762"/>
      <c r="O441" s="762"/>
      <c r="P441" s="762"/>
      <c r="Q441" s="762"/>
      <c r="R441" s="762"/>
      <c r="S441" s="762"/>
      <c r="T441" s="762"/>
      <c r="U441" s="762"/>
      <c r="V441" s="762"/>
      <c r="W441" s="762"/>
      <c r="X441" s="762"/>
      <c r="Y441" s="762"/>
      <c r="Z441" s="762"/>
      <c r="AA441" s="750"/>
      <c r="AB441" s="750"/>
      <c r="AC441" s="750"/>
    </row>
    <row r="442" spans="1:68" ht="27" hidden="1" customHeight="1" x14ac:dyDescent="0.25">
      <c r="A442" s="54" t="s">
        <v>707</v>
      </c>
      <c r="B442" s="54" t="s">
        <v>708</v>
      </c>
      <c r="C442" s="31">
        <v>4301011873</v>
      </c>
      <c r="D442" s="770">
        <v>4680115881907</v>
      </c>
      <c r="E442" s="771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921" t="s">
        <v>709</v>
      </c>
      <c r="Q442" s="777"/>
      <c r="R442" s="777"/>
      <c r="S442" s="777"/>
      <c r="T442" s="778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hidden="1" customHeight="1" x14ac:dyDescent="0.25">
      <c r="A443" s="54" t="s">
        <v>707</v>
      </c>
      <c r="B443" s="54" t="s">
        <v>711</v>
      </c>
      <c r="C443" s="31">
        <v>4301011483</v>
      </c>
      <c r="D443" s="770">
        <v>4680115881907</v>
      </c>
      <c r="E443" s="771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7"/>
      <c r="R443" s="777"/>
      <c r="S443" s="777"/>
      <c r="T443" s="778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713</v>
      </c>
      <c r="B444" s="54" t="s">
        <v>714</v>
      </c>
      <c r="C444" s="31">
        <v>4301011655</v>
      </c>
      <c r="D444" s="770">
        <v>4680115883925</v>
      </c>
      <c r="E444" s="771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11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77"/>
      <c r="R444" s="777"/>
      <c r="S444" s="777"/>
      <c r="T444" s="778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715</v>
      </c>
      <c r="B445" s="54" t="s">
        <v>716</v>
      </c>
      <c r="C445" s="31">
        <v>4301011874</v>
      </c>
      <c r="D445" s="770">
        <v>4680115884892</v>
      </c>
      <c r="E445" s="771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81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77"/>
      <c r="R445" s="777"/>
      <c r="S445" s="777"/>
      <c r="T445" s="778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hidden="1" customHeight="1" x14ac:dyDescent="0.25">
      <c r="A446" s="54" t="s">
        <v>718</v>
      </c>
      <c r="B446" s="54" t="s">
        <v>719</v>
      </c>
      <c r="C446" s="31">
        <v>4301011312</v>
      </c>
      <c r="D446" s="770">
        <v>4607091384192</v>
      </c>
      <c r="E446" s="771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10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77"/>
      <c r="R446" s="777"/>
      <c r="S446" s="777"/>
      <c r="T446" s="778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721</v>
      </c>
      <c r="B447" s="54" t="s">
        <v>722</v>
      </c>
      <c r="C447" s="31">
        <v>4301011875</v>
      </c>
      <c r="D447" s="770">
        <v>4680115884885</v>
      </c>
      <c r="E447" s="771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11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77"/>
      <c r="R447" s="777"/>
      <c r="S447" s="777"/>
      <c r="T447" s="778"/>
      <c r="U447" s="34"/>
      <c r="V447" s="34"/>
      <c r="W447" s="35" t="s">
        <v>67</v>
      </c>
      <c r="X447" s="757">
        <v>70</v>
      </c>
      <c r="Y447" s="758">
        <f t="shared" si="77"/>
        <v>72</v>
      </c>
      <c r="Z447" s="36">
        <f t="shared" si="78"/>
        <v>0.1305</v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72.8</v>
      </c>
      <c r="BN447" s="64">
        <f t="shared" si="80"/>
        <v>74.88000000000001</v>
      </c>
      <c r="BO447" s="64">
        <f t="shared" si="81"/>
        <v>0.10416666666666666</v>
      </c>
      <c r="BP447" s="64">
        <f t="shared" si="82"/>
        <v>0.10714285714285714</v>
      </c>
    </row>
    <row r="448" spans="1:68" ht="37.5" hidden="1" customHeight="1" x14ac:dyDescent="0.25">
      <c r="A448" s="54" t="s">
        <v>723</v>
      </c>
      <c r="B448" s="54" t="s">
        <v>724</v>
      </c>
      <c r="C448" s="31">
        <v>4301011871</v>
      </c>
      <c r="D448" s="770">
        <v>4680115884908</v>
      </c>
      <c r="E448" s="771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77"/>
      <c r="R448" s="777"/>
      <c r="S448" s="777"/>
      <c r="T448" s="778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x14ac:dyDescent="0.2">
      <c r="A449" s="774"/>
      <c r="B449" s="762"/>
      <c r="C449" s="762"/>
      <c r="D449" s="762"/>
      <c r="E449" s="762"/>
      <c r="F449" s="762"/>
      <c r="G449" s="762"/>
      <c r="H449" s="762"/>
      <c r="I449" s="762"/>
      <c r="J449" s="762"/>
      <c r="K449" s="762"/>
      <c r="L449" s="762"/>
      <c r="M449" s="762"/>
      <c r="N449" s="762"/>
      <c r="O449" s="775"/>
      <c r="P449" s="767" t="s">
        <v>69</v>
      </c>
      <c r="Q449" s="768"/>
      <c r="R449" s="768"/>
      <c r="S449" s="768"/>
      <c r="T449" s="768"/>
      <c r="U449" s="768"/>
      <c r="V449" s="769"/>
      <c r="W449" s="37" t="s">
        <v>70</v>
      </c>
      <c r="X449" s="759">
        <f>IFERROR(X442/H442,"0")+IFERROR(X443/H443,"0")+IFERROR(X444/H444,"0")+IFERROR(X445/H445,"0")+IFERROR(X446/H446,"0")+IFERROR(X447/H447,"0")+IFERROR(X448/H448,"0")</f>
        <v>5.833333333333333</v>
      </c>
      <c r="Y449" s="759">
        <f>IFERROR(Y442/H442,"0")+IFERROR(Y443/H443,"0")+IFERROR(Y444/H444,"0")+IFERROR(Y445/H445,"0")+IFERROR(Y446/H446,"0")+IFERROR(Y447/H447,"0")+IFERROR(Y448/H448,"0")</f>
        <v>6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0.1305</v>
      </c>
      <c r="AA449" s="760"/>
      <c r="AB449" s="760"/>
      <c r="AC449" s="760"/>
    </row>
    <row r="450" spans="1:68" x14ac:dyDescent="0.2">
      <c r="A450" s="762"/>
      <c r="B450" s="762"/>
      <c r="C450" s="762"/>
      <c r="D450" s="762"/>
      <c r="E450" s="762"/>
      <c r="F450" s="762"/>
      <c r="G450" s="762"/>
      <c r="H450" s="762"/>
      <c r="I450" s="762"/>
      <c r="J450" s="762"/>
      <c r="K450" s="762"/>
      <c r="L450" s="762"/>
      <c r="M450" s="762"/>
      <c r="N450" s="762"/>
      <c r="O450" s="775"/>
      <c r="P450" s="767" t="s">
        <v>69</v>
      </c>
      <c r="Q450" s="768"/>
      <c r="R450" s="768"/>
      <c r="S450" s="768"/>
      <c r="T450" s="768"/>
      <c r="U450" s="768"/>
      <c r="V450" s="769"/>
      <c r="W450" s="37" t="s">
        <v>67</v>
      </c>
      <c r="X450" s="759">
        <f>IFERROR(SUM(X442:X448),"0")</f>
        <v>70</v>
      </c>
      <c r="Y450" s="759">
        <f>IFERROR(SUM(Y442:Y448),"0")</f>
        <v>72</v>
      </c>
      <c r="Z450" s="37"/>
      <c r="AA450" s="760"/>
      <c r="AB450" s="760"/>
      <c r="AC450" s="760"/>
    </row>
    <row r="451" spans="1:68" ht="14.25" hidden="1" customHeight="1" x14ac:dyDescent="0.25">
      <c r="A451" s="764" t="s">
        <v>62</v>
      </c>
      <c r="B451" s="762"/>
      <c r="C451" s="762"/>
      <c r="D451" s="762"/>
      <c r="E451" s="762"/>
      <c r="F451" s="762"/>
      <c r="G451" s="762"/>
      <c r="H451" s="762"/>
      <c r="I451" s="762"/>
      <c r="J451" s="762"/>
      <c r="K451" s="762"/>
      <c r="L451" s="762"/>
      <c r="M451" s="762"/>
      <c r="N451" s="762"/>
      <c r="O451" s="762"/>
      <c r="P451" s="762"/>
      <c r="Q451" s="762"/>
      <c r="R451" s="762"/>
      <c r="S451" s="762"/>
      <c r="T451" s="762"/>
      <c r="U451" s="762"/>
      <c r="V451" s="762"/>
      <c r="W451" s="762"/>
      <c r="X451" s="762"/>
      <c r="Y451" s="762"/>
      <c r="Z451" s="762"/>
      <c r="AA451" s="750"/>
      <c r="AB451" s="750"/>
      <c r="AC451" s="750"/>
    </row>
    <row r="452" spans="1:68" ht="27" hidden="1" customHeight="1" x14ac:dyDescent="0.25">
      <c r="A452" s="54" t="s">
        <v>725</v>
      </c>
      <c r="B452" s="54" t="s">
        <v>726</v>
      </c>
      <c r="C452" s="31">
        <v>4301031303</v>
      </c>
      <c r="D452" s="770">
        <v>4607091384802</v>
      </c>
      <c r="E452" s="771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77"/>
      <c r="R452" s="777"/>
      <c r="S452" s="777"/>
      <c r="T452" s="778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4301031304</v>
      </c>
      <c r="D453" s="770">
        <v>4607091384826</v>
      </c>
      <c r="E453" s="771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8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77"/>
      <c r="R453" s="777"/>
      <c r="S453" s="777"/>
      <c r="T453" s="778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74"/>
      <c r="B454" s="762"/>
      <c r="C454" s="762"/>
      <c r="D454" s="762"/>
      <c r="E454" s="762"/>
      <c r="F454" s="762"/>
      <c r="G454" s="762"/>
      <c r="H454" s="762"/>
      <c r="I454" s="762"/>
      <c r="J454" s="762"/>
      <c r="K454" s="762"/>
      <c r="L454" s="762"/>
      <c r="M454" s="762"/>
      <c r="N454" s="762"/>
      <c r="O454" s="775"/>
      <c r="P454" s="767" t="s">
        <v>69</v>
      </c>
      <c r="Q454" s="768"/>
      <c r="R454" s="768"/>
      <c r="S454" s="768"/>
      <c r="T454" s="768"/>
      <c r="U454" s="768"/>
      <c r="V454" s="769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hidden="1" x14ac:dyDescent="0.2">
      <c r="A455" s="762"/>
      <c r="B455" s="762"/>
      <c r="C455" s="762"/>
      <c r="D455" s="762"/>
      <c r="E455" s="762"/>
      <c r="F455" s="762"/>
      <c r="G455" s="762"/>
      <c r="H455" s="762"/>
      <c r="I455" s="762"/>
      <c r="J455" s="762"/>
      <c r="K455" s="762"/>
      <c r="L455" s="762"/>
      <c r="M455" s="762"/>
      <c r="N455" s="762"/>
      <c r="O455" s="775"/>
      <c r="P455" s="767" t="s">
        <v>69</v>
      </c>
      <c r="Q455" s="768"/>
      <c r="R455" s="768"/>
      <c r="S455" s="768"/>
      <c r="T455" s="768"/>
      <c r="U455" s="768"/>
      <c r="V455" s="769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hidden="1" customHeight="1" x14ac:dyDescent="0.25">
      <c r="A456" s="764" t="s">
        <v>71</v>
      </c>
      <c r="B456" s="762"/>
      <c r="C456" s="762"/>
      <c r="D456" s="762"/>
      <c r="E456" s="762"/>
      <c r="F456" s="762"/>
      <c r="G456" s="762"/>
      <c r="H456" s="762"/>
      <c r="I456" s="762"/>
      <c r="J456" s="762"/>
      <c r="K456" s="762"/>
      <c r="L456" s="762"/>
      <c r="M456" s="762"/>
      <c r="N456" s="762"/>
      <c r="O456" s="762"/>
      <c r="P456" s="762"/>
      <c r="Q456" s="762"/>
      <c r="R456" s="762"/>
      <c r="S456" s="762"/>
      <c r="T456" s="762"/>
      <c r="U456" s="762"/>
      <c r="V456" s="762"/>
      <c r="W456" s="762"/>
      <c r="X456" s="762"/>
      <c r="Y456" s="762"/>
      <c r="Z456" s="762"/>
      <c r="AA456" s="750"/>
      <c r="AB456" s="750"/>
      <c r="AC456" s="750"/>
    </row>
    <row r="457" spans="1:68" ht="37.5" customHeight="1" x14ac:dyDescent="0.25">
      <c r="A457" s="54" t="s">
        <v>730</v>
      </c>
      <c r="B457" s="54" t="s">
        <v>731</v>
      </c>
      <c r="C457" s="31">
        <v>4301051635</v>
      </c>
      <c r="D457" s="770">
        <v>4607091384246</v>
      </c>
      <c r="E457" s="771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7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77"/>
      <c r="R457" s="777"/>
      <c r="S457" s="777"/>
      <c r="T457" s="778"/>
      <c r="U457" s="34"/>
      <c r="V457" s="34"/>
      <c r="W457" s="35" t="s">
        <v>67</v>
      </c>
      <c r="X457" s="757">
        <v>40</v>
      </c>
      <c r="Y457" s="758">
        <f>IFERROR(IF(X457="",0,CEILING((X457/$H457),1)*$H457),"")</f>
        <v>46.8</v>
      </c>
      <c r="Z457" s="36">
        <f>IFERROR(IF(Y457=0,"",ROUNDUP(Y457/H457,0)*0.02175),"")</f>
        <v>0.1305</v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42.892307692307703</v>
      </c>
      <c r="BN457" s="64">
        <f>IFERROR(Y457*I457/H457,"0")</f>
        <v>50.184000000000005</v>
      </c>
      <c r="BO457" s="64">
        <f>IFERROR(1/J457*(X457/H457),"0")</f>
        <v>9.1575091575091583E-2</v>
      </c>
      <c r="BP457" s="64">
        <f>IFERROR(1/J457*(Y457/H457),"0")</f>
        <v>0.10714285714285714</v>
      </c>
    </row>
    <row r="458" spans="1:68" ht="27" hidden="1" customHeight="1" x14ac:dyDescent="0.25">
      <c r="A458" s="54" t="s">
        <v>733</v>
      </c>
      <c r="B458" s="54" t="s">
        <v>734</v>
      </c>
      <c r="C458" s="31">
        <v>4301051445</v>
      </c>
      <c r="D458" s="770">
        <v>4680115881976</v>
      </c>
      <c r="E458" s="771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8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77"/>
      <c r="R458" s="777"/>
      <c r="S458" s="777"/>
      <c r="T458" s="778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hidden="1" customHeight="1" x14ac:dyDescent="0.25">
      <c r="A459" s="54" t="s">
        <v>736</v>
      </c>
      <c r="B459" s="54" t="s">
        <v>737</v>
      </c>
      <c r="C459" s="31">
        <v>4301051634</v>
      </c>
      <c r="D459" s="770">
        <v>4607091384253</v>
      </c>
      <c r="E459" s="771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10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77"/>
      <c r="R459" s="777"/>
      <c r="S459" s="777"/>
      <c r="T459" s="778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736</v>
      </c>
      <c r="B460" s="54" t="s">
        <v>738</v>
      </c>
      <c r="C460" s="31">
        <v>4301051297</v>
      </c>
      <c r="D460" s="770">
        <v>4607091384253</v>
      </c>
      <c r="E460" s="771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10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77"/>
      <c r="R460" s="777"/>
      <c r="S460" s="777"/>
      <c r="T460" s="778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4301051444</v>
      </c>
      <c r="D461" s="770">
        <v>4680115881969</v>
      </c>
      <c r="E461" s="771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10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77"/>
      <c r="R461" s="777"/>
      <c r="S461" s="777"/>
      <c r="T461" s="778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74"/>
      <c r="B462" s="762"/>
      <c r="C462" s="762"/>
      <c r="D462" s="762"/>
      <c r="E462" s="762"/>
      <c r="F462" s="762"/>
      <c r="G462" s="762"/>
      <c r="H462" s="762"/>
      <c r="I462" s="762"/>
      <c r="J462" s="762"/>
      <c r="K462" s="762"/>
      <c r="L462" s="762"/>
      <c r="M462" s="762"/>
      <c r="N462" s="762"/>
      <c r="O462" s="775"/>
      <c r="P462" s="767" t="s">
        <v>69</v>
      </c>
      <c r="Q462" s="768"/>
      <c r="R462" s="768"/>
      <c r="S462" s="768"/>
      <c r="T462" s="768"/>
      <c r="U462" s="768"/>
      <c r="V462" s="769"/>
      <c r="W462" s="37" t="s">
        <v>70</v>
      </c>
      <c r="X462" s="759">
        <f>IFERROR(X457/H457,"0")+IFERROR(X458/H458,"0")+IFERROR(X459/H459,"0")+IFERROR(X460/H460,"0")+IFERROR(X461/H461,"0")</f>
        <v>5.1282051282051286</v>
      </c>
      <c r="Y462" s="759">
        <f>IFERROR(Y457/H457,"0")+IFERROR(Y458/H458,"0")+IFERROR(Y459/H459,"0")+IFERROR(Y460/H460,"0")+IFERROR(Y461/H461,"0")</f>
        <v>6</v>
      </c>
      <c r="Z462" s="759">
        <f>IFERROR(IF(Z457="",0,Z457),"0")+IFERROR(IF(Z458="",0,Z458),"0")+IFERROR(IF(Z459="",0,Z459),"0")+IFERROR(IF(Z460="",0,Z460),"0")+IFERROR(IF(Z461="",0,Z461),"0")</f>
        <v>0.1305</v>
      </c>
      <c r="AA462" s="760"/>
      <c r="AB462" s="760"/>
      <c r="AC462" s="760"/>
    </row>
    <row r="463" spans="1:68" x14ac:dyDescent="0.2">
      <c r="A463" s="762"/>
      <c r="B463" s="762"/>
      <c r="C463" s="762"/>
      <c r="D463" s="762"/>
      <c r="E463" s="762"/>
      <c r="F463" s="762"/>
      <c r="G463" s="762"/>
      <c r="H463" s="762"/>
      <c r="I463" s="762"/>
      <c r="J463" s="762"/>
      <c r="K463" s="762"/>
      <c r="L463" s="762"/>
      <c r="M463" s="762"/>
      <c r="N463" s="762"/>
      <c r="O463" s="775"/>
      <c r="P463" s="767" t="s">
        <v>69</v>
      </c>
      <c r="Q463" s="768"/>
      <c r="R463" s="768"/>
      <c r="S463" s="768"/>
      <c r="T463" s="768"/>
      <c r="U463" s="768"/>
      <c r="V463" s="769"/>
      <c r="W463" s="37" t="s">
        <v>67</v>
      </c>
      <c r="X463" s="759">
        <f>IFERROR(SUM(X457:X461),"0")</f>
        <v>40</v>
      </c>
      <c r="Y463" s="759">
        <f>IFERROR(SUM(Y457:Y461),"0")</f>
        <v>46.8</v>
      </c>
      <c r="Z463" s="37"/>
      <c r="AA463" s="760"/>
      <c r="AB463" s="760"/>
      <c r="AC463" s="760"/>
    </row>
    <row r="464" spans="1:68" ht="14.25" hidden="1" customHeight="1" x14ac:dyDescent="0.25">
      <c r="A464" s="764" t="s">
        <v>212</v>
      </c>
      <c r="B464" s="762"/>
      <c r="C464" s="762"/>
      <c r="D464" s="762"/>
      <c r="E464" s="762"/>
      <c r="F464" s="762"/>
      <c r="G464" s="762"/>
      <c r="H464" s="762"/>
      <c r="I464" s="762"/>
      <c r="J464" s="762"/>
      <c r="K464" s="762"/>
      <c r="L464" s="762"/>
      <c r="M464" s="762"/>
      <c r="N464" s="762"/>
      <c r="O464" s="762"/>
      <c r="P464" s="762"/>
      <c r="Q464" s="762"/>
      <c r="R464" s="762"/>
      <c r="S464" s="762"/>
      <c r="T464" s="762"/>
      <c r="U464" s="762"/>
      <c r="V464" s="762"/>
      <c r="W464" s="762"/>
      <c r="X464" s="762"/>
      <c r="Y464" s="762"/>
      <c r="Z464" s="762"/>
      <c r="AA464" s="750"/>
      <c r="AB464" s="750"/>
      <c r="AC464" s="750"/>
    </row>
    <row r="465" spans="1:68" ht="27" hidden="1" customHeight="1" x14ac:dyDescent="0.25">
      <c r="A465" s="54" t="s">
        <v>742</v>
      </c>
      <c r="B465" s="54" t="s">
        <v>743</v>
      </c>
      <c r="C465" s="31">
        <v>4301060377</v>
      </c>
      <c r="D465" s="770">
        <v>4607091389357</v>
      </c>
      <c r="E465" s="771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11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77"/>
      <c r="R465" s="777"/>
      <c r="S465" s="777"/>
      <c r="T465" s="778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74"/>
      <c r="B466" s="762"/>
      <c r="C466" s="762"/>
      <c r="D466" s="762"/>
      <c r="E466" s="762"/>
      <c r="F466" s="762"/>
      <c r="G466" s="762"/>
      <c r="H466" s="762"/>
      <c r="I466" s="762"/>
      <c r="J466" s="762"/>
      <c r="K466" s="762"/>
      <c r="L466" s="762"/>
      <c r="M466" s="762"/>
      <c r="N466" s="762"/>
      <c r="O466" s="775"/>
      <c r="P466" s="767" t="s">
        <v>69</v>
      </c>
      <c r="Q466" s="768"/>
      <c r="R466" s="768"/>
      <c r="S466" s="768"/>
      <c r="T466" s="768"/>
      <c r="U466" s="768"/>
      <c r="V466" s="769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hidden="1" x14ac:dyDescent="0.2">
      <c r="A467" s="762"/>
      <c r="B467" s="762"/>
      <c r="C467" s="762"/>
      <c r="D467" s="762"/>
      <c r="E467" s="762"/>
      <c r="F467" s="762"/>
      <c r="G467" s="762"/>
      <c r="H467" s="762"/>
      <c r="I467" s="762"/>
      <c r="J467" s="762"/>
      <c r="K467" s="762"/>
      <c r="L467" s="762"/>
      <c r="M467" s="762"/>
      <c r="N467" s="762"/>
      <c r="O467" s="775"/>
      <c r="P467" s="767" t="s">
        <v>69</v>
      </c>
      <c r="Q467" s="768"/>
      <c r="R467" s="768"/>
      <c r="S467" s="768"/>
      <c r="T467" s="768"/>
      <c r="U467" s="768"/>
      <c r="V467" s="769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hidden="1" customHeight="1" x14ac:dyDescent="0.2">
      <c r="A468" s="880" t="s">
        <v>745</v>
      </c>
      <c r="B468" s="881"/>
      <c r="C468" s="881"/>
      <c r="D468" s="881"/>
      <c r="E468" s="881"/>
      <c r="F468" s="881"/>
      <c r="G468" s="881"/>
      <c r="H468" s="881"/>
      <c r="I468" s="881"/>
      <c r="J468" s="881"/>
      <c r="K468" s="881"/>
      <c r="L468" s="881"/>
      <c r="M468" s="881"/>
      <c r="N468" s="881"/>
      <c r="O468" s="881"/>
      <c r="P468" s="881"/>
      <c r="Q468" s="881"/>
      <c r="R468" s="881"/>
      <c r="S468" s="881"/>
      <c r="T468" s="881"/>
      <c r="U468" s="881"/>
      <c r="V468" s="881"/>
      <c r="W468" s="881"/>
      <c r="X468" s="881"/>
      <c r="Y468" s="881"/>
      <c r="Z468" s="881"/>
      <c r="AA468" s="48"/>
      <c r="AB468" s="48"/>
      <c r="AC468" s="48"/>
    </row>
    <row r="469" spans="1:68" ht="16.5" hidden="1" customHeight="1" x14ac:dyDescent="0.25">
      <c r="A469" s="779" t="s">
        <v>746</v>
      </c>
      <c r="B469" s="762"/>
      <c r="C469" s="762"/>
      <c r="D469" s="762"/>
      <c r="E469" s="762"/>
      <c r="F469" s="762"/>
      <c r="G469" s="762"/>
      <c r="H469" s="762"/>
      <c r="I469" s="762"/>
      <c r="J469" s="762"/>
      <c r="K469" s="762"/>
      <c r="L469" s="762"/>
      <c r="M469" s="762"/>
      <c r="N469" s="762"/>
      <c r="O469" s="762"/>
      <c r="P469" s="762"/>
      <c r="Q469" s="762"/>
      <c r="R469" s="762"/>
      <c r="S469" s="762"/>
      <c r="T469" s="762"/>
      <c r="U469" s="762"/>
      <c r="V469" s="762"/>
      <c r="W469" s="762"/>
      <c r="X469" s="762"/>
      <c r="Y469" s="762"/>
      <c r="Z469" s="762"/>
      <c r="AA469" s="752"/>
      <c r="AB469" s="752"/>
      <c r="AC469" s="752"/>
    </row>
    <row r="470" spans="1:68" ht="14.25" hidden="1" customHeight="1" x14ac:dyDescent="0.25">
      <c r="A470" s="764" t="s">
        <v>112</v>
      </c>
      <c r="B470" s="762"/>
      <c r="C470" s="762"/>
      <c r="D470" s="762"/>
      <c r="E470" s="762"/>
      <c r="F470" s="762"/>
      <c r="G470" s="762"/>
      <c r="H470" s="762"/>
      <c r="I470" s="762"/>
      <c r="J470" s="762"/>
      <c r="K470" s="762"/>
      <c r="L470" s="762"/>
      <c r="M470" s="762"/>
      <c r="N470" s="762"/>
      <c r="O470" s="762"/>
      <c r="P470" s="762"/>
      <c r="Q470" s="762"/>
      <c r="R470" s="762"/>
      <c r="S470" s="762"/>
      <c r="T470" s="762"/>
      <c r="U470" s="762"/>
      <c r="V470" s="762"/>
      <c r="W470" s="762"/>
      <c r="X470" s="762"/>
      <c r="Y470" s="762"/>
      <c r="Z470" s="762"/>
      <c r="AA470" s="750"/>
      <c r="AB470" s="750"/>
      <c r="AC470" s="750"/>
    </row>
    <row r="471" spans="1:68" ht="27" hidden="1" customHeight="1" x14ac:dyDescent="0.25">
      <c r="A471" s="54" t="s">
        <v>747</v>
      </c>
      <c r="B471" s="54" t="s">
        <v>748</v>
      </c>
      <c r="C471" s="31">
        <v>4301011428</v>
      </c>
      <c r="D471" s="770">
        <v>4607091389708</v>
      </c>
      <c r="E471" s="771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8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77"/>
      <c r="R471" s="777"/>
      <c r="S471" s="777"/>
      <c r="T471" s="778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74"/>
      <c r="B472" s="762"/>
      <c r="C472" s="762"/>
      <c r="D472" s="762"/>
      <c r="E472" s="762"/>
      <c r="F472" s="762"/>
      <c r="G472" s="762"/>
      <c r="H472" s="762"/>
      <c r="I472" s="762"/>
      <c r="J472" s="762"/>
      <c r="K472" s="762"/>
      <c r="L472" s="762"/>
      <c r="M472" s="762"/>
      <c r="N472" s="762"/>
      <c r="O472" s="775"/>
      <c r="P472" s="767" t="s">
        <v>69</v>
      </c>
      <c r="Q472" s="768"/>
      <c r="R472" s="768"/>
      <c r="S472" s="768"/>
      <c r="T472" s="768"/>
      <c r="U472" s="768"/>
      <c r="V472" s="769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hidden="1" x14ac:dyDescent="0.2">
      <c r="A473" s="762"/>
      <c r="B473" s="762"/>
      <c r="C473" s="762"/>
      <c r="D473" s="762"/>
      <c r="E473" s="762"/>
      <c r="F473" s="762"/>
      <c r="G473" s="762"/>
      <c r="H473" s="762"/>
      <c r="I473" s="762"/>
      <c r="J473" s="762"/>
      <c r="K473" s="762"/>
      <c r="L473" s="762"/>
      <c r="M473" s="762"/>
      <c r="N473" s="762"/>
      <c r="O473" s="775"/>
      <c r="P473" s="767" t="s">
        <v>69</v>
      </c>
      <c r="Q473" s="768"/>
      <c r="R473" s="768"/>
      <c r="S473" s="768"/>
      <c r="T473" s="768"/>
      <c r="U473" s="768"/>
      <c r="V473" s="769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hidden="1" customHeight="1" x14ac:dyDescent="0.25">
      <c r="A474" s="764" t="s">
        <v>62</v>
      </c>
      <c r="B474" s="762"/>
      <c r="C474" s="762"/>
      <c r="D474" s="762"/>
      <c r="E474" s="762"/>
      <c r="F474" s="762"/>
      <c r="G474" s="762"/>
      <c r="H474" s="762"/>
      <c r="I474" s="762"/>
      <c r="J474" s="762"/>
      <c r="K474" s="762"/>
      <c r="L474" s="762"/>
      <c r="M474" s="762"/>
      <c r="N474" s="762"/>
      <c r="O474" s="762"/>
      <c r="P474" s="762"/>
      <c r="Q474" s="762"/>
      <c r="R474" s="762"/>
      <c r="S474" s="762"/>
      <c r="T474" s="762"/>
      <c r="U474" s="762"/>
      <c r="V474" s="762"/>
      <c r="W474" s="762"/>
      <c r="X474" s="762"/>
      <c r="Y474" s="762"/>
      <c r="Z474" s="762"/>
      <c r="AA474" s="750"/>
      <c r="AB474" s="750"/>
      <c r="AC474" s="750"/>
    </row>
    <row r="475" spans="1:68" ht="27" hidden="1" customHeight="1" x14ac:dyDescent="0.25">
      <c r="A475" s="54" t="s">
        <v>750</v>
      </c>
      <c r="B475" s="54" t="s">
        <v>751</v>
      </c>
      <c r="C475" s="31">
        <v>4301031322</v>
      </c>
      <c r="D475" s="770">
        <v>4607091389753</v>
      </c>
      <c r="E475" s="771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10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77"/>
      <c r="R475" s="777"/>
      <c r="S475" s="777"/>
      <c r="T475" s="778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customHeight="1" x14ac:dyDescent="0.25">
      <c r="A476" s="54" t="s">
        <v>750</v>
      </c>
      <c r="B476" s="54" t="s">
        <v>753</v>
      </c>
      <c r="C476" s="31">
        <v>4301031355</v>
      </c>
      <c r="D476" s="770">
        <v>4607091389753</v>
      </c>
      <c r="E476" s="771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8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77"/>
      <c r="R476" s="777"/>
      <c r="S476" s="777"/>
      <c r="T476" s="778"/>
      <c r="U476" s="34"/>
      <c r="V476" s="34"/>
      <c r="W476" s="35" t="s">
        <v>67</v>
      </c>
      <c r="X476" s="757">
        <v>30</v>
      </c>
      <c r="Y476" s="758">
        <f t="shared" si="83"/>
        <v>33.6</v>
      </c>
      <c r="Z476" s="36">
        <f>IFERROR(IF(Y476=0,"",ROUNDUP(Y476/H476,0)*0.00753),"")</f>
        <v>6.0240000000000002E-2</v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31.642857142857135</v>
      </c>
      <c r="BN476" s="64">
        <f t="shared" si="85"/>
        <v>35.44</v>
      </c>
      <c r="BO476" s="64">
        <f t="shared" si="86"/>
        <v>4.5787545787545784E-2</v>
      </c>
      <c r="BP476" s="64">
        <f t="shared" si="87"/>
        <v>5.128205128205128E-2</v>
      </c>
    </row>
    <row r="477" spans="1:68" ht="27" hidden="1" customHeight="1" x14ac:dyDescent="0.25">
      <c r="A477" s="54" t="s">
        <v>754</v>
      </c>
      <c r="B477" s="54" t="s">
        <v>755</v>
      </c>
      <c r="C477" s="31">
        <v>4301031323</v>
      </c>
      <c r="D477" s="770">
        <v>4607091389760</v>
      </c>
      <c r="E477" s="771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10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77"/>
      <c r="R477" s="777"/>
      <c r="S477" s="777"/>
      <c r="T477" s="778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758</v>
      </c>
      <c r="C478" s="31">
        <v>4301031325</v>
      </c>
      <c r="D478" s="770">
        <v>4607091389746</v>
      </c>
      <c r="E478" s="771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110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77"/>
      <c r="R478" s="777"/>
      <c r="S478" s="777"/>
      <c r="T478" s="778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757</v>
      </c>
      <c r="B479" s="54" t="s">
        <v>760</v>
      </c>
      <c r="C479" s="31">
        <v>4301031356</v>
      </c>
      <c r="D479" s="770">
        <v>4607091389746</v>
      </c>
      <c r="E479" s="771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88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77"/>
      <c r="R479" s="777"/>
      <c r="S479" s="777"/>
      <c r="T479" s="778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762</v>
      </c>
      <c r="C480" s="31">
        <v>4301031335</v>
      </c>
      <c r="D480" s="770">
        <v>4680115883147</v>
      </c>
      <c r="E480" s="771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9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77"/>
      <c r="R480" s="777"/>
      <c r="S480" s="777"/>
      <c r="T480" s="778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761</v>
      </c>
      <c r="B481" s="54" t="s">
        <v>763</v>
      </c>
      <c r="C481" s="31">
        <v>4301031257</v>
      </c>
      <c r="D481" s="770">
        <v>4680115883147</v>
      </c>
      <c r="E481" s="771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8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7"/>
      <c r="R481" s="777"/>
      <c r="S481" s="777"/>
      <c r="T481" s="778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4301031330</v>
      </c>
      <c r="D482" s="770">
        <v>4607091384338</v>
      </c>
      <c r="E482" s="771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8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77"/>
      <c r="R482" s="777"/>
      <c r="S482" s="777"/>
      <c r="T482" s="778"/>
      <c r="U482" s="34"/>
      <c r="V482" s="34"/>
      <c r="W482" s="35" t="s">
        <v>67</v>
      </c>
      <c r="X482" s="757">
        <v>70</v>
      </c>
      <c r="Y482" s="758">
        <f t="shared" si="83"/>
        <v>71.400000000000006</v>
      </c>
      <c r="Z482" s="36">
        <f t="shared" si="88"/>
        <v>0.17068</v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74.333333333333329</v>
      </c>
      <c r="BN482" s="64">
        <f t="shared" si="85"/>
        <v>75.820000000000007</v>
      </c>
      <c r="BO482" s="64">
        <f t="shared" si="86"/>
        <v>0.14245014245014245</v>
      </c>
      <c r="BP482" s="64">
        <f t="shared" si="87"/>
        <v>0.14529914529914531</v>
      </c>
    </row>
    <row r="483" spans="1:68" ht="27" hidden="1" customHeight="1" x14ac:dyDescent="0.25">
      <c r="A483" s="54" t="s">
        <v>765</v>
      </c>
      <c r="B483" s="54" t="s">
        <v>767</v>
      </c>
      <c r="C483" s="31">
        <v>4301031362</v>
      </c>
      <c r="D483" s="770">
        <v>4607091384338</v>
      </c>
      <c r="E483" s="771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1117" t="s">
        <v>768</v>
      </c>
      <c r="Q483" s="777"/>
      <c r="R483" s="777"/>
      <c r="S483" s="777"/>
      <c r="T483" s="778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770</v>
      </c>
      <c r="B484" s="54" t="s">
        <v>771</v>
      </c>
      <c r="C484" s="31">
        <v>4301031336</v>
      </c>
      <c r="D484" s="770">
        <v>4680115883154</v>
      </c>
      <c r="E484" s="771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115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7"/>
      <c r="R484" s="777"/>
      <c r="S484" s="777"/>
      <c r="T484" s="778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770</v>
      </c>
      <c r="B485" s="54" t="s">
        <v>773</v>
      </c>
      <c r="C485" s="31">
        <v>4301031254</v>
      </c>
      <c r="D485" s="770">
        <v>4680115883154</v>
      </c>
      <c r="E485" s="771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10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77"/>
      <c r="R485" s="777"/>
      <c r="S485" s="777"/>
      <c r="T485" s="778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70">
        <v>4607091389524</v>
      </c>
      <c r="E486" s="771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11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7"/>
      <c r="R486" s="777"/>
      <c r="S486" s="777"/>
      <c r="T486" s="778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hidden="1" customHeight="1" x14ac:dyDescent="0.25">
      <c r="A487" s="54" t="s">
        <v>775</v>
      </c>
      <c r="B487" s="54" t="s">
        <v>777</v>
      </c>
      <c r="C487" s="31">
        <v>4301031361</v>
      </c>
      <c r="D487" s="770">
        <v>4607091389524</v>
      </c>
      <c r="E487" s="771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1072" t="s">
        <v>778</v>
      </c>
      <c r="Q487" s="777"/>
      <c r="R487" s="777"/>
      <c r="S487" s="777"/>
      <c r="T487" s="778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4301031337</v>
      </c>
      <c r="D488" s="770">
        <v>4680115883161</v>
      </c>
      <c r="E488" s="771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10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7"/>
      <c r="R488" s="777"/>
      <c r="S488" s="777"/>
      <c r="T488" s="778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hidden="1" customHeight="1" x14ac:dyDescent="0.25">
      <c r="A489" s="54" t="s">
        <v>782</v>
      </c>
      <c r="B489" s="54" t="s">
        <v>783</v>
      </c>
      <c r="C489" s="31">
        <v>4301031333</v>
      </c>
      <c r="D489" s="770">
        <v>4607091389531</v>
      </c>
      <c r="E489" s="771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9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77"/>
      <c r="R489" s="777"/>
      <c r="S489" s="777"/>
      <c r="T489" s="778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782</v>
      </c>
      <c r="B490" s="54" t="s">
        <v>785</v>
      </c>
      <c r="C490" s="31">
        <v>4301031358</v>
      </c>
      <c r="D490" s="770">
        <v>4607091389531</v>
      </c>
      <c r="E490" s="771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10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7"/>
      <c r="R490" s="777"/>
      <c r="S490" s="777"/>
      <c r="T490" s="778"/>
      <c r="U490" s="34"/>
      <c r="V490" s="34"/>
      <c r="W490" s="35" t="s">
        <v>67</v>
      </c>
      <c r="X490" s="757">
        <v>52.5</v>
      </c>
      <c r="Y490" s="758">
        <f t="shared" si="83"/>
        <v>52.5</v>
      </c>
      <c r="Z490" s="36">
        <f t="shared" si="88"/>
        <v>0.1255</v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55.75</v>
      </c>
      <c r="BN490" s="64">
        <f t="shared" si="85"/>
        <v>55.75</v>
      </c>
      <c r="BO490" s="64">
        <f t="shared" si="86"/>
        <v>0.10683760683760685</v>
      </c>
      <c r="BP490" s="64">
        <f t="shared" si="87"/>
        <v>0.10683760683760685</v>
      </c>
    </row>
    <row r="491" spans="1:68" ht="37.5" hidden="1" customHeight="1" x14ac:dyDescent="0.25">
      <c r="A491" s="54" t="s">
        <v>786</v>
      </c>
      <c r="B491" s="54" t="s">
        <v>787</v>
      </c>
      <c r="C491" s="31">
        <v>4301031360</v>
      </c>
      <c r="D491" s="770">
        <v>4607091384345</v>
      </c>
      <c r="E491" s="771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77"/>
      <c r="R491" s="777"/>
      <c r="S491" s="777"/>
      <c r="T491" s="778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hidden="1" customHeight="1" x14ac:dyDescent="0.25">
      <c r="A492" s="54" t="s">
        <v>788</v>
      </c>
      <c r="B492" s="54" t="s">
        <v>789</v>
      </c>
      <c r="C492" s="31">
        <v>4301031255</v>
      </c>
      <c r="D492" s="770">
        <v>4680115883185</v>
      </c>
      <c r="E492" s="771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9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77"/>
      <c r="R492" s="777"/>
      <c r="S492" s="777"/>
      <c r="T492" s="778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hidden="1" customHeight="1" x14ac:dyDescent="0.25">
      <c r="A493" s="54" t="s">
        <v>788</v>
      </c>
      <c r="B493" s="54" t="s">
        <v>791</v>
      </c>
      <c r="C493" s="31">
        <v>4301031338</v>
      </c>
      <c r="D493" s="770">
        <v>4680115883185</v>
      </c>
      <c r="E493" s="771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7"/>
      <c r="R493" s="777"/>
      <c r="S493" s="777"/>
      <c r="T493" s="778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74"/>
      <c r="B494" s="762"/>
      <c r="C494" s="762"/>
      <c r="D494" s="762"/>
      <c r="E494" s="762"/>
      <c r="F494" s="762"/>
      <c r="G494" s="762"/>
      <c r="H494" s="762"/>
      <c r="I494" s="762"/>
      <c r="J494" s="762"/>
      <c r="K494" s="762"/>
      <c r="L494" s="762"/>
      <c r="M494" s="762"/>
      <c r="N494" s="762"/>
      <c r="O494" s="775"/>
      <c r="P494" s="767" t="s">
        <v>69</v>
      </c>
      <c r="Q494" s="768"/>
      <c r="R494" s="768"/>
      <c r="S494" s="768"/>
      <c r="T494" s="768"/>
      <c r="U494" s="768"/>
      <c r="V494" s="769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70.476190476190467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72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0.38152000000000003</v>
      </c>
      <c r="AA494" s="760"/>
      <c r="AB494" s="760"/>
      <c r="AC494" s="760"/>
    </row>
    <row r="495" spans="1:68" x14ac:dyDescent="0.2">
      <c r="A495" s="762"/>
      <c r="B495" s="762"/>
      <c r="C495" s="762"/>
      <c r="D495" s="762"/>
      <c r="E495" s="762"/>
      <c r="F495" s="762"/>
      <c r="G495" s="762"/>
      <c r="H495" s="762"/>
      <c r="I495" s="762"/>
      <c r="J495" s="762"/>
      <c r="K495" s="762"/>
      <c r="L495" s="762"/>
      <c r="M495" s="762"/>
      <c r="N495" s="762"/>
      <c r="O495" s="775"/>
      <c r="P495" s="767" t="s">
        <v>69</v>
      </c>
      <c r="Q495" s="768"/>
      <c r="R495" s="768"/>
      <c r="S495" s="768"/>
      <c r="T495" s="768"/>
      <c r="U495" s="768"/>
      <c r="V495" s="769"/>
      <c r="W495" s="37" t="s">
        <v>67</v>
      </c>
      <c r="X495" s="759">
        <f>IFERROR(SUM(X475:X493),"0")</f>
        <v>163</v>
      </c>
      <c r="Y495" s="759">
        <f>IFERROR(SUM(Y475:Y493),"0")</f>
        <v>168</v>
      </c>
      <c r="Z495" s="37"/>
      <c r="AA495" s="760"/>
      <c r="AB495" s="760"/>
      <c r="AC495" s="760"/>
    </row>
    <row r="496" spans="1:68" ht="14.25" hidden="1" customHeight="1" x14ac:dyDescent="0.25">
      <c r="A496" s="764" t="s">
        <v>71</v>
      </c>
      <c r="B496" s="762"/>
      <c r="C496" s="762"/>
      <c r="D496" s="762"/>
      <c r="E496" s="762"/>
      <c r="F496" s="762"/>
      <c r="G496" s="762"/>
      <c r="H496" s="762"/>
      <c r="I496" s="762"/>
      <c r="J496" s="762"/>
      <c r="K496" s="762"/>
      <c r="L496" s="762"/>
      <c r="M496" s="762"/>
      <c r="N496" s="762"/>
      <c r="O496" s="762"/>
      <c r="P496" s="762"/>
      <c r="Q496" s="762"/>
      <c r="R496" s="762"/>
      <c r="S496" s="762"/>
      <c r="T496" s="762"/>
      <c r="U496" s="762"/>
      <c r="V496" s="762"/>
      <c r="W496" s="762"/>
      <c r="X496" s="762"/>
      <c r="Y496" s="762"/>
      <c r="Z496" s="762"/>
      <c r="AA496" s="750"/>
      <c r="AB496" s="750"/>
      <c r="AC496" s="750"/>
    </row>
    <row r="497" spans="1:68" ht="27" hidden="1" customHeight="1" x14ac:dyDescent="0.25">
      <c r="A497" s="54" t="s">
        <v>792</v>
      </c>
      <c r="B497" s="54" t="s">
        <v>793</v>
      </c>
      <c r="C497" s="31">
        <v>4301051284</v>
      </c>
      <c r="D497" s="770">
        <v>4607091384352</v>
      </c>
      <c r="E497" s="771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11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77"/>
      <c r="R497" s="777"/>
      <c r="S497" s="777"/>
      <c r="T497" s="778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795</v>
      </c>
      <c r="B498" s="54" t="s">
        <v>796</v>
      </c>
      <c r="C498" s="31">
        <v>4301051431</v>
      </c>
      <c r="D498" s="770">
        <v>4607091389654</v>
      </c>
      <c r="E498" s="771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9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77"/>
      <c r="R498" s="777"/>
      <c r="S498" s="777"/>
      <c r="T498" s="778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74"/>
      <c r="B499" s="762"/>
      <c r="C499" s="762"/>
      <c r="D499" s="762"/>
      <c r="E499" s="762"/>
      <c r="F499" s="762"/>
      <c r="G499" s="762"/>
      <c r="H499" s="762"/>
      <c r="I499" s="762"/>
      <c r="J499" s="762"/>
      <c r="K499" s="762"/>
      <c r="L499" s="762"/>
      <c r="M499" s="762"/>
      <c r="N499" s="762"/>
      <c r="O499" s="775"/>
      <c r="P499" s="767" t="s">
        <v>69</v>
      </c>
      <c r="Q499" s="768"/>
      <c r="R499" s="768"/>
      <c r="S499" s="768"/>
      <c r="T499" s="768"/>
      <c r="U499" s="768"/>
      <c r="V499" s="769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hidden="1" x14ac:dyDescent="0.2">
      <c r="A500" s="762"/>
      <c r="B500" s="762"/>
      <c r="C500" s="762"/>
      <c r="D500" s="762"/>
      <c r="E500" s="762"/>
      <c r="F500" s="762"/>
      <c r="G500" s="762"/>
      <c r="H500" s="762"/>
      <c r="I500" s="762"/>
      <c r="J500" s="762"/>
      <c r="K500" s="762"/>
      <c r="L500" s="762"/>
      <c r="M500" s="762"/>
      <c r="N500" s="762"/>
      <c r="O500" s="775"/>
      <c r="P500" s="767" t="s">
        <v>69</v>
      </c>
      <c r="Q500" s="768"/>
      <c r="R500" s="768"/>
      <c r="S500" s="768"/>
      <c r="T500" s="768"/>
      <c r="U500" s="768"/>
      <c r="V500" s="769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hidden="1" customHeight="1" x14ac:dyDescent="0.25">
      <c r="A501" s="764" t="s">
        <v>101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750"/>
      <c r="AB501" s="750"/>
      <c r="AC501" s="750"/>
    </row>
    <row r="502" spans="1:68" ht="27" customHeight="1" x14ac:dyDescent="0.25">
      <c r="A502" s="54" t="s">
        <v>798</v>
      </c>
      <c r="B502" s="54" t="s">
        <v>799</v>
      </c>
      <c r="C502" s="31">
        <v>4301032045</v>
      </c>
      <c r="D502" s="770">
        <v>4680115884335</v>
      </c>
      <c r="E502" s="771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8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77"/>
      <c r="R502" s="777"/>
      <c r="S502" s="777"/>
      <c r="T502" s="778"/>
      <c r="U502" s="34"/>
      <c r="V502" s="34"/>
      <c r="W502" s="35" t="s">
        <v>67</v>
      </c>
      <c r="X502" s="757">
        <v>1.8</v>
      </c>
      <c r="Y502" s="758">
        <f>IFERROR(IF(X502="",0,CEILING((X502/$H502),1)*$H502),"")</f>
        <v>2.4</v>
      </c>
      <c r="Z502" s="36">
        <f>IFERROR(IF(Y502=0,"",ROUNDUP(Y502/H502,0)*0.00627),"")</f>
        <v>1.2540000000000001E-2</v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2.7</v>
      </c>
      <c r="BN502" s="64">
        <f>IFERROR(Y502*I502/H502,"0")</f>
        <v>3.6000000000000005</v>
      </c>
      <c r="BO502" s="64">
        <f>IFERROR(1/J502*(X502/H502),"0")</f>
        <v>7.4999999999999997E-3</v>
      </c>
      <c r="BP502" s="64">
        <f>IFERROR(1/J502*(Y502/H502),"0")</f>
        <v>0.01</v>
      </c>
    </row>
    <row r="503" spans="1:68" ht="27" hidden="1" customHeight="1" x14ac:dyDescent="0.25">
      <c r="A503" s="54" t="s">
        <v>803</v>
      </c>
      <c r="B503" s="54" t="s">
        <v>804</v>
      </c>
      <c r="C503" s="31">
        <v>4301170011</v>
      </c>
      <c r="D503" s="770">
        <v>4680115884113</v>
      </c>
      <c r="E503" s="771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7"/>
      <c r="R503" s="777"/>
      <c r="S503" s="777"/>
      <c r="T503" s="778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74"/>
      <c r="B504" s="762"/>
      <c r="C504" s="762"/>
      <c r="D504" s="762"/>
      <c r="E504" s="762"/>
      <c r="F504" s="762"/>
      <c r="G504" s="762"/>
      <c r="H504" s="762"/>
      <c r="I504" s="762"/>
      <c r="J504" s="762"/>
      <c r="K504" s="762"/>
      <c r="L504" s="762"/>
      <c r="M504" s="762"/>
      <c r="N504" s="762"/>
      <c r="O504" s="775"/>
      <c r="P504" s="767" t="s">
        <v>69</v>
      </c>
      <c r="Q504" s="768"/>
      <c r="R504" s="768"/>
      <c r="S504" s="768"/>
      <c r="T504" s="768"/>
      <c r="U504" s="768"/>
      <c r="V504" s="769"/>
      <c r="W504" s="37" t="s">
        <v>70</v>
      </c>
      <c r="X504" s="759">
        <f>IFERROR(X502/H502,"0")+IFERROR(X503/H503,"0")</f>
        <v>1.5</v>
      </c>
      <c r="Y504" s="759">
        <f>IFERROR(Y502/H502,"0")+IFERROR(Y503/H503,"0")</f>
        <v>2</v>
      </c>
      <c r="Z504" s="759">
        <f>IFERROR(IF(Z502="",0,Z502),"0")+IFERROR(IF(Z503="",0,Z503),"0")</f>
        <v>1.2540000000000001E-2</v>
      </c>
      <c r="AA504" s="760"/>
      <c r="AB504" s="760"/>
      <c r="AC504" s="760"/>
    </row>
    <row r="505" spans="1:68" x14ac:dyDescent="0.2">
      <c r="A505" s="762"/>
      <c r="B505" s="762"/>
      <c r="C505" s="762"/>
      <c r="D505" s="762"/>
      <c r="E505" s="762"/>
      <c r="F505" s="762"/>
      <c r="G505" s="762"/>
      <c r="H505" s="762"/>
      <c r="I505" s="762"/>
      <c r="J505" s="762"/>
      <c r="K505" s="762"/>
      <c r="L505" s="762"/>
      <c r="M505" s="762"/>
      <c r="N505" s="762"/>
      <c r="O505" s="775"/>
      <c r="P505" s="767" t="s">
        <v>69</v>
      </c>
      <c r="Q505" s="768"/>
      <c r="R505" s="768"/>
      <c r="S505" s="768"/>
      <c r="T505" s="768"/>
      <c r="U505" s="768"/>
      <c r="V505" s="769"/>
      <c r="W505" s="37" t="s">
        <v>67</v>
      </c>
      <c r="X505" s="759">
        <f>IFERROR(SUM(X502:X503),"0")</f>
        <v>1.8</v>
      </c>
      <c r="Y505" s="759">
        <f>IFERROR(SUM(Y502:Y503),"0")</f>
        <v>2.4</v>
      </c>
      <c r="Z505" s="37"/>
      <c r="AA505" s="760"/>
      <c r="AB505" s="760"/>
      <c r="AC505" s="760"/>
    </row>
    <row r="506" spans="1:68" ht="16.5" hidden="1" customHeight="1" x14ac:dyDescent="0.25">
      <c r="A506" s="779" t="s">
        <v>806</v>
      </c>
      <c r="B506" s="762"/>
      <c r="C506" s="762"/>
      <c r="D506" s="762"/>
      <c r="E506" s="762"/>
      <c r="F506" s="762"/>
      <c r="G506" s="762"/>
      <c r="H506" s="762"/>
      <c r="I506" s="762"/>
      <c r="J506" s="762"/>
      <c r="K506" s="762"/>
      <c r="L506" s="762"/>
      <c r="M506" s="762"/>
      <c r="N506" s="762"/>
      <c r="O506" s="762"/>
      <c r="P506" s="762"/>
      <c r="Q506" s="762"/>
      <c r="R506" s="762"/>
      <c r="S506" s="762"/>
      <c r="T506" s="762"/>
      <c r="U506" s="762"/>
      <c r="V506" s="762"/>
      <c r="W506" s="762"/>
      <c r="X506" s="762"/>
      <c r="Y506" s="762"/>
      <c r="Z506" s="762"/>
      <c r="AA506" s="752"/>
      <c r="AB506" s="752"/>
      <c r="AC506" s="752"/>
    </row>
    <row r="507" spans="1:68" ht="14.25" hidden="1" customHeight="1" x14ac:dyDescent="0.25">
      <c r="A507" s="764" t="s">
        <v>166</v>
      </c>
      <c r="B507" s="762"/>
      <c r="C507" s="762"/>
      <c r="D507" s="762"/>
      <c r="E507" s="762"/>
      <c r="F507" s="762"/>
      <c r="G507" s="762"/>
      <c r="H507" s="762"/>
      <c r="I507" s="762"/>
      <c r="J507" s="762"/>
      <c r="K507" s="762"/>
      <c r="L507" s="762"/>
      <c r="M507" s="762"/>
      <c r="N507" s="762"/>
      <c r="O507" s="762"/>
      <c r="P507" s="762"/>
      <c r="Q507" s="762"/>
      <c r="R507" s="762"/>
      <c r="S507" s="762"/>
      <c r="T507" s="762"/>
      <c r="U507" s="762"/>
      <c r="V507" s="762"/>
      <c r="W507" s="762"/>
      <c r="X507" s="762"/>
      <c r="Y507" s="762"/>
      <c r="Z507" s="762"/>
      <c r="AA507" s="750"/>
      <c r="AB507" s="750"/>
      <c r="AC507" s="750"/>
    </row>
    <row r="508" spans="1:68" ht="27" hidden="1" customHeight="1" x14ac:dyDescent="0.25">
      <c r="A508" s="54" t="s">
        <v>807</v>
      </c>
      <c r="B508" s="54" t="s">
        <v>808</v>
      </c>
      <c r="C508" s="31">
        <v>4301020315</v>
      </c>
      <c r="D508" s="770">
        <v>4607091389364</v>
      </c>
      <c r="E508" s="771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7"/>
      <c r="R508" s="777"/>
      <c r="S508" s="777"/>
      <c r="T508" s="778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74"/>
      <c r="B509" s="762"/>
      <c r="C509" s="762"/>
      <c r="D509" s="762"/>
      <c r="E509" s="762"/>
      <c r="F509" s="762"/>
      <c r="G509" s="762"/>
      <c r="H509" s="762"/>
      <c r="I509" s="762"/>
      <c r="J509" s="762"/>
      <c r="K509" s="762"/>
      <c r="L509" s="762"/>
      <c r="M509" s="762"/>
      <c r="N509" s="762"/>
      <c r="O509" s="775"/>
      <c r="P509" s="767" t="s">
        <v>69</v>
      </c>
      <c r="Q509" s="768"/>
      <c r="R509" s="768"/>
      <c r="S509" s="768"/>
      <c r="T509" s="768"/>
      <c r="U509" s="768"/>
      <c r="V509" s="769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hidden="1" x14ac:dyDescent="0.2">
      <c r="A510" s="762"/>
      <c r="B510" s="762"/>
      <c r="C510" s="762"/>
      <c r="D510" s="762"/>
      <c r="E510" s="762"/>
      <c r="F510" s="762"/>
      <c r="G510" s="762"/>
      <c r="H510" s="762"/>
      <c r="I510" s="762"/>
      <c r="J510" s="762"/>
      <c r="K510" s="762"/>
      <c r="L510" s="762"/>
      <c r="M510" s="762"/>
      <c r="N510" s="762"/>
      <c r="O510" s="775"/>
      <c r="P510" s="767" t="s">
        <v>69</v>
      </c>
      <c r="Q510" s="768"/>
      <c r="R510" s="768"/>
      <c r="S510" s="768"/>
      <c r="T510" s="768"/>
      <c r="U510" s="768"/>
      <c r="V510" s="769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hidden="1" customHeight="1" x14ac:dyDescent="0.25">
      <c r="A511" s="764" t="s">
        <v>62</v>
      </c>
      <c r="B511" s="762"/>
      <c r="C511" s="762"/>
      <c r="D511" s="762"/>
      <c r="E511" s="762"/>
      <c r="F511" s="762"/>
      <c r="G511" s="762"/>
      <c r="H511" s="762"/>
      <c r="I511" s="762"/>
      <c r="J511" s="762"/>
      <c r="K511" s="762"/>
      <c r="L511" s="762"/>
      <c r="M511" s="762"/>
      <c r="N511" s="762"/>
      <c r="O511" s="762"/>
      <c r="P511" s="762"/>
      <c r="Q511" s="762"/>
      <c r="R511" s="762"/>
      <c r="S511" s="762"/>
      <c r="T511" s="762"/>
      <c r="U511" s="762"/>
      <c r="V511" s="762"/>
      <c r="W511" s="762"/>
      <c r="X511" s="762"/>
      <c r="Y511" s="762"/>
      <c r="Z511" s="762"/>
      <c r="AA511" s="750"/>
      <c r="AB511" s="750"/>
      <c r="AC511" s="750"/>
    </row>
    <row r="512" spans="1:68" ht="27" customHeight="1" x14ac:dyDescent="0.25">
      <c r="A512" s="54" t="s">
        <v>810</v>
      </c>
      <c r="B512" s="54" t="s">
        <v>811</v>
      </c>
      <c r="C512" s="31">
        <v>4301031324</v>
      </c>
      <c r="D512" s="770">
        <v>4607091389739</v>
      </c>
      <c r="E512" s="771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10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77"/>
      <c r="R512" s="777"/>
      <c r="S512" s="777"/>
      <c r="T512" s="778"/>
      <c r="U512" s="34"/>
      <c r="V512" s="34"/>
      <c r="W512" s="35" t="s">
        <v>67</v>
      </c>
      <c r="X512" s="757">
        <v>30</v>
      </c>
      <c r="Y512" s="758">
        <f>IFERROR(IF(X512="",0,CEILING((X512/$H512),1)*$H512),"")</f>
        <v>33.6</v>
      </c>
      <c r="Z512" s="36">
        <f>IFERROR(IF(Y512=0,"",ROUNDUP(Y512/H512,0)*0.00753),"")</f>
        <v>6.0240000000000002E-2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31.642857142857135</v>
      </c>
      <c r="BN512" s="64">
        <f>IFERROR(Y512*I512/H512,"0")</f>
        <v>35.44</v>
      </c>
      <c r="BO512" s="64">
        <f>IFERROR(1/J512*(X512/H512),"0")</f>
        <v>4.5787545787545784E-2</v>
      </c>
      <c r="BP512" s="64">
        <f>IFERROR(1/J512*(Y512/H512),"0")</f>
        <v>5.128205128205128E-2</v>
      </c>
    </row>
    <row r="513" spans="1:68" ht="27" hidden="1" customHeight="1" x14ac:dyDescent="0.25">
      <c r="A513" s="54" t="s">
        <v>813</v>
      </c>
      <c r="B513" s="54" t="s">
        <v>814</v>
      </c>
      <c r="C513" s="31">
        <v>4301031363</v>
      </c>
      <c r="D513" s="770">
        <v>4607091389425</v>
      </c>
      <c r="E513" s="771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9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7"/>
      <c r="R513" s="777"/>
      <c r="S513" s="777"/>
      <c r="T513" s="778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4301031334</v>
      </c>
      <c r="D514" s="770">
        <v>4680115880771</v>
      </c>
      <c r="E514" s="771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98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77"/>
      <c r="R514" s="777"/>
      <c r="S514" s="777"/>
      <c r="T514" s="778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4301031327</v>
      </c>
      <c r="D515" s="770">
        <v>4607091389500</v>
      </c>
      <c r="E515" s="771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7"/>
      <c r="R515" s="777"/>
      <c r="S515" s="777"/>
      <c r="T515" s="778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70">
        <v>4607091389500</v>
      </c>
      <c r="E516" s="771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958" t="s">
        <v>822</v>
      </c>
      <c r="Q516" s="777"/>
      <c r="R516" s="777"/>
      <c r="S516" s="777"/>
      <c r="T516" s="778"/>
      <c r="U516" s="34"/>
      <c r="V516" s="34"/>
      <c r="W516" s="35" t="s">
        <v>67</v>
      </c>
      <c r="X516" s="757">
        <v>10.5</v>
      </c>
      <c r="Y516" s="758">
        <f>IFERROR(IF(X516="",0,CEILING((X516/$H516),1)*$H516),"")</f>
        <v>10.5</v>
      </c>
      <c r="Z516" s="36">
        <f>IFERROR(IF(Y516=0,"",ROUNDUP(Y516/H516,0)*0.00502),"")</f>
        <v>2.5100000000000001E-2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11.149999999999999</v>
      </c>
      <c r="BN516" s="64">
        <f>IFERROR(Y516*I516/H516,"0")</f>
        <v>11.149999999999999</v>
      </c>
      <c r="BO516" s="64">
        <f>IFERROR(1/J516*(X516/H516),"0")</f>
        <v>2.1367521367521368E-2</v>
      </c>
      <c r="BP516" s="64">
        <f>IFERROR(1/J516*(Y516/H516),"0")</f>
        <v>2.1367521367521368E-2</v>
      </c>
    </row>
    <row r="517" spans="1:68" x14ac:dyDescent="0.2">
      <c r="A517" s="774"/>
      <c r="B517" s="762"/>
      <c r="C517" s="762"/>
      <c r="D517" s="762"/>
      <c r="E517" s="762"/>
      <c r="F517" s="762"/>
      <c r="G517" s="762"/>
      <c r="H517" s="762"/>
      <c r="I517" s="762"/>
      <c r="J517" s="762"/>
      <c r="K517" s="762"/>
      <c r="L517" s="762"/>
      <c r="M517" s="762"/>
      <c r="N517" s="762"/>
      <c r="O517" s="775"/>
      <c r="P517" s="767" t="s">
        <v>69</v>
      </c>
      <c r="Q517" s="768"/>
      <c r="R517" s="768"/>
      <c r="S517" s="768"/>
      <c r="T517" s="768"/>
      <c r="U517" s="768"/>
      <c r="V517" s="769"/>
      <c r="W517" s="37" t="s">
        <v>70</v>
      </c>
      <c r="X517" s="759">
        <f>IFERROR(X512/H512,"0")+IFERROR(X513/H513,"0")+IFERROR(X514/H514,"0")+IFERROR(X515/H515,"0")+IFERROR(X516/H516,"0")</f>
        <v>12.142857142857142</v>
      </c>
      <c r="Y517" s="759">
        <f>IFERROR(Y512/H512,"0")+IFERROR(Y513/H513,"0")+IFERROR(Y514/H514,"0")+IFERROR(Y515/H515,"0")+IFERROR(Y516/H516,"0")</f>
        <v>13</v>
      </c>
      <c r="Z517" s="759">
        <f>IFERROR(IF(Z512="",0,Z512),"0")+IFERROR(IF(Z513="",0,Z513),"0")+IFERROR(IF(Z514="",0,Z514),"0")+IFERROR(IF(Z515="",0,Z515),"0")+IFERROR(IF(Z516="",0,Z516),"0")</f>
        <v>8.5339999999999999E-2</v>
      </c>
      <c r="AA517" s="760"/>
      <c r="AB517" s="760"/>
      <c r="AC517" s="760"/>
    </row>
    <row r="518" spans="1:68" x14ac:dyDescent="0.2">
      <c r="A518" s="762"/>
      <c r="B518" s="762"/>
      <c r="C518" s="762"/>
      <c r="D518" s="762"/>
      <c r="E518" s="762"/>
      <c r="F518" s="762"/>
      <c r="G518" s="762"/>
      <c r="H518" s="762"/>
      <c r="I518" s="762"/>
      <c r="J518" s="762"/>
      <c r="K518" s="762"/>
      <c r="L518" s="762"/>
      <c r="M518" s="762"/>
      <c r="N518" s="762"/>
      <c r="O518" s="775"/>
      <c r="P518" s="767" t="s">
        <v>69</v>
      </c>
      <c r="Q518" s="768"/>
      <c r="R518" s="768"/>
      <c r="S518" s="768"/>
      <c r="T518" s="768"/>
      <c r="U518" s="768"/>
      <c r="V518" s="769"/>
      <c r="W518" s="37" t="s">
        <v>67</v>
      </c>
      <c r="X518" s="759">
        <f>IFERROR(SUM(X512:X516),"0")</f>
        <v>40.5</v>
      </c>
      <c r="Y518" s="759">
        <f>IFERROR(SUM(Y512:Y516),"0")</f>
        <v>44.1</v>
      </c>
      <c r="Z518" s="37"/>
      <c r="AA518" s="760"/>
      <c r="AB518" s="760"/>
      <c r="AC518" s="760"/>
    </row>
    <row r="519" spans="1:68" ht="14.25" hidden="1" customHeight="1" x14ac:dyDescent="0.25">
      <c r="A519" s="764" t="s">
        <v>101</v>
      </c>
      <c r="B519" s="762"/>
      <c r="C519" s="762"/>
      <c r="D519" s="762"/>
      <c r="E519" s="762"/>
      <c r="F519" s="762"/>
      <c r="G519" s="762"/>
      <c r="H519" s="762"/>
      <c r="I519" s="762"/>
      <c r="J519" s="762"/>
      <c r="K519" s="762"/>
      <c r="L519" s="762"/>
      <c r="M519" s="762"/>
      <c r="N519" s="762"/>
      <c r="O519" s="762"/>
      <c r="P519" s="762"/>
      <c r="Q519" s="762"/>
      <c r="R519" s="762"/>
      <c r="S519" s="762"/>
      <c r="T519" s="762"/>
      <c r="U519" s="762"/>
      <c r="V519" s="762"/>
      <c r="W519" s="762"/>
      <c r="X519" s="762"/>
      <c r="Y519" s="762"/>
      <c r="Z519" s="762"/>
      <c r="AA519" s="750"/>
      <c r="AB519" s="750"/>
      <c r="AC519" s="750"/>
    </row>
    <row r="520" spans="1:68" ht="27" customHeight="1" x14ac:dyDescent="0.25">
      <c r="A520" s="54" t="s">
        <v>823</v>
      </c>
      <c r="B520" s="54" t="s">
        <v>824</v>
      </c>
      <c r="C520" s="31">
        <v>4301032046</v>
      </c>
      <c r="D520" s="770">
        <v>4680115884359</v>
      </c>
      <c r="E520" s="771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8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77"/>
      <c r="R520" s="777"/>
      <c r="S520" s="777"/>
      <c r="T520" s="778"/>
      <c r="U520" s="34"/>
      <c r="V520" s="34"/>
      <c r="W520" s="35" t="s">
        <v>67</v>
      </c>
      <c r="X520" s="757">
        <v>1.8</v>
      </c>
      <c r="Y520" s="758">
        <f>IFERROR(IF(X520="",0,CEILING((X520/$H520),1)*$H520),"")</f>
        <v>2.4</v>
      </c>
      <c r="Z520" s="36">
        <f>IFERROR(IF(Y520=0,"",ROUNDUP(Y520/H520,0)*0.00627),"")</f>
        <v>1.2540000000000001E-2</v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2.7</v>
      </c>
      <c r="BN520" s="64">
        <f>IFERROR(Y520*I520/H520,"0")</f>
        <v>3.6000000000000005</v>
      </c>
      <c r="BO520" s="64">
        <f>IFERROR(1/J520*(X520/H520),"0")</f>
        <v>7.4999999999999997E-3</v>
      </c>
      <c r="BP520" s="64">
        <f>IFERROR(1/J520*(Y520/H520),"0")</f>
        <v>0.01</v>
      </c>
    </row>
    <row r="521" spans="1:68" x14ac:dyDescent="0.2">
      <c r="A521" s="774"/>
      <c r="B521" s="762"/>
      <c r="C521" s="762"/>
      <c r="D521" s="762"/>
      <c r="E521" s="762"/>
      <c r="F521" s="762"/>
      <c r="G521" s="762"/>
      <c r="H521" s="762"/>
      <c r="I521" s="762"/>
      <c r="J521" s="762"/>
      <c r="K521" s="762"/>
      <c r="L521" s="762"/>
      <c r="M521" s="762"/>
      <c r="N521" s="762"/>
      <c r="O521" s="775"/>
      <c r="P521" s="767" t="s">
        <v>69</v>
      </c>
      <c r="Q521" s="768"/>
      <c r="R521" s="768"/>
      <c r="S521" s="768"/>
      <c r="T521" s="768"/>
      <c r="U521" s="768"/>
      <c r="V521" s="769"/>
      <c r="W521" s="37" t="s">
        <v>70</v>
      </c>
      <c r="X521" s="759">
        <f>IFERROR(X520/H520,"0")</f>
        <v>1.5</v>
      </c>
      <c r="Y521" s="759">
        <f>IFERROR(Y520/H520,"0")</f>
        <v>2</v>
      </c>
      <c r="Z521" s="759">
        <f>IFERROR(IF(Z520="",0,Z520),"0")</f>
        <v>1.2540000000000001E-2</v>
      </c>
      <c r="AA521" s="760"/>
      <c r="AB521" s="760"/>
      <c r="AC521" s="760"/>
    </row>
    <row r="522" spans="1:68" x14ac:dyDescent="0.2">
      <c r="A522" s="762"/>
      <c r="B522" s="762"/>
      <c r="C522" s="762"/>
      <c r="D522" s="762"/>
      <c r="E522" s="762"/>
      <c r="F522" s="762"/>
      <c r="G522" s="762"/>
      <c r="H522" s="762"/>
      <c r="I522" s="762"/>
      <c r="J522" s="762"/>
      <c r="K522" s="762"/>
      <c r="L522" s="762"/>
      <c r="M522" s="762"/>
      <c r="N522" s="762"/>
      <c r="O522" s="775"/>
      <c r="P522" s="767" t="s">
        <v>69</v>
      </c>
      <c r="Q522" s="768"/>
      <c r="R522" s="768"/>
      <c r="S522" s="768"/>
      <c r="T522" s="768"/>
      <c r="U522" s="768"/>
      <c r="V522" s="769"/>
      <c r="W522" s="37" t="s">
        <v>67</v>
      </c>
      <c r="X522" s="759">
        <f>IFERROR(SUM(X520:X520),"0")</f>
        <v>1.8</v>
      </c>
      <c r="Y522" s="759">
        <f>IFERROR(SUM(Y520:Y520),"0")</f>
        <v>2.4</v>
      </c>
      <c r="Z522" s="37"/>
      <c r="AA522" s="760"/>
      <c r="AB522" s="760"/>
      <c r="AC522" s="760"/>
    </row>
    <row r="523" spans="1:68" ht="14.25" hidden="1" customHeight="1" x14ac:dyDescent="0.25">
      <c r="A523" s="764" t="s">
        <v>825</v>
      </c>
      <c r="B523" s="762"/>
      <c r="C523" s="762"/>
      <c r="D523" s="762"/>
      <c r="E523" s="762"/>
      <c r="F523" s="762"/>
      <c r="G523" s="762"/>
      <c r="H523" s="762"/>
      <c r="I523" s="762"/>
      <c r="J523" s="762"/>
      <c r="K523" s="762"/>
      <c r="L523" s="762"/>
      <c r="M523" s="762"/>
      <c r="N523" s="762"/>
      <c r="O523" s="762"/>
      <c r="P523" s="762"/>
      <c r="Q523" s="762"/>
      <c r="R523" s="762"/>
      <c r="S523" s="762"/>
      <c r="T523" s="762"/>
      <c r="U523" s="762"/>
      <c r="V523" s="762"/>
      <c r="W523" s="762"/>
      <c r="X523" s="762"/>
      <c r="Y523" s="762"/>
      <c r="Z523" s="762"/>
      <c r="AA523" s="750"/>
      <c r="AB523" s="750"/>
      <c r="AC523" s="750"/>
    </row>
    <row r="524" spans="1:68" ht="27" hidden="1" customHeight="1" x14ac:dyDescent="0.25">
      <c r="A524" s="54" t="s">
        <v>826</v>
      </c>
      <c r="B524" s="54" t="s">
        <v>827</v>
      </c>
      <c r="C524" s="31">
        <v>4301040357</v>
      </c>
      <c r="D524" s="770">
        <v>4680115884564</v>
      </c>
      <c r="E524" s="771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9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77"/>
      <c r="R524" s="777"/>
      <c r="S524" s="777"/>
      <c r="T524" s="778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74"/>
      <c r="B525" s="762"/>
      <c r="C525" s="762"/>
      <c r="D525" s="762"/>
      <c r="E525" s="762"/>
      <c r="F525" s="762"/>
      <c r="G525" s="762"/>
      <c r="H525" s="762"/>
      <c r="I525" s="762"/>
      <c r="J525" s="762"/>
      <c r="K525" s="762"/>
      <c r="L525" s="762"/>
      <c r="M525" s="762"/>
      <c r="N525" s="762"/>
      <c r="O525" s="775"/>
      <c r="P525" s="767" t="s">
        <v>69</v>
      </c>
      <c r="Q525" s="768"/>
      <c r="R525" s="768"/>
      <c r="S525" s="768"/>
      <c r="T525" s="768"/>
      <c r="U525" s="768"/>
      <c r="V525" s="769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hidden="1" x14ac:dyDescent="0.2">
      <c r="A526" s="762"/>
      <c r="B526" s="762"/>
      <c r="C526" s="762"/>
      <c r="D526" s="762"/>
      <c r="E526" s="762"/>
      <c r="F526" s="762"/>
      <c r="G526" s="762"/>
      <c r="H526" s="762"/>
      <c r="I526" s="762"/>
      <c r="J526" s="762"/>
      <c r="K526" s="762"/>
      <c r="L526" s="762"/>
      <c r="M526" s="762"/>
      <c r="N526" s="762"/>
      <c r="O526" s="775"/>
      <c r="P526" s="767" t="s">
        <v>69</v>
      </c>
      <c r="Q526" s="768"/>
      <c r="R526" s="768"/>
      <c r="S526" s="768"/>
      <c r="T526" s="768"/>
      <c r="U526" s="768"/>
      <c r="V526" s="769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hidden="1" customHeight="1" x14ac:dyDescent="0.25">
      <c r="A527" s="779" t="s">
        <v>829</v>
      </c>
      <c r="B527" s="762"/>
      <c r="C527" s="762"/>
      <c r="D527" s="762"/>
      <c r="E527" s="762"/>
      <c r="F527" s="762"/>
      <c r="G527" s="762"/>
      <c r="H527" s="762"/>
      <c r="I527" s="762"/>
      <c r="J527" s="762"/>
      <c r="K527" s="762"/>
      <c r="L527" s="762"/>
      <c r="M527" s="762"/>
      <c r="N527" s="762"/>
      <c r="O527" s="762"/>
      <c r="P527" s="762"/>
      <c r="Q527" s="762"/>
      <c r="R527" s="762"/>
      <c r="S527" s="762"/>
      <c r="T527" s="762"/>
      <c r="U527" s="762"/>
      <c r="V527" s="762"/>
      <c r="W527" s="762"/>
      <c r="X527" s="762"/>
      <c r="Y527" s="762"/>
      <c r="Z527" s="762"/>
      <c r="AA527" s="752"/>
      <c r="AB527" s="752"/>
      <c r="AC527" s="752"/>
    </row>
    <row r="528" spans="1:68" ht="14.25" hidden="1" customHeight="1" x14ac:dyDescent="0.25">
      <c r="A528" s="764" t="s">
        <v>62</v>
      </c>
      <c r="B528" s="762"/>
      <c r="C528" s="762"/>
      <c r="D528" s="762"/>
      <c r="E528" s="762"/>
      <c r="F528" s="762"/>
      <c r="G528" s="762"/>
      <c r="H528" s="762"/>
      <c r="I528" s="762"/>
      <c r="J528" s="762"/>
      <c r="K528" s="762"/>
      <c r="L528" s="762"/>
      <c r="M528" s="762"/>
      <c r="N528" s="762"/>
      <c r="O528" s="762"/>
      <c r="P528" s="762"/>
      <c r="Q528" s="762"/>
      <c r="R528" s="762"/>
      <c r="S528" s="762"/>
      <c r="T528" s="762"/>
      <c r="U528" s="762"/>
      <c r="V528" s="762"/>
      <c r="W528" s="762"/>
      <c r="X528" s="762"/>
      <c r="Y528" s="762"/>
      <c r="Z528" s="762"/>
      <c r="AA528" s="750"/>
      <c r="AB528" s="750"/>
      <c r="AC528" s="750"/>
    </row>
    <row r="529" spans="1:68" ht="27" hidden="1" customHeight="1" x14ac:dyDescent="0.25">
      <c r="A529" s="54" t="s">
        <v>830</v>
      </c>
      <c r="B529" s="54" t="s">
        <v>831</v>
      </c>
      <c r="C529" s="31">
        <v>4301031294</v>
      </c>
      <c r="D529" s="770">
        <v>4680115885189</v>
      </c>
      <c r="E529" s="771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9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77"/>
      <c r="R529" s="777"/>
      <c r="S529" s="777"/>
      <c r="T529" s="778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833</v>
      </c>
      <c r="B530" s="54" t="s">
        <v>834</v>
      </c>
      <c r="C530" s="31">
        <v>4301031293</v>
      </c>
      <c r="D530" s="770">
        <v>4680115885172</v>
      </c>
      <c r="E530" s="771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10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77"/>
      <c r="R530" s="777"/>
      <c r="S530" s="777"/>
      <c r="T530" s="778"/>
      <c r="U530" s="34"/>
      <c r="V530" s="34"/>
      <c r="W530" s="35" t="s">
        <v>67</v>
      </c>
      <c r="X530" s="757">
        <v>6</v>
      </c>
      <c r="Y530" s="758">
        <f>IFERROR(IF(X530="",0,CEILING((X530/$H530),1)*$H530),"")</f>
        <v>6</v>
      </c>
      <c r="Z530" s="36">
        <f>IFERROR(IF(Y530=0,"",ROUNDUP(Y530/H530,0)*0.00502),"")</f>
        <v>2.5100000000000001E-2</v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6.5000000000000009</v>
      </c>
      <c r="BN530" s="64">
        <f>IFERROR(Y530*I530/H530,"0")</f>
        <v>6.5000000000000009</v>
      </c>
      <c r="BO530" s="64">
        <f>IFERROR(1/J530*(X530/H530),"0")</f>
        <v>2.1367521367521368E-2</v>
      </c>
      <c r="BP530" s="64">
        <f>IFERROR(1/J530*(Y530/H530),"0")</f>
        <v>2.1367521367521368E-2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4301031291</v>
      </c>
      <c r="D531" s="770">
        <v>4680115885110</v>
      </c>
      <c r="E531" s="771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8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77"/>
      <c r="R531" s="777"/>
      <c r="S531" s="777"/>
      <c r="T531" s="778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838</v>
      </c>
      <c r="B532" s="54" t="s">
        <v>839</v>
      </c>
      <c r="C532" s="31">
        <v>4301031329</v>
      </c>
      <c r="D532" s="770">
        <v>4680115885219</v>
      </c>
      <c r="E532" s="771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1014" t="s">
        <v>840</v>
      </c>
      <c r="Q532" s="777"/>
      <c r="R532" s="777"/>
      <c r="S532" s="777"/>
      <c r="T532" s="778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74"/>
      <c r="B533" s="762"/>
      <c r="C533" s="762"/>
      <c r="D533" s="762"/>
      <c r="E533" s="762"/>
      <c r="F533" s="762"/>
      <c r="G533" s="762"/>
      <c r="H533" s="762"/>
      <c r="I533" s="762"/>
      <c r="J533" s="762"/>
      <c r="K533" s="762"/>
      <c r="L533" s="762"/>
      <c r="M533" s="762"/>
      <c r="N533" s="762"/>
      <c r="O533" s="775"/>
      <c r="P533" s="767" t="s">
        <v>69</v>
      </c>
      <c r="Q533" s="768"/>
      <c r="R533" s="768"/>
      <c r="S533" s="768"/>
      <c r="T533" s="768"/>
      <c r="U533" s="768"/>
      <c r="V533" s="769"/>
      <c r="W533" s="37" t="s">
        <v>70</v>
      </c>
      <c r="X533" s="759">
        <f>IFERROR(X529/H529,"0")+IFERROR(X530/H530,"0")+IFERROR(X531/H531,"0")+IFERROR(X532/H532,"0")</f>
        <v>5</v>
      </c>
      <c r="Y533" s="759">
        <f>IFERROR(Y529/H529,"0")+IFERROR(Y530/H530,"0")+IFERROR(Y531/H531,"0")+IFERROR(Y532/H532,"0")</f>
        <v>5</v>
      </c>
      <c r="Z533" s="759">
        <f>IFERROR(IF(Z529="",0,Z529),"0")+IFERROR(IF(Z530="",0,Z530),"0")+IFERROR(IF(Z531="",0,Z531),"0")+IFERROR(IF(Z532="",0,Z532),"0")</f>
        <v>2.5100000000000001E-2</v>
      </c>
      <c r="AA533" s="760"/>
      <c r="AB533" s="760"/>
      <c r="AC533" s="760"/>
    </row>
    <row r="534" spans="1:68" x14ac:dyDescent="0.2">
      <c r="A534" s="762"/>
      <c r="B534" s="762"/>
      <c r="C534" s="762"/>
      <c r="D534" s="762"/>
      <c r="E534" s="762"/>
      <c r="F534" s="762"/>
      <c r="G534" s="762"/>
      <c r="H534" s="762"/>
      <c r="I534" s="762"/>
      <c r="J534" s="762"/>
      <c r="K534" s="762"/>
      <c r="L534" s="762"/>
      <c r="M534" s="762"/>
      <c r="N534" s="762"/>
      <c r="O534" s="775"/>
      <c r="P534" s="767" t="s">
        <v>69</v>
      </c>
      <c r="Q534" s="768"/>
      <c r="R534" s="768"/>
      <c r="S534" s="768"/>
      <c r="T534" s="768"/>
      <c r="U534" s="768"/>
      <c r="V534" s="769"/>
      <c r="W534" s="37" t="s">
        <v>67</v>
      </c>
      <c r="X534" s="759">
        <f>IFERROR(SUM(X529:X532),"0")</f>
        <v>6</v>
      </c>
      <c r="Y534" s="759">
        <f>IFERROR(SUM(Y529:Y532),"0")</f>
        <v>6</v>
      </c>
      <c r="Z534" s="37"/>
      <c r="AA534" s="760"/>
      <c r="AB534" s="760"/>
      <c r="AC534" s="760"/>
    </row>
    <row r="535" spans="1:68" ht="16.5" hidden="1" customHeight="1" x14ac:dyDescent="0.25">
      <c r="A535" s="779" t="s">
        <v>842</v>
      </c>
      <c r="B535" s="762"/>
      <c r="C535" s="762"/>
      <c r="D535" s="762"/>
      <c r="E535" s="762"/>
      <c r="F535" s="762"/>
      <c r="G535" s="762"/>
      <c r="H535" s="762"/>
      <c r="I535" s="762"/>
      <c r="J535" s="762"/>
      <c r="K535" s="762"/>
      <c r="L535" s="762"/>
      <c r="M535" s="762"/>
      <c r="N535" s="762"/>
      <c r="O535" s="762"/>
      <c r="P535" s="762"/>
      <c r="Q535" s="762"/>
      <c r="R535" s="762"/>
      <c r="S535" s="762"/>
      <c r="T535" s="762"/>
      <c r="U535" s="762"/>
      <c r="V535" s="762"/>
      <c r="W535" s="762"/>
      <c r="X535" s="762"/>
      <c r="Y535" s="762"/>
      <c r="Z535" s="762"/>
      <c r="AA535" s="752"/>
      <c r="AB535" s="752"/>
      <c r="AC535" s="752"/>
    </row>
    <row r="536" spans="1:68" ht="14.25" hidden="1" customHeight="1" x14ac:dyDescent="0.25">
      <c r="A536" s="764" t="s">
        <v>62</v>
      </c>
      <c r="B536" s="762"/>
      <c r="C536" s="762"/>
      <c r="D536" s="762"/>
      <c r="E536" s="762"/>
      <c r="F536" s="762"/>
      <c r="G536" s="762"/>
      <c r="H536" s="762"/>
      <c r="I536" s="762"/>
      <c r="J536" s="762"/>
      <c r="K536" s="762"/>
      <c r="L536" s="762"/>
      <c r="M536" s="762"/>
      <c r="N536" s="762"/>
      <c r="O536" s="762"/>
      <c r="P536" s="762"/>
      <c r="Q536" s="762"/>
      <c r="R536" s="762"/>
      <c r="S536" s="762"/>
      <c r="T536" s="762"/>
      <c r="U536" s="762"/>
      <c r="V536" s="762"/>
      <c r="W536" s="762"/>
      <c r="X536" s="762"/>
      <c r="Y536" s="762"/>
      <c r="Z536" s="762"/>
      <c r="AA536" s="750"/>
      <c r="AB536" s="750"/>
      <c r="AC536" s="750"/>
    </row>
    <row r="537" spans="1:68" ht="27" hidden="1" customHeight="1" x14ac:dyDescent="0.25">
      <c r="A537" s="54" t="s">
        <v>843</v>
      </c>
      <c r="B537" s="54" t="s">
        <v>844</v>
      </c>
      <c r="C537" s="31">
        <v>4301031261</v>
      </c>
      <c r="D537" s="770">
        <v>4680115885103</v>
      </c>
      <c r="E537" s="771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77"/>
      <c r="R537" s="777"/>
      <c r="S537" s="777"/>
      <c r="T537" s="778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74"/>
      <c r="B538" s="762"/>
      <c r="C538" s="762"/>
      <c r="D538" s="762"/>
      <c r="E538" s="762"/>
      <c r="F538" s="762"/>
      <c r="G538" s="762"/>
      <c r="H538" s="762"/>
      <c r="I538" s="762"/>
      <c r="J538" s="762"/>
      <c r="K538" s="762"/>
      <c r="L538" s="762"/>
      <c r="M538" s="762"/>
      <c r="N538" s="762"/>
      <c r="O538" s="775"/>
      <c r="P538" s="767" t="s">
        <v>69</v>
      </c>
      <c r="Q538" s="768"/>
      <c r="R538" s="768"/>
      <c r="S538" s="768"/>
      <c r="T538" s="768"/>
      <c r="U538" s="768"/>
      <c r="V538" s="769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hidden="1" x14ac:dyDescent="0.2">
      <c r="A539" s="762"/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75"/>
      <c r="P539" s="767" t="s">
        <v>69</v>
      </c>
      <c r="Q539" s="768"/>
      <c r="R539" s="768"/>
      <c r="S539" s="768"/>
      <c r="T539" s="768"/>
      <c r="U539" s="768"/>
      <c r="V539" s="769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hidden="1" customHeight="1" x14ac:dyDescent="0.2">
      <c r="A540" s="880" t="s">
        <v>846</v>
      </c>
      <c r="B540" s="881"/>
      <c r="C540" s="881"/>
      <c r="D540" s="881"/>
      <c r="E540" s="881"/>
      <c r="F540" s="881"/>
      <c r="G540" s="881"/>
      <c r="H540" s="881"/>
      <c r="I540" s="881"/>
      <c r="J540" s="881"/>
      <c r="K540" s="881"/>
      <c r="L540" s="881"/>
      <c r="M540" s="881"/>
      <c r="N540" s="881"/>
      <c r="O540" s="881"/>
      <c r="P540" s="881"/>
      <c r="Q540" s="881"/>
      <c r="R540" s="881"/>
      <c r="S540" s="881"/>
      <c r="T540" s="881"/>
      <c r="U540" s="881"/>
      <c r="V540" s="881"/>
      <c r="W540" s="881"/>
      <c r="X540" s="881"/>
      <c r="Y540" s="881"/>
      <c r="Z540" s="881"/>
      <c r="AA540" s="48"/>
      <c r="AB540" s="48"/>
      <c r="AC540" s="48"/>
    </row>
    <row r="541" spans="1:68" ht="16.5" hidden="1" customHeight="1" x14ac:dyDescent="0.25">
      <c r="A541" s="779" t="s">
        <v>846</v>
      </c>
      <c r="B541" s="762"/>
      <c r="C541" s="762"/>
      <c r="D541" s="762"/>
      <c r="E541" s="762"/>
      <c r="F541" s="762"/>
      <c r="G541" s="762"/>
      <c r="H541" s="762"/>
      <c r="I541" s="762"/>
      <c r="J541" s="762"/>
      <c r="K541" s="762"/>
      <c r="L541" s="762"/>
      <c r="M541" s="762"/>
      <c r="N541" s="762"/>
      <c r="O541" s="762"/>
      <c r="P541" s="762"/>
      <c r="Q541" s="762"/>
      <c r="R541" s="762"/>
      <c r="S541" s="762"/>
      <c r="T541" s="762"/>
      <c r="U541" s="762"/>
      <c r="V541" s="762"/>
      <c r="W541" s="762"/>
      <c r="X541" s="762"/>
      <c r="Y541" s="762"/>
      <c r="Z541" s="762"/>
      <c r="AA541" s="752"/>
      <c r="AB541" s="752"/>
      <c r="AC541" s="752"/>
    </row>
    <row r="542" spans="1:68" ht="14.25" hidden="1" customHeight="1" x14ac:dyDescent="0.25">
      <c r="A542" s="764" t="s">
        <v>112</v>
      </c>
      <c r="B542" s="762"/>
      <c r="C542" s="762"/>
      <c r="D542" s="762"/>
      <c r="E542" s="762"/>
      <c r="F542" s="762"/>
      <c r="G542" s="762"/>
      <c r="H542" s="762"/>
      <c r="I542" s="762"/>
      <c r="J542" s="762"/>
      <c r="K542" s="762"/>
      <c r="L542" s="762"/>
      <c r="M542" s="762"/>
      <c r="N542" s="762"/>
      <c r="O542" s="762"/>
      <c r="P542" s="762"/>
      <c r="Q542" s="762"/>
      <c r="R542" s="762"/>
      <c r="S542" s="762"/>
      <c r="T542" s="762"/>
      <c r="U542" s="762"/>
      <c r="V542" s="762"/>
      <c r="W542" s="762"/>
      <c r="X542" s="762"/>
      <c r="Y542" s="762"/>
      <c r="Z542" s="762"/>
      <c r="AA542" s="750"/>
      <c r="AB542" s="750"/>
      <c r="AC542" s="750"/>
    </row>
    <row r="543" spans="1:68" ht="27" customHeight="1" x14ac:dyDescent="0.25">
      <c r="A543" s="54" t="s">
        <v>847</v>
      </c>
      <c r="B543" s="54" t="s">
        <v>848</v>
      </c>
      <c r="C543" s="31">
        <v>4301011795</v>
      </c>
      <c r="D543" s="770">
        <v>4607091389067</v>
      </c>
      <c r="E543" s="771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77"/>
      <c r="R543" s="777"/>
      <c r="S543" s="777"/>
      <c r="T543" s="778"/>
      <c r="U543" s="34"/>
      <c r="V543" s="34"/>
      <c r="W543" s="35" t="s">
        <v>67</v>
      </c>
      <c r="X543" s="757">
        <v>120</v>
      </c>
      <c r="Y543" s="758">
        <f t="shared" ref="Y543:Y553" si="89">IFERROR(IF(X543="",0,CEILING((X543/$H543),1)*$H543),"")</f>
        <v>121.44000000000001</v>
      </c>
      <c r="Z543" s="36">
        <f t="shared" ref="Z543:Z548" si="90">IFERROR(IF(Y543=0,"",ROUNDUP(Y543/H543,0)*0.01196),"")</f>
        <v>0.27507999999999999</v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128.18181818181816</v>
      </c>
      <c r="BN543" s="64">
        <f t="shared" ref="BN543:BN553" si="92">IFERROR(Y543*I543/H543,"0")</f>
        <v>129.72</v>
      </c>
      <c r="BO543" s="64">
        <f t="shared" ref="BO543:BO553" si="93">IFERROR(1/J543*(X543/H543),"0")</f>
        <v>0.21853146853146854</v>
      </c>
      <c r="BP543" s="64">
        <f t="shared" ref="BP543:BP553" si="94">IFERROR(1/J543*(Y543/H543),"0")</f>
        <v>0.22115384615384617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4301011961</v>
      </c>
      <c r="D544" s="770">
        <v>4680115885271</v>
      </c>
      <c r="E544" s="771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9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77"/>
      <c r="R544" s="777"/>
      <c r="S544" s="777"/>
      <c r="T544" s="778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4301011774</v>
      </c>
      <c r="D545" s="770">
        <v>4680115884502</v>
      </c>
      <c r="E545" s="771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10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77"/>
      <c r="R545" s="777"/>
      <c r="S545" s="777"/>
      <c r="T545" s="778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4301011771</v>
      </c>
      <c r="D546" s="770">
        <v>4607091389104</v>
      </c>
      <c r="E546" s="771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8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77"/>
      <c r="R546" s="777"/>
      <c r="S546" s="777"/>
      <c r="T546" s="778"/>
      <c r="U546" s="34"/>
      <c r="V546" s="34"/>
      <c r="W546" s="35" t="s">
        <v>67</v>
      </c>
      <c r="X546" s="757">
        <v>220</v>
      </c>
      <c r="Y546" s="758">
        <f t="shared" si="89"/>
        <v>221.76000000000002</v>
      </c>
      <c r="Z546" s="36">
        <f t="shared" si="90"/>
        <v>0.50231999999999999</v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234.99999999999997</v>
      </c>
      <c r="BN546" s="64">
        <f t="shared" si="92"/>
        <v>236.88</v>
      </c>
      <c r="BO546" s="64">
        <f t="shared" si="93"/>
        <v>0.40064102564102566</v>
      </c>
      <c r="BP546" s="64">
        <f t="shared" si="94"/>
        <v>0.40384615384615385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4301011799</v>
      </c>
      <c r="D547" s="770">
        <v>4680115884519</v>
      </c>
      <c r="E547" s="771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10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77"/>
      <c r="R547" s="777"/>
      <c r="S547" s="777"/>
      <c r="T547" s="778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4301011376</v>
      </c>
      <c r="D548" s="770">
        <v>4680115885226</v>
      </c>
      <c r="E548" s="771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77"/>
      <c r="R548" s="777"/>
      <c r="S548" s="777"/>
      <c r="T548" s="778"/>
      <c r="U548" s="34"/>
      <c r="V548" s="34"/>
      <c r="W548" s="35" t="s">
        <v>67</v>
      </c>
      <c r="X548" s="757">
        <v>120</v>
      </c>
      <c r="Y548" s="758">
        <f t="shared" si="89"/>
        <v>121.44000000000001</v>
      </c>
      <c r="Z548" s="36">
        <f t="shared" si="90"/>
        <v>0.27507999999999999</v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128.18181818181816</v>
      </c>
      <c r="BN548" s="64">
        <f t="shared" si="92"/>
        <v>129.72</v>
      </c>
      <c r="BO548" s="64">
        <f t="shared" si="93"/>
        <v>0.21853146853146854</v>
      </c>
      <c r="BP548" s="64">
        <f t="shared" si="94"/>
        <v>0.22115384615384617</v>
      </c>
    </row>
    <row r="549" spans="1:68" ht="27" customHeight="1" x14ac:dyDescent="0.25">
      <c r="A549" s="54" t="s">
        <v>864</v>
      </c>
      <c r="B549" s="54" t="s">
        <v>865</v>
      </c>
      <c r="C549" s="31">
        <v>4301011778</v>
      </c>
      <c r="D549" s="770">
        <v>4680115880603</v>
      </c>
      <c r="E549" s="771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77"/>
      <c r="R549" s="777"/>
      <c r="S549" s="777"/>
      <c r="T549" s="778"/>
      <c r="U549" s="34"/>
      <c r="V549" s="34"/>
      <c r="W549" s="35" t="s">
        <v>67</v>
      </c>
      <c r="X549" s="757">
        <v>96</v>
      </c>
      <c r="Y549" s="758">
        <f t="shared" si="89"/>
        <v>97.2</v>
      </c>
      <c r="Z549" s="36">
        <f>IFERROR(IF(Y549=0,"",ROUNDUP(Y549/H549,0)*0.00902),"")</f>
        <v>0.24354000000000001</v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101.6</v>
      </c>
      <c r="BN549" s="64">
        <f t="shared" si="92"/>
        <v>102.86999999999999</v>
      </c>
      <c r="BO549" s="64">
        <f t="shared" si="93"/>
        <v>0.20202020202020202</v>
      </c>
      <c r="BP549" s="64">
        <f t="shared" si="94"/>
        <v>0.20454545454545456</v>
      </c>
    </row>
    <row r="550" spans="1:68" ht="27" hidden="1" customHeight="1" x14ac:dyDescent="0.25">
      <c r="A550" s="54" t="s">
        <v>864</v>
      </c>
      <c r="B550" s="54" t="s">
        <v>866</v>
      </c>
      <c r="C550" s="31">
        <v>4301012035</v>
      </c>
      <c r="D550" s="770">
        <v>4680115880603</v>
      </c>
      <c r="E550" s="771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832" t="s">
        <v>867</v>
      </c>
      <c r="Q550" s="777"/>
      <c r="R550" s="777"/>
      <c r="S550" s="777"/>
      <c r="T550" s="778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869</v>
      </c>
      <c r="C551" s="31">
        <v>4301012036</v>
      </c>
      <c r="D551" s="770">
        <v>4680115882782</v>
      </c>
      <c r="E551" s="771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1081" t="s">
        <v>870</v>
      </c>
      <c r="Q551" s="777"/>
      <c r="R551" s="777"/>
      <c r="S551" s="777"/>
      <c r="T551" s="778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871</v>
      </c>
      <c r="B552" s="54" t="s">
        <v>872</v>
      </c>
      <c r="C552" s="31">
        <v>4301011784</v>
      </c>
      <c r="D552" s="770">
        <v>4607091389982</v>
      </c>
      <c r="E552" s="771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8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77"/>
      <c r="R552" s="777"/>
      <c r="S552" s="777"/>
      <c r="T552" s="778"/>
      <c r="U552" s="34"/>
      <c r="V552" s="34"/>
      <c r="W552" s="35" t="s">
        <v>67</v>
      </c>
      <c r="X552" s="757">
        <v>156</v>
      </c>
      <c r="Y552" s="758">
        <f t="shared" si="89"/>
        <v>158.4</v>
      </c>
      <c r="Z552" s="36">
        <f>IFERROR(IF(Y552=0,"",ROUNDUP(Y552/H552,0)*0.00902),"")</f>
        <v>0.39688000000000001</v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165.1</v>
      </c>
      <c r="BN552" s="64">
        <f t="shared" si="92"/>
        <v>167.64000000000001</v>
      </c>
      <c r="BO552" s="64">
        <f t="shared" si="93"/>
        <v>0.32828282828282829</v>
      </c>
      <c r="BP552" s="64">
        <f t="shared" si="94"/>
        <v>0.33333333333333337</v>
      </c>
    </row>
    <row r="553" spans="1:68" ht="27" hidden="1" customHeight="1" x14ac:dyDescent="0.25">
      <c r="A553" s="54" t="s">
        <v>871</v>
      </c>
      <c r="B553" s="54" t="s">
        <v>873</v>
      </c>
      <c r="C553" s="31">
        <v>4301012034</v>
      </c>
      <c r="D553" s="770">
        <v>4607091389982</v>
      </c>
      <c r="E553" s="771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869" t="s">
        <v>874</v>
      </c>
      <c r="Q553" s="777"/>
      <c r="R553" s="777"/>
      <c r="S553" s="777"/>
      <c r="T553" s="778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x14ac:dyDescent="0.2">
      <c r="A554" s="774"/>
      <c r="B554" s="762"/>
      <c r="C554" s="762"/>
      <c r="D554" s="762"/>
      <c r="E554" s="762"/>
      <c r="F554" s="762"/>
      <c r="G554" s="762"/>
      <c r="H554" s="762"/>
      <c r="I554" s="762"/>
      <c r="J554" s="762"/>
      <c r="K554" s="762"/>
      <c r="L554" s="762"/>
      <c r="M554" s="762"/>
      <c r="N554" s="762"/>
      <c r="O554" s="775"/>
      <c r="P554" s="767" t="s">
        <v>69</v>
      </c>
      <c r="Q554" s="768"/>
      <c r="R554" s="768"/>
      <c r="S554" s="768"/>
      <c r="T554" s="768"/>
      <c r="U554" s="768"/>
      <c r="V554" s="769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157.12121212121212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159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1.6929000000000003</v>
      </c>
      <c r="AA554" s="760"/>
      <c r="AB554" s="760"/>
      <c r="AC554" s="760"/>
    </row>
    <row r="555" spans="1:68" x14ac:dyDescent="0.2">
      <c r="A555" s="762"/>
      <c r="B555" s="762"/>
      <c r="C555" s="762"/>
      <c r="D555" s="762"/>
      <c r="E555" s="762"/>
      <c r="F555" s="762"/>
      <c r="G555" s="762"/>
      <c r="H555" s="762"/>
      <c r="I555" s="762"/>
      <c r="J555" s="762"/>
      <c r="K555" s="762"/>
      <c r="L555" s="762"/>
      <c r="M555" s="762"/>
      <c r="N555" s="762"/>
      <c r="O555" s="775"/>
      <c r="P555" s="767" t="s">
        <v>69</v>
      </c>
      <c r="Q555" s="768"/>
      <c r="R555" s="768"/>
      <c r="S555" s="768"/>
      <c r="T555" s="768"/>
      <c r="U555" s="768"/>
      <c r="V555" s="769"/>
      <c r="W555" s="37" t="s">
        <v>67</v>
      </c>
      <c r="X555" s="759">
        <f>IFERROR(SUM(X543:X553),"0")</f>
        <v>712</v>
      </c>
      <c r="Y555" s="759">
        <f>IFERROR(SUM(Y543:Y553),"0")</f>
        <v>720.24</v>
      </c>
      <c r="Z555" s="37"/>
      <c r="AA555" s="760"/>
      <c r="AB555" s="760"/>
      <c r="AC555" s="760"/>
    </row>
    <row r="556" spans="1:68" ht="14.25" hidden="1" customHeight="1" x14ac:dyDescent="0.25">
      <c r="A556" s="764" t="s">
        <v>166</v>
      </c>
      <c r="B556" s="762"/>
      <c r="C556" s="762"/>
      <c r="D556" s="762"/>
      <c r="E556" s="762"/>
      <c r="F556" s="762"/>
      <c r="G556" s="762"/>
      <c r="H556" s="762"/>
      <c r="I556" s="762"/>
      <c r="J556" s="762"/>
      <c r="K556" s="762"/>
      <c r="L556" s="762"/>
      <c r="M556" s="762"/>
      <c r="N556" s="762"/>
      <c r="O556" s="762"/>
      <c r="P556" s="762"/>
      <c r="Q556" s="762"/>
      <c r="R556" s="762"/>
      <c r="S556" s="762"/>
      <c r="T556" s="762"/>
      <c r="U556" s="762"/>
      <c r="V556" s="762"/>
      <c r="W556" s="762"/>
      <c r="X556" s="762"/>
      <c r="Y556" s="762"/>
      <c r="Z556" s="762"/>
      <c r="AA556" s="750"/>
      <c r="AB556" s="750"/>
      <c r="AC556" s="750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0">
        <v>4607091388930</v>
      </c>
      <c r="E557" s="771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10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7"/>
      <c r="R557" s="777"/>
      <c r="S557" s="777"/>
      <c r="T557" s="778"/>
      <c r="U557" s="34"/>
      <c r="V557" s="34"/>
      <c r="W557" s="35" t="s">
        <v>67</v>
      </c>
      <c r="X557" s="757">
        <v>150</v>
      </c>
      <c r="Y557" s="758">
        <f>IFERROR(IF(X557="",0,CEILING((X557/$H557),1)*$H557),"")</f>
        <v>153.12</v>
      </c>
      <c r="Z557" s="36">
        <f>IFERROR(IF(Y557=0,"",ROUNDUP(Y557/H557,0)*0.01196),"")</f>
        <v>0.34683999999999998</v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160.22727272727272</v>
      </c>
      <c r="BN557" s="64">
        <f>IFERROR(Y557*I557/H557,"0")</f>
        <v>163.56</v>
      </c>
      <c r="BO557" s="64">
        <f>IFERROR(1/J557*(X557/H557),"0")</f>
        <v>0.27316433566433568</v>
      </c>
      <c r="BP557" s="64">
        <f>IFERROR(1/J557*(Y557/H557),"0")</f>
        <v>0.27884615384615385</v>
      </c>
    </row>
    <row r="558" spans="1:68" ht="16.5" hidden="1" customHeight="1" x14ac:dyDescent="0.25">
      <c r="A558" s="54" t="s">
        <v>878</v>
      </c>
      <c r="B558" s="54" t="s">
        <v>879</v>
      </c>
      <c r="C558" s="31">
        <v>4301020364</v>
      </c>
      <c r="D558" s="770">
        <v>4680115880054</v>
      </c>
      <c r="E558" s="771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964" t="s">
        <v>880</v>
      </c>
      <c r="Q558" s="777"/>
      <c r="R558" s="777"/>
      <c r="S558" s="777"/>
      <c r="T558" s="778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878</v>
      </c>
      <c r="B559" s="54" t="s">
        <v>881</v>
      </c>
      <c r="C559" s="31">
        <v>4301020206</v>
      </c>
      <c r="D559" s="770">
        <v>4680115880054</v>
      </c>
      <c r="E559" s="771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10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77"/>
      <c r="R559" s="777"/>
      <c r="S559" s="777"/>
      <c r="T559" s="778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74"/>
      <c r="B560" s="762"/>
      <c r="C560" s="762"/>
      <c r="D560" s="762"/>
      <c r="E560" s="762"/>
      <c r="F560" s="762"/>
      <c r="G560" s="762"/>
      <c r="H560" s="762"/>
      <c r="I560" s="762"/>
      <c r="J560" s="762"/>
      <c r="K560" s="762"/>
      <c r="L560" s="762"/>
      <c r="M560" s="762"/>
      <c r="N560" s="762"/>
      <c r="O560" s="775"/>
      <c r="P560" s="767" t="s">
        <v>69</v>
      </c>
      <c r="Q560" s="768"/>
      <c r="R560" s="768"/>
      <c r="S560" s="768"/>
      <c r="T560" s="768"/>
      <c r="U560" s="768"/>
      <c r="V560" s="769"/>
      <c r="W560" s="37" t="s">
        <v>70</v>
      </c>
      <c r="X560" s="759">
        <f>IFERROR(X557/H557,"0")+IFERROR(X558/H558,"0")+IFERROR(X559/H559,"0")</f>
        <v>28.409090909090907</v>
      </c>
      <c r="Y560" s="759">
        <f>IFERROR(Y557/H557,"0")+IFERROR(Y558/H558,"0")+IFERROR(Y559/H559,"0")</f>
        <v>29</v>
      </c>
      <c r="Z560" s="759">
        <f>IFERROR(IF(Z557="",0,Z557),"0")+IFERROR(IF(Z558="",0,Z558),"0")+IFERROR(IF(Z559="",0,Z559),"0")</f>
        <v>0.34683999999999998</v>
      </c>
      <c r="AA560" s="760"/>
      <c r="AB560" s="760"/>
      <c r="AC560" s="760"/>
    </row>
    <row r="561" spans="1:68" x14ac:dyDescent="0.2">
      <c r="A561" s="762"/>
      <c r="B561" s="762"/>
      <c r="C561" s="762"/>
      <c r="D561" s="762"/>
      <c r="E561" s="762"/>
      <c r="F561" s="762"/>
      <c r="G561" s="762"/>
      <c r="H561" s="762"/>
      <c r="I561" s="762"/>
      <c r="J561" s="762"/>
      <c r="K561" s="762"/>
      <c r="L561" s="762"/>
      <c r="M561" s="762"/>
      <c r="N561" s="762"/>
      <c r="O561" s="775"/>
      <c r="P561" s="767" t="s">
        <v>69</v>
      </c>
      <c r="Q561" s="768"/>
      <c r="R561" s="768"/>
      <c r="S561" s="768"/>
      <c r="T561" s="768"/>
      <c r="U561" s="768"/>
      <c r="V561" s="769"/>
      <c r="W561" s="37" t="s">
        <v>67</v>
      </c>
      <c r="X561" s="759">
        <f>IFERROR(SUM(X557:X559),"0")</f>
        <v>150</v>
      </c>
      <c r="Y561" s="759">
        <f>IFERROR(SUM(Y557:Y559),"0")</f>
        <v>153.12</v>
      </c>
      <c r="Z561" s="37"/>
      <c r="AA561" s="760"/>
      <c r="AB561" s="760"/>
      <c r="AC561" s="760"/>
    </row>
    <row r="562" spans="1:68" ht="14.25" hidden="1" customHeight="1" x14ac:dyDescent="0.25">
      <c r="A562" s="764" t="s">
        <v>62</v>
      </c>
      <c r="B562" s="762"/>
      <c r="C562" s="762"/>
      <c r="D562" s="762"/>
      <c r="E562" s="762"/>
      <c r="F562" s="762"/>
      <c r="G562" s="762"/>
      <c r="H562" s="762"/>
      <c r="I562" s="762"/>
      <c r="J562" s="762"/>
      <c r="K562" s="762"/>
      <c r="L562" s="762"/>
      <c r="M562" s="762"/>
      <c r="N562" s="762"/>
      <c r="O562" s="762"/>
      <c r="P562" s="762"/>
      <c r="Q562" s="762"/>
      <c r="R562" s="762"/>
      <c r="S562" s="762"/>
      <c r="T562" s="762"/>
      <c r="U562" s="762"/>
      <c r="V562" s="762"/>
      <c r="W562" s="762"/>
      <c r="X562" s="762"/>
      <c r="Y562" s="762"/>
      <c r="Z562" s="762"/>
      <c r="AA562" s="750"/>
      <c r="AB562" s="750"/>
      <c r="AC562" s="750"/>
    </row>
    <row r="563" spans="1:68" ht="27" customHeight="1" x14ac:dyDescent="0.25">
      <c r="A563" s="54" t="s">
        <v>882</v>
      </c>
      <c r="B563" s="54" t="s">
        <v>883</v>
      </c>
      <c r="C563" s="31">
        <v>4301031252</v>
      </c>
      <c r="D563" s="770">
        <v>4680115883116</v>
      </c>
      <c r="E563" s="771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8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77"/>
      <c r="R563" s="777"/>
      <c r="S563" s="777"/>
      <c r="T563" s="778"/>
      <c r="U563" s="34"/>
      <c r="V563" s="34"/>
      <c r="W563" s="35" t="s">
        <v>67</v>
      </c>
      <c r="X563" s="757">
        <v>90</v>
      </c>
      <c r="Y563" s="758">
        <f t="shared" ref="Y563:Y571" si="95">IFERROR(IF(X563="",0,CEILING((X563/$H563),1)*$H563),"")</f>
        <v>95.04</v>
      </c>
      <c r="Z563" s="36">
        <f>IFERROR(IF(Y563=0,"",ROUNDUP(Y563/H563,0)*0.01196),"")</f>
        <v>0.21528</v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96.136363636363626</v>
      </c>
      <c r="BN563" s="64">
        <f t="shared" ref="BN563:BN571" si="97">IFERROR(Y563*I563/H563,"0")</f>
        <v>101.52000000000001</v>
      </c>
      <c r="BO563" s="64">
        <f t="shared" ref="BO563:BO571" si="98">IFERROR(1/J563*(X563/H563),"0")</f>
        <v>0.16389860139860138</v>
      </c>
      <c r="BP563" s="64">
        <f t="shared" ref="BP563:BP571" si="99">IFERROR(1/J563*(Y563/H563),"0")</f>
        <v>0.17307692307692307</v>
      </c>
    </row>
    <row r="564" spans="1:68" ht="27" customHeight="1" x14ac:dyDescent="0.25">
      <c r="A564" s="54" t="s">
        <v>885</v>
      </c>
      <c r="B564" s="54" t="s">
        <v>886</v>
      </c>
      <c r="C564" s="31">
        <v>4301031248</v>
      </c>
      <c r="D564" s="770">
        <v>4680115883093</v>
      </c>
      <c r="E564" s="771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9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7"/>
      <c r="R564" s="777"/>
      <c r="S564" s="777"/>
      <c r="T564" s="778"/>
      <c r="U564" s="34"/>
      <c r="V564" s="34"/>
      <c r="W564" s="35" t="s">
        <v>67</v>
      </c>
      <c r="X564" s="757">
        <v>70</v>
      </c>
      <c r="Y564" s="758">
        <f t="shared" si="95"/>
        <v>73.92</v>
      </c>
      <c r="Z564" s="36">
        <f>IFERROR(IF(Y564=0,"",ROUNDUP(Y564/H564,0)*0.01196),"")</f>
        <v>0.16744000000000001</v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74.772727272727266</v>
      </c>
      <c r="BN564" s="64">
        <f t="shared" si="97"/>
        <v>78.959999999999994</v>
      </c>
      <c r="BO564" s="64">
        <f t="shared" si="98"/>
        <v>0.12747668997668998</v>
      </c>
      <c r="BP564" s="64">
        <f t="shared" si="99"/>
        <v>0.13461538461538464</v>
      </c>
    </row>
    <row r="565" spans="1:68" ht="27" customHeight="1" x14ac:dyDescent="0.25">
      <c r="A565" s="54" t="s">
        <v>888</v>
      </c>
      <c r="B565" s="54" t="s">
        <v>889</v>
      </c>
      <c r="C565" s="31">
        <v>4301031250</v>
      </c>
      <c r="D565" s="770">
        <v>4680115883109</v>
      </c>
      <c r="E565" s="771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8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77"/>
      <c r="R565" s="777"/>
      <c r="S565" s="777"/>
      <c r="T565" s="778"/>
      <c r="U565" s="34"/>
      <c r="V565" s="34"/>
      <c r="W565" s="35" t="s">
        <v>67</v>
      </c>
      <c r="X565" s="757">
        <v>170</v>
      </c>
      <c r="Y565" s="758">
        <f t="shared" si="95"/>
        <v>174.24</v>
      </c>
      <c r="Z565" s="36">
        <f>IFERROR(IF(Y565=0,"",ROUNDUP(Y565/H565,0)*0.01196),"")</f>
        <v>0.39468000000000003</v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181.59090909090907</v>
      </c>
      <c r="BN565" s="64">
        <f t="shared" si="97"/>
        <v>186.12</v>
      </c>
      <c r="BO565" s="64">
        <f t="shared" si="98"/>
        <v>0.3095862470862471</v>
      </c>
      <c r="BP565" s="64">
        <f t="shared" si="99"/>
        <v>0.31730769230769235</v>
      </c>
    </row>
    <row r="566" spans="1:68" ht="27" customHeight="1" x14ac:dyDescent="0.25">
      <c r="A566" s="54" t="s">
        <v>891</v>
      </c>
      <c r="B566" s="54" t="s">
        <v>892</v>
      </c>
      <c r="C566" s="31">
        <v>4301031249</v>
      </c>
      <c r="D566" s="770">
        <v>4680115882072</v>
      </c>
      <c r="E566" s="771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10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77"/>
      <c r="R566" s="777"/>
      <c r="S566" s="777"/>
      <c r="T566" s="778"/>
      <c r="U566" s="34"/>
      <c r="V566" s="34"/>
      <c r="W566" s="35" t="s">
        <v>67</v>
      </c>
      <c r="X566" s="757">
        <v>54</v>
      </c>
      <c r="Y566" s="758">
        <f t="shared" si="95"/>
        <v>54</v>
      </c>
      <c r="Z566" s="36">
        <f>IFERROR(IF(Y566=0,"",ROUNDUP(Y566/H566,0)*0.00902),"")</f>
        <v>0.1353</v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57.15</v>
      </c>
      <c r="BN566" s="64">
        <f t="shared" si="97"/>
        <v>57.15</v>
      </c>
      <c r="BO566" s="64">
        <f t="shared" si="98"/>
        <v>0.11363636363636365</v>
      </c>
      <c r="BP566" s="64">
        <f t="shared" si="99"/>
        <v>0.11363636363636365</v>
      </c>
    </row>
    <row r="567" spans="1:68" ht="27" hidden="1" customHeight="1" x14ac:dyDescent="0.25">
      <c r="A567" s="54" t="s">
        <v>891</v>
      </c>
      <c r="B567" s="54" t="s">
        <v>894</v>
      </c>
      <c r="C567" s="31">
        <v>4301031383</v>
      </c>
      <c r="D567" s="770">
        <v>4680115882072</v>
      </c>
      <c r="E567" s="771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1062" t="s">
        <v>895</v>
      </c>
      <c r="Q567" s="777"/>
      <c r="R567" s="777"/>
      <c r="S567" s="777"/>
      <c r="T567" s="778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896</v>
      </c>
      <c r="B568" s="54" t="s">
        <v>897</v>
      </c>
      <c r="C568" s="31">
        <v>4301031251</v>
      </c>
      <c r="D568" s="770">
        <v>4680115882102</v>
      </c>
      <c r="E568" s="771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11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77"/>
      <c r="R568" s="777"/>
      <c r="S568" s="777"/>
      <c r="T568" s="778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896</v>
      </c>
      <c r="B569" s="54" t="s">
        <v>898</v>
      </c>
      <c r="C569" s="31">
        <v>4301031385</v>
      </c>
      <c r="D569" s="770">
        <v>4680115882102</v>
      </c>
      <c r="E569" s="771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1101" t="s">
        <v>899</v>
      </c>
      <c r="Q569" s="777"/>
      <c r="R569" s="777"/>
      <c r="S569" s="777"/>
      <c r="T569" s="778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901</v>
      </c>
      <c r="B570" s="54" t="s">
        <v>902</v>
      </c>
      <c r="C570" s="31">
        <v>4301031253</v>
      </c>
      <c r="D570" s="770">
        <v>4680115882096</v>
      </c>
      <c r="E570" s="771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8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77"/>
      <c r="R570" s="777"/>
      <c r="S570" s="777"/>
      <c r="T570" s="778"/>
      <c r="U570" s="34"/>
      <c r="V570" s="34"/>
      <c r="W570" s="35" t="s">
        <v>67</v>
      </c>
      <c r="X570" s="757">
        <v>132</v>
      </c>
      <c r="Y570" s="758">
        <f t="shared" si="95"/>
        <v>133.20000000000002</v>
      </c>
      <c r="Z570" s="36">
        <f>IFERROR(IF(Y570=0,"",ROUNDUP(Y570/H570,0)*0.00902),"")</f>
        <v>0.33374000000000004</v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139.69999999999999</v>
      </c>
      <c r="BN570" s="64">
        <f t="shared" si="97"/>
        <v>140.97000000000003</v>
      </c>
      <c r="BO570" s="64">
        <f t="shared" si="98"/>
        <v>0.27777777777777779</v>
      </c>
      <c r="BP570" s="64">
        <f t="shared" si="99"/>
        <v>0.28030303030303039</v>
      </c>
    </row>
    <row r="571" spans="1:68" ht="27" hidden="1" customHeight="1" x14ac:dyDescent="0.25">
      <c r="A571" s="54" t="s">
        <v>901</v>
      </c>
      <c r="B571" s="54" t="s">
        <v>903</v>
      </c>
      <c r="C571" s="31">
        <v>4301031384</v>
      </c>
      <c r="D571" s="770">
        <v>4680115882096</v>
      </c>
      <c r="E571" s="771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965" t="s">
        <v>904</v>
      </c>
      <c r="Q571" s="777"/>
      <c r="R571" s="777"/>
      <c r="S571" s="777"/>
      <c r="T571" s="778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774"/>
      <c r="B572" s="762"/>
      <c r="C572" s="762"/>
      <c r="D572" s="762"/>
      <c r="E572" s="762"/>
      <c r="F572" s="762"/>
      <c r="G572" s="762"/>
      <c r="H572" s="762"/>
      <c r="I572" s="762"/>
      <c r="J572" s="762"/>
      <c r="K572" s="762"/>
      <c r="L572" s="762"/>
      <c r="M572" s="762"/>
      <c r="N572" s="762"/>
      <c r="O572" s="775"/>
      <c r="P572" s="767" t="s">
        <v>69</v>
      </c>
      <c r="Q572" s="768"/>
      <c r="R572" s="768"/>
      <c r="S572" s="768"/>
      <c r="T572" s="768"/>
      <c r="U572" s="768"/>
      <c r="V572" s="769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114.16666666666666</v>
      </c>
      <c r="Y572" s="759">
        <f>IFERROR(Y563/H563,"0")+IFERROR(Y564/H564,"0")+IFERROR(Y565/H565,"0")+IFERROR(Y566/H566,"0")+IFERROR(Y567/H567,"0")+IFERROR(Y568/H568,"0")+IFERROR(Y569/H569,"0")+IFERROR(Y570/H570,"0")+IFERROR(Y571/H571,"0")</f>
        <v>117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1.2464400000000002</v>
      </c>
      <c r="AA572" s="760"/>
      <c r="AB572" s="760"/>
      <c r="AC572" s="760"/>
    </row>
    <row r="573" spans="1:68" x14ac:dyDescent="0.2">
      <c r="A573" s="762"/>
      <c r="B573" s="762"/>
      <c r="C573" s="762"/>
      <c r="D573" s="762"/>
      <c r="E573" s="762"/>
      <c r="F573" s="762"/>
      <c r="G573" s="762"/>
      <c r="H573" s="762"/>
      <c r="I573" s="762"/>
      <c r="J573" s="762"/>
      <c r="K573" s="762"/>
      <c r="L573" s="762"/>
      <c r="M573" s="762"/>
      <c r="N573" s="762"/>
      <c r="O573" s="775"/>
      <c r="P573" s="767" t="s">
        <v>69</v>
      </c>
      <c r="Q573" s="768"/>
      <c r="R573" s="768"/>
      <c r="S573" s="768"/>
      <c r="T573" s="768"/>
      <c r="U573" s="768"/>
      <c r="V573" s="769"/>
      <c r="W573" s="37" t="s">
        <v>67</v>
      </c>
      <c r="X573" s="759">
        <f>IFERROR(SUM(X563:X571),"0")</f>
        <v>516</v>
      </c>
      <c r="Y573" s="759">
        <f>IFERROR(SUM(Y563:Y571),"0")</f>
        <v>530.40000000000009</v>
      </c>
      <c r="Z573" s="37"/>
      <c r="AA573" s="760"/>
      <c r="AB573" s="760"/>
      <c r="AC573" s="760"/>
    </row>
    <row r="574" spans="1:68" ht="14.25" hidden="1" customHeight="1" x14ac:dyDescent="0.25">
      <c r="A574" s="764" t="s">
        <v>71</v>
      </c>
      <c r="B574" s="762"/>
      <c r="C574" s="762"/>
      <c r="D574" s="762"/>
      <c r="E574" s="762"/>
      <c r="F574" s="762"/>
      <c r="G574" s="762"/>
      <c r="H574" s="762"/>
      <c r="I574" s="762"/>
      <c r="J574" s="762"/>
      <c r="K574" s="762"/>
      <c r="L574" s="762"/>
      <c r="M574" s="762"/>
      <c r="N574" s="762"/>
      <c r="O574" s="762"/>
      <c r="P574" s="762"/>
      <c r="Q574" s="762"/>
      <c r="R574" s="762"/>
      <c r="S574" s="762"/>
      <c r="T574" s="762"/>
      <c r="U574" s="762"/>
      <c r="V574" s="762"/>
      <c r="W574" s="762"/>
      <c r="X574" s="762"/>
      <c r="Y574" s="762"/>
      <c r="Z574" s="762"/>
      <c r="AA574" s="750"/>
      <c r="AB574" s="750"/>
      <c r="AC574" s="750"/>
    </row>
    <row r="575" spans="1:68" ht="16.5" hidden="1" customHeight="1" x14ac:dyDescent="0.25">
      <c r="A575" s="54" t="s">
        <v>906</v>
      </c>
      <c r="B575" s="54" t="s">
        <v>907</v>
      </c>
      <c r="C575" s="31">
        <v>4301051230</v>
      </c>
      <c r="D575" s="770">
        <v>4607091383409</v>
      </c>
      <c r="E575" s="771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10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77"/>
      <c r="R575" s="777"/>
      <c r="S575" s="777"/>
      <c r="T575" s="778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hidden="1" customHeight="1" x14ac:dyDescent="0.25">
      <c r="A576" s="54" t="s">
        <v>909</v>
      </c>
      <c r="B576" s="54" t="s">
        <v>910</v>
      </c>
      <c r="C576" s="31">
        <v>4301051231</v>
      </c>
      <c r="D576" s="770">
        <v>4607091383416</v>
      </c>
      <c r="E576" s="771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11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77"/>
      <c r="R576" s="777"/>
      <c r="S576" s="777"/>
      <c r="T576" s="778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912</v>
      </c>
      <c r="B577" s="54" t="s">
        <v>913</v>
      </c>
      <c r="C577" s="31">
        <v>4301051058</v>
      </c>
      <c r="D577" s="770">
        <v>4680115883536</v>
      </c>
      <c r="E577" s="771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11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77"/>
      <c r="R577" s="777"/>
      <c r="S577" s="777"/>
      <c r="T577" s="778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774"/>
      <c r="B578" s="762"/>
      <c r="C578" s="762"/>
      <c r="D578" s="762"/>
      <c r="E578" s="762"/>
      <c r="F578" s="762"/>
      <c r="G578" s="762"/>
      <c r="H578" s="762"/>
      <c r="I578" s="762"/>
      <c r="J578" s="762"/>
      <c r="K578" s="762"/>
      <c r="L578" s="762"/>
      <c r="M578" s="762"/>
      <c r="N578" s="762"/>
      <c r="O578" s="775"/>
      <c r="P578" s="767" t="s">
        <v>69</v>
      </c>
      <c r="Q578" s="768"/>
      <c r="R578" s="768"/>
      <c r="S578" s="768"/>
      <c r="T578" s="768"/>
      <c r="U578" s="768"/>
      <c r="V578" s="769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hidden="1" x14ac:dyDescent="0.2">
      <c r="A579" s="762"/>
      <c r="B579" s="762"/>
      <c r="C579" s="762"/>
      <c r="D579" s="762"/>
      <c r="E579" s="762"/>
      <c r="F579" s="762"/>
      <c r="G579" s="762"/>
      <c r="H579" s="762"/>
      <c r="I579" s="762"/>
      <c r="J579" s="762"/>
      <c r="K579" s="762"/>
      <c r="L579" s="762"/>
      <c r="M579" s="762"/>
      <c r="N579" s="762"/>
      <c r="O579" s="775"/>
      <c r="P579" s="767" t="s">
        <v>69</v>
      </c>
      <c r="Q579" s="768"/>
      <c r="R579" s="768"/>
      <c r="S579" s="768"/>
      <c r="T579" s="768"/>
      <c r="U579" s="768"/>
      <c r="V579" s="769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hidden="1" customHeight="1" x14ac:dyDescent="0.25">
      <c r="A580" s="764" t="s">
        <v>212</v>
      </c>
      <c r="B580" s="762"/>
      <c r="C580" s="762"/>
      <c r="D580" s="762"/>
      <c r="E580" s="762"/>
      <c r="F580" s="762"/>
      <c r="G580" s="762"/>
      <c r="H580" s="762"/>
      <c r="I580" s="762"/>
      <c r="J580" s="762"/>
      <c r="K580" s="762"/>
      <c r="L580" s="762"/>
      <c r="M580" s="762"/>
      <c r="N580" s="762"/>
      <c r="O580" s="762"/>
      <c r="P580" s="762"/>
      <c r="Q580" s="762"/>
      <c r="R580" s="762"/>
      <c r="S580" s="762"/>
      <c r="T580" s="762"/>
      <c r="U580" s="762"/>
      <c r="V580" s="762"/>
      <c r="W580" s="762"/>
      <c r="X580" s="762"/>
      <c r="Y580" s="762"/>
      <c r="Z580" s="762"/>
      <c r="AA580" s="750"/>
      <c r="AB580" s="750"/>
      <c r="AC580" s="750"/>
    </row>
    <row r="581" spans="1:68" ht="16.5" hidden="1" customHeight="1" x14ac:dyDescent="0.25">
      <c r="A581" s="54" t="s">
        <v>915</v>
      </c>
      <c r="B581" s="54" t="s">
        <v>916</v>
      </c>
      <c r="C581" s="31">
        <v>4301060363</v>
      </c>
      <c r="D581" s="770">
        <v>4680115885035</v>
      </c>
      <c r="E581" s="771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9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77"/>
      <c r="R581" s="777"/>
      <c r="S581" s="777"/>
      <c r="T581" s="778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918</v>
      </c>
      <c r="B582" s="54" t="s">
        <v>919</v>
      </c>
      <c r="C582" s="31">
        <v>4301060436</v>
      </c>
      <c r="D582" s="770">
        <v>4680115885936</v>
      </c>
      <c r="E582" s="771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1086" t="s">
        <v>920</v>
      </c>
      <c r="Q582" s="777"/>
      <c r="R582" s="777"/>
      <c r="S582" s="777"/>
      <c r="T582" s="778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74"/>
      <c r="B583" s="762"/>
      <c r="C583" s="762"/>
      <c r="D583" s="762"/>
      <c r="E583" s="762"/>
      <c r="F583" s="762"/>
      <c r="G583" s="762"/>
      <c r="H583" s="762"/>
      <c r="I583" s="762"/>
      <c r="J583" s="762"/>
      <c r="K583" s="762"/>
      <c r="L583" s="762"/>
      <c r="M583" s="762"/>
      <c r="N583" s="762"/>
      <c r="O583" s="775"/>
      <c r="P583" s="767" t="s">
        <v>69</v>
      </c>
      <c r="Q583" s="768"/>
      <c r="R583" s="768"/>
      <c r="S583" s="768"/>
      <c r="T583" s="768"/>
      <c r="U583" s="768"/>
      <c r="V583" s="769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hidden="1" x14ac:dyDescent="0.2">
      <c r="A584" s="762"/>
      <c r="B584" s="762"/>
      <c r="C584" s="762"/>
      <c r="D584" s="762"/>
      <c r="E584" s="762"/>
      <c r="F584" s="762"/>
      <c r="G584" s="762"/>
      <c r="H584" s="762"/>
      <c r="I584" s="762"/>
      <c r="J584" s="762"/>
      <c r="K584" s="762"/>
      <c r="L584" s="762"/>
      <c r="M584" s="762"/>
      <c r="N584" s="762"/>
      <c r="O584" s="775"/>
      <c r="P584" s="767" t="s">
        <v>69</v>
      </c>
      <c r="Q584" s="768"/>
      <c r="R584" s="768"/>
      <c r="S584" s="768"/>
      <c r="T584" s="768"/>
      <c r="U584" s="768"/>
      <c r="V584" s="769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hidden="1" customHeight="1" x14ac:dyDescent="0.2">
      <c r="A585" s="880" t="s">
        <v>921</v>
      </c>
      <c r="B585" s="881"/>
      <c r="C585" s="881"/>
      <c r="D585" s="881"/>
      <c r="E585" s="881"/>
      <c r="F585" s="881"/>
      <c r="G585" s="881"/>
      <c r="H585" s="881"/>
      <c r="I585" s="881"/>
      <c r="J585" s="881"/>
      <c r="K585" s="881"/>
      <c r="L585" s="881"/>
      <c r="M585" s="881"/>
      <c r="N585" s="881"/>
      <c r="O585" s="881"/>
      <c r="P585" s="881"/>
      <c r="Q585" s="881"/>
      <c r="R585" s="881"/>
      <c r="S585" s="881"/>
      <c r="T585" s="881"/>
      <c r="U585" s="881"/>
      <c r="V585" s="881"/>
      <c r="W585" s="881"/>
      <c r="X585" s="881"/>
      <c r="Y585" s="881"/>
      <c r="Z585" s="881"/>
      <c r="AA585" s="48"/>
      <c r="AB585" s="48"/>
      <c r="AC585" s="48"/>
    </row>
    <row r="586" spans="1:68" ht="16.5" hidden="1" customHeight="1" x14ac:dyDescent="0.25">
      <c r="A586" s="779" t="s">
        <v>921</v>
      </c>
      <c r="B586" s="762"/>
      <c r="C586" s="762"/>
      <c r="D586" s="762"/>
      <c r="E586" s="762"/>
      <c r="F586" s="762"/>
      <c r="G586" s="762"/>
      <c r="H586" s="762"/>
      <c r="I586" s="762"/>
      <c r="J586" s="762"/>
      <c r="K586" s="762"/>
      <c r="L586" s="762"/>
      <c r="M586" s="762"/>
      <c r="N586" s="762"/>
      <c r="O586" s="762"/>
      <c r="P586" s="762"/>
      <c r="Q586" s="762"/>
      <c r="R586" s="762"/>
      <c r="S586" s="762"/>
      <c r="T586" s="762"/>
      <c r="U586" s="762"/>
      <c r="V586" s="762"/>
      <c r="W586" s="762"/>
      <c r="X586" s="762"/>
      <c r="Y586" s="762"/>
      <c r="Z586" s="762"/>
      <c r="AA586" s="752"/>
      <c r="AB586" s="752"/>
      <c r="AC586" s="752"/>
    </row>
    <row r="587" spans="1:68" ht="14.25" hidden="1" customHeight="1" x14ac:dyDescent="0.25">
      <c r="A587" s="764" t="s">
        <v>112</v>
      </c>
      <c r="B587" s="762"/>
      <c r="C587" s="762"/>
      <c r="D587" s="762"/>
      <c r="E587" s="762"/>
      <c r="F587" s="762"/>
      <c r="G587" s="762"/>
      <c r="H587" s="762"/>
      <c r="I587" s="762"/>
      <c r="J587" s="762"/>
      <c r="K587" s="762"/>
      <c r="L587" s="762"/>
      <c r="M587" s="762"/>
      <c r="N587" s="762"/>
      <c r="O587" s="762"/>
      <c r="P587" s="762"/>
      <c r="Q587" s="762"/>
      <c r="R587" s="762"/>
      <c r="S587" s="762"/>
      <c r="T587" s="762"/>
      <c r="U587" s="762"/>
      <c r="V587" s="762"/>
      <c r="W587" s="762"/>
      <c r="X587" s="762"/>
      <c r="Y587" s="762"/>
      <c r="Z587" s="762"/>
      <c r="AA587" s="750"/>
      <c r="AB587" s="750"/>
      <c r="AC587" s="750"/>
    </row>
    <row r="588" spans="1:68" ht="27" hidden="1" customHeight="1" x14ac:dyDescent="0.25">
      <c r="A588" s="54" t="s">
        <v>922</v>
      </c>
      <c r="B588" s="54" t="s">
        <v>923</v>
      </c>
      <c r="C588" s="31">
        <v>4301011763</v>
      </c>
      <c r="D588" s="770">
        <v>4640242181011</v>
      </c>
      <c r="E588" s="771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1191" t="s">
        <v>924</v>
      </c>
      <c r="Q588" s="777"/>
      <c r="R588" s="777"/>
      <c r="S588" s="777"/>
      <c r="T588" s="778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hidden="1" customHeight="1" x14ac:dyDescent="0.25">
      <c r="A589" s="54" t="s">
        <v>926</v>
      </c>
      <c r="B589" s="54" t="s">
        <v>927</v>
      </c>
      <c r="C589" s="31">
        <v>4301011585</v>
      </c>
      <c r="D589" s="770">
        <v>4640242180441</v>
      </c>
      <c r="E589" s="771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1109" t="s">
        <v>928</v>
      </c>
      <c r="Q589" s="777"/>
      <c r="R589" s="777"/>
      <c r="S589" s="777"/>
      <c r="T589" s="778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930</v>
      </c>
      <c r="B590" s="54" t="s">
        <v>931</v>
      </c>
      <c r="C590" s="31">
        <v>4301011584</v>
      </c>
      <c r="D590" s="770">
        <v>4640242180564</v>
      </c>
      <c r="E590" s="771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976" t="s">
        <v>932</v>
      </c>
      <c r="Q590" s="777"/>
      <c r="R590" s="777"/>
      <c r="S590" s="777"/>
      <c r="T590" s="778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934</v>
      </c>
      <c r="B591" s="54" t="s">
        <v>935</v>
      </c>
      <c r="C591" s="31">
        <v>4301011762</v>
      </c>
      <c r="D591" s="770">
        <v>4640242180922</v>
      </c>
      <c r="E591" s="771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1041" t="s">
        <v>936</v>
      </c>
      <c r="Q591" s="777"/>
      <c r="R591" s="777"/>
      <c r="S591" s="777"/>
      <c r="T591" s="778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938</v>
      </c>
      <c r="B592" s="54" t="s">
        <v>939</v>
      </c>
      <c r="C592" s="31">
        <v>4301011764</v>
      </c>
      <c r="D592" s="770">
        <v>4640242181189</v>
      </c>
      <c r="E592" s="771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925" t="s">
        <v>940</v>
      </c>
      <c r="Q592" s="777"/>
      <c r="R592" s="777"/>
      <c r="S592" s="777"/>
      <c r="T592" s="778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4301011551</v>
      </c>
      <c r="D593" s="770">
        <v>4640242180038</v>
      </c>
      <c r="E593" s="771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939" t="s">
        <v>943</v>
      </c>
      <c r="Q593" s="777"/>
      <c r="R593" s="777"/>
      <c r="S593" s="777"/>
      <c r="T593" s="778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4301011765</v>
      </c>
      <c r="D594" s="770">
        <v>4640242181172</v>
      </c>
      <c r="E594" s="771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800" t="s">
        <v>946</v>
      </c>
      <c r="Q594" s="777"/>
      <c r="R594" s="777"/>
      <c r="S594" s="777"/>
      <c r="T594" s="778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hidden="1" x14ac:dyDescent="0.2">
      <c r="A595" s="774"/>
      <c r="B595" s="762"/>
      <c r="C595" s="762"/>
      <c r="D595" s="762"/>
      <c r="E595" s="762"/>
      <c r="F595" s="762"/>
      <c r="G595" s="762"/>
      <c r="H595" s="762"/>
      <c r="I595" s="762"/>
      <c r="J595" s="762"/>
      <c r="K595" s="762"/>
      <c r="L595" s="762"/>
      <c r="M595" s="762"/>
      <c r="N595" s="762"/>
      <c r="O595" s="775"/>
      <c r="P595" s="767" t="s">
        <v>69</v>
      </c>
      <c r="Q595" s="768"/>
      <c r="R595" s="768"/>
      <c r="S595" s="768"/>
      <c r="T595" s="768"/>
      <c r="U595" s="768"/>
      <c r="V595" s="769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hidden="1" x14ac:dyDescent="0.2">
      <c r="A596" s="762"/>
      <c r="B596" s="762"/>
      <c r="C596" s="762"/>
      <c r="D596" s="762"/>
      <c r="E596" s="762"/>
      <c r="F596" s="762"/>
      <c r="G596" s="762"/>
      <c r="H596" s="762"/>
      <c r="I596" s="762"/>
      <c r="J596" s="762"/>
      <c r="K596" s="762"/>
      <c r="L596" s="762"/>
      <c r="M596" s="762"/>
      <c r="N596" s="762"/>
      <c r="O596" s="775"/>
      <c r="P596" s="767" t="s">
        <v>69</v>
      </c>
      <c r="Q596" s="768"/>
      <c r="R596" s="768"/>
      <c r="S596" s="768"/>
      <c r="T596" s="768"/>
      <c r="U596" s="768"/>
      <c r="V596" s="769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hidden="1" customHeight="1" x14ac:dyDescent="0.25">
      <c r="A597" s="764" t="s">
        <v>166</v>
      </c>
      <c r="B597" s="762"/>
      <c r="C597" s="762"/>
      <c r="D597" s="762"/>
      <c r="E597" s="762"/>
      <c r="F597" s="762"/>
      <c r="G597" s="762"/>
      <c r="H597" s="762"/>
      <c r="I597" s="762"/>
      <c r="J597" s="762"/>
      <c r="K597" s="762"/>
      <c r="L597" s="762"/>
      <c r="M597" s="762"/>
      <c r="N597" s="762"/>
      <c r="O597" s="762"/>
      <c r="P597" s="762"/>
      <c r="Q597" s="762"/>
      <c r="R597" s="762"/>
      <c r="S597" s="762"/>
      <c r="T597" s="762"/>
      <c r="U597" s="762"/>
      <c r="V597" s="762"/>
      <c r="W597" s="762"/>
      <c r="X597" s="762"/>
      <c r="Y597" s="762"/>
      <c r="Z597" s="762"/>
      <c r="AA597" s="750"/>
      <c r="AB597" s="750"/>
      <c r="AC597" s="750"/>
    </row>
    <row r="598" spans="1:68" ht="16.5" hidden="1" customHeight="1" x14ac:dyDescent="0.25">
      <c r="A598" s="54" t="s">
        <v>947</v>
      </c>
      <c r="B598" s="54" t="s">
        <v>948</v>
      </c>
      <c r="C598" s="31">
        <v>4301020269</v>
      </c>
      <c r="D598" s="770">
        <v>4640242180519</v>
      </c>
      <c r="E598" s="771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980" t="s">
        <v>949</v>
      </c>
      <c r="Q598" s="777"/>
      <c r="R598" s="777"/>
      <c r="S598" s="777"/>
      <c r="T598" s="778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950</v>
      </c>
      <c r="B599" s="54" t="s">
        <v>951</v>
      </c>
      <c r="C599" s="31">
        <v>4301020260</v>
      </c>
      <c r="D599" s="770">
        <v>4640242180526</v>
      </c>
      <c r="E599" s="771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1099" t="s">
        <v>952</v>
      </c>
      <c r="Q599" s="777"/>
      <c r="R599" s="777"/>
      <c r="S599" s="777"/>
      <c r="T599" s="778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953</v>
      </c>
      <c r="B600" s="54" t="s">
        <v>954</v>
      </c>
      <c r="C600" s="31">
        <v>4301020309</v>
      </c>
      <c r="D600" s="770">
        <v>4640242180090</v>
      </c>
      <c r="E600" s="771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798" t="s">
        <v>955</v>
      </c>
      <c r="Q600" s="777"/>
      <c r="R600" s="777"/>
      <c r="S600" s="777"/>
      <c r="T600" s="778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4301020295</v>
      </c>
      <c r="D601" s="770">
        <v>4640242181363</v>
      </c>
      <c r="E601" s="771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1140" t="s">
        <v>959</v>
      </c>
      <c r="Q601" s="777"/>
      <c r="R601" s="777"/>
      <c r="S601" s="777"/>
      <c r="T601" s="778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74"/>
      <c r="B602" s="762"/>
      <c r="C602" s="762"/>
      <c r="D602" s="762"/>
      <c r="E602" s="762"/>
      <c r="F602" s="762"/>
      <c r="G602" s="762"/>
      <c r="H602" s="762"/>
      <c r="I602" s="762"/>
      <c r="J602" s="762"/>
      <c r="K602" s="762"/>
      <c r="L602" s="762"/>
      <c r="M602" s="762"/>
      <c r="N602" s="762"/>
      <c r="O602" s="775"/>
      <c r="P602" s="767" t="s">
        <v>69</v>
      </c>
      <c r="Q602" s="768"/>
      <c r="R602" s="768"/>
      <c r="S602" s="768"/>
      <c r="T602" s="768"/>
      <c r="U602" s="768"/>
      <c r="V602" s="769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hidden="1" x14ac:dyDescent="0.2">
      <c r="A603" s="762"/>
      <c r="B603" s="762"/>
      <c r="C603" s="762"/>
      <c r="D603" s="762"/>
      <c r="E603" s="762"/>
      <c r="F603" s="762"/>
      <c r="G603" s="762"/>
      <c r="H603" s="762"/>
      <c r="I603" s="762"/>
      <c r="J603" s="762"/>
      <c r="K603" s="762"/>
      <c r="L603" s="762"/>
      <c r="M603" s="762"/>
      <c r="N603" s="762"/>
      <c r="O603" s="775"/>
      <c r="P603" s="767" t="s">
        <v>69</v>
      </c>
      <c r="Q603" s="768"/>
      <c r="R603" s="768"/>
      <c r="S603" s="768"/>
      <c r="T603" s="768"/>
      <c r="U603" s="768"/>
      <c r="V603" s="769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hidden="1" customHeight="1" x14ac:dyDescent="0.25">
      <c r="A604" s="764" t="s">
        <v>62</v>
      </c>
      <c r="B604" s="762"/>
      <c r="C604" s="762"/>
      <c r="D604" s="762"/>
      <c r="E604" s="762"/>
      <c r="F604" s="762"/>
      <c r="G604" s="762"/>
      <c r="H604" s="762"/>
      <c r="I604" s="762"/>
      <c r="J604" s="762"/>
      <c r="K604" s="762"/>
      <c r="L604" s="762"/>
      <c r="M604" s="762"/>
      <c r="N604" s="762"/>
      <c r="O604" s="762"/>
      <c r="P604" s="762"/>
      <c r="Q604" s="762"/>
      <c r="R604" s="762"/>
      <c r="S604" s="762"/>
      <c r="T604" s="762"/>
      <c r="U604" s="762"/>
      <c r="V604" s="762"/>
      <c r="W604" s="762"/>
      <c r="X604" s="762"/>
      <c r="Y604" s="762"/>
      <c r="Z604" s="762"/>
      <c r="AA604" s="750"/>
      <c r="AB604" s="750"/>
      <c r="AC604" s="750"/>
    </row>
    <row r="605" spans="1:68" ht="27" hidden="1" customHeight="1" x14ac:dyDescent="0.25">
      <c r="A605" s="54" t="s">
        <v>960</v>
      </c>
      <c r="B605" s="54" t="s">
        <v>961</v>
      </c>
      <c r="C605" s="31">
        <v>4301031280</v>
      </c>
      <c r="D605" s="770">
        <v>4640242180816</v>
      </c>
      <c r="E605" s="771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1034" t="s">
        <v>962</v>
      </c>
      <c r="Q605" s="777"/>
      <c r="R605" s="777"/>
      <c r="S605" s="777"/>
      <c r="T605" s="778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hidden="1" customHeight="1" x14ac:dyDescent="0.25">
      <c r="A606" s="54" t="s">
        <v>964</v>
      </c>
      <c r="B606" s="54" t="s">
        <v>965</v>
      </c>
      <c r="C606" s="31">
        <v>4301031244</v>
      </c>
      <c r="D606" s="770">
        <v>4640242180595</v>
      </c>
      <c r="E606" s="771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951" t="s">
        <v>966</v>
      </c>
      <c r="Q606" s="777"/>
      <c r="R606" s="777"/>
      <c r="S606" s="777"/>
      <c r="T606" s="778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968</v>
      </c>
      <c r="B607" s="54" t="s">
        <v>969</v>
      </c>
      <c r="C607" s="31">
        <v>4301031289</v>
      </c>
      <c r="D607" s="770">
        <v>4640242181615</v>
      </c>
      <c r="E607" s="771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1100" t="s">
        <v>970</v>
      </c>
      <c r="Q607" s="777"/>
      <c r="R607" s="777"/>
      <c r="S607" s="777"/>
      <c r="T607" s="778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972</v>
      </c>
      <c r="B608" s="54" t="s">
        <v>973</v>
      </c>
      <c r="C608" s="31">
        <v>4301031285</v>
      </c>
      <c r="D608" s="770">
        <v>4640242181639</v>
      </c>
      <c r="E608" s="771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967" t="s">
        <v>974</v>
      </c>
      <c r="Q608" s="777"/>
      <c r="R608" s="777"/>
      <c r="S608" s="777"/>
      <c r="T608" s="778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976</v>
      </c>
      <c r="B609" s="54" t="s">
        <v>977</v>
      </c>
      <c r="C609" s="31">
        <v>4301031287</v>
      </c>
      <c r="D609" s="770">
        <v>4640242181622</v>
      </c>
      <c r="E609" s="771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986" t="s">
        <v>978</v>
      </c>
      <c r="Q609" s="777"/>
      <c r="R609" s="777"/>
      <c r="S609" s="777"/>
      <c r="T609" s="778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hidden="1" customHeight="1" x14ac:dyDescent="0.25">
      <c r="A610" s="54" t="s">
        <v>980</v>
      </c>
      <c r="B610" s="54" t="s">
        <v>981</v>
      </c>
      <c r="C610" s="31">
        <v>4301031203</v>
      </c>
      <c r="D610" s="770">
        <v>4640242180908</v>
      </c>
      <c r="E610" s="771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905" t="s">
        <v>982</v>
      </c>
      <c r="Q610" s="777"/>
      <c r="R610" s="777"/>
      <c r="S610" s="777"/>
      <c r="T610" s="778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4301031200</v>
      </c>
      <c r="D611" s="770">
        <v>4640242180489</v>
      </c>
      <c r="E611" s="771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1025" t="s">
        <v>985</v>
      </c>
      <c r="Q611" s="777"/>
      <c r="R611" s="777"/>
      <c r="S611" s="777"/>
      <c r="T611" s="778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hidden="1" x14ac:dyDescent="0.2">
      <c r="A612" s="774"/>
      <c r="B612" s="762"/>
      <c r="C612" s="762"/>
      <c r="D612" s="762"/>
      <c r="E612" s="762"/>
      <c r="F612" s="762"/>
      <c r="G612" s="762"/>
      <c r="H612" s="762"/>
      <c r="I612" s="762"/>
      <c r="J612" s="762"/>
      <c r="K612" s="762"/>
      <c r="L612" s="762"/>
      <c r="M612" s="762"/>
      <c r="N612" s="762"/>
      <c r="O612" s="775"/>
      <c r="P612" s="767" t="s">
        <v>69</v>
      </c>
      <c r="Q612" s="768"/>
      <c r="R612" s="768"/>
      <c r="S612" s="768"/>
      <c r="T612" s="768"/>
      <c r="U612" s="768"/>
      <c r="V612" s="769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hidden="1" x14ac:dyDescent="0.2">
      <c r="A613" s="762"/>
      <c r="B613" s="762"/>
      <c r="C613" s="762"/>
      <c r="D613" s="762"/>
      <c r="E613" s="762"/>
      <c r="F613" s="762"/>
      <c r="G613" s="762"/>
      <c r="H613" s="762"/>
      <c r="I613" s="762"/>
      <c r="J613" s="762"/>
      <c r="K613" s="762"/>
      <c r="L613" s="762"/>
      <c r="M613" s="762"/>
      <c r="N613" s="762"/>
      <c r="O613" s="775"/>
      <c r="P613" s="767" t="s">
        <v>69</v>
      </c>
      <c r="Q613" s="768"/>
      <c r="R613" s="768"/>
      <c r="S613" s="768"/>
      <c r="T613" s="768"/>
      <c r="U613" s="768"/>
      <c r="V613" s="769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hidden="1" customHeight="1" x14ac:dyDescent="0.25">
      <c r="A614" s="764" t="s">
        <v>71</v>
      </c>
      <c r="B614" s="762"/>
      <c r="C614" s="762"/>
      <c r="D614" s="762"/>
      <c r="E614" s="762"/>
      <c r="F614" s="762"/>
      <c r="G614" s="762"/>
      <c r="H614" s="762"/>
      <c r="I614" s="762"/>
      <c r="J614" s="762"/>
      <c r="K614" s="762"/>
      <c r="L614" s="762"/>
      <c r="M614" s="762"/>
      <c r="N614" s="762"/>
      <c r="O614" s="762"/>
      <c r="P614" s="762"/>
      <c r="Q614" s="762"/>
      <c r="R614" s="762"/>
      <c r="S614" s="762"/>
      <c r="T614" s="762"/>
      <c r="U614" s="762"/>
      <c r="V614" s="762"/>
      <c r="W614" s="762"/>
      <c r="X614" s="762"/>
      <c r="Y614" s="762"/>
      <c r="Z614" s="762"/>
      <c r="AA614" s="750"/>
      <c r="AB614" s="750"/>
      <c r="AC614" s="750"/>
    </row>
    <row r="615" spans="1:68" ht="27" customHeight="1" x14ac:dyDescent="0.25">
      <c r="A615" s="54" t="s">
        <v>986</v>
      </c>
      <c r="B615" s="54" t="s">
        <v>987</v>
      </c>
      <c r="C615" s="31">
        <v>4301051746</v>
      </c>
      <c r="D615" s="770">
        <v>4640242180533</v>
      </c>
      <c r="E615" s="771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785" t="s">
        <v>988</v>
      </c>
      <c r="Q615" s="777"/>
      <c r="R615" s="777"/>
      <c r="S615" s="777"/>
      <c r="T615" s="778"/>
      <c r="U615" s="34"/>
      <c r="V615" s="34"/>
      <c r="W615" s="35" t="s">
        <v>67</v>
      </c>
      <c r="X615" s="757">
        <v>1200</v>
      </c>
      <c r="Y615" s="758">
        <f t="shared" ref="Y615:Y622" si="110">IFERROR(IF(X615="",0,CEILING((X615/$H615),1)*$H615),"")</f>
        <v>1201.2</v>
      </c>
      <c r="Z615" s="36">
        <f>IFERROR(IF(Y615=0,"",ROUNDUP(Y615/H615,0)*0.02175),"")</f>
        <v>3.3494999999999999</v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1286.7692307692309</v>
      </c>
      <c r="BN615" s="64">
        <f t="shared" ref="BN615:BN622" si="112">IFERROR(Y615*I615/H615,"0")</f>
        <v>1288.056</v>
      </c>
      <c r="BO615" s="64">
        <f t="shared" ref="BO615:BO622" si="113">IFERROR(1/J615*(X615/H615),"0")</f>
        <v>2.7472527472527468</v>
      </c>
      <c r="BP615" s="64">
        <f t="shared" ref="BP615:BP622" si="114">IFERROR(1/J615*(Y615/H615),"0")</f>
        <v>2.75</v>
      </c>
    </row>
    <row r="616" spans="1:68" ht="27" hidden="1" customHeight="1" x14ac:dyDescent="0.25">
      <c r="A616" s="54" t="s">
        <v>986</v>
      </c>
      <c r="B616" s="54" t="s">
        <v>990</v>
      </c>
      <c r="C616" s="31">
        <v>4301051887</v>
      </c>
      <c r="D616" s="770">
        <v>4640242180533</v>
      </c>
      <c r="E616" s="771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817" t="s">
        <v>991</v>
      </c>
      <c r="Q616" s="777"/>
      <c r="R616" s="777"/>
      <c r="S616" s="777"/>
      <c r="T616" s="778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992</v>
      </c>
      <c r="B617" s="54" t="s">
        <v>993</v>
      </c>
      <c r="C617" s="31">
        <v>4301051510</v>
      </c>
      <c r="D617" s="770">
        <v>4640242180540</v>
      </c>
      <c r="E617" s="771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1022" t="s">
        <v>994</v>
      </c>
      <c r="Q617" s="777"/>
      <c r="R617" s="777"/>
      <c r="S617" s="777"/>
      <c r="T617" s="778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4301051933</v>
      </c>
      <c r="D618" s="770">
        <v>4640242180540</v>
      </c>
      <c r="E618" s="771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1033" t="s">
        <v>997</v>
      </c>
      <c r="Q618" s="777"/>
      <c r="R618" s="777"/>
      <c r="S618" s="777"/>
      <c r="T618" s="778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4301051390</v>
      </c>
      <c r="D619" s="770">
        <v>4640242181233</v>
      </c>
      <c r="E619" s="771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1006" t="s">
        <v>1000</v>
      </c>
      <c r="Q619" s="777"/>
      <c r="R619" s="777"/>
      <c r="S619" s="777"/>
      <c r="T619" s="778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998</v>
      </c>
      <c r="B620" s="54" t="s">
        <v>1001</v>
      </c>
      <c r="C620" s="31">
        <v>4301051920</v>
      </c>
      <c r="D620" s="770">
        <v>4640242181233</v>
      </c>
      <c r="E620" s="771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1060" t="s">
        <v>1002</v>
      </c>
      <c r="Q620" s="777"/>
      <c r="R620" s="777"/>
      <c r="S620" s="777"/>
      <c r="T620" s="778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hidden="1" customHeight="1" x14ac:dyDescent="0.25">
      <c r="A621" s="54" t="s">
        <v>1003</v>
      </c>
      <c r="B621" s="54" t="s">
        <v>1004</v>
      </c>
      <c r="C621" s="31">
        <v>4301051448</v>
      </c>
      <c r="D621" s="770">
        <v>4640242181226</v>
      </c>
      <c r="E621" s="771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786" t="s">
        <v>1005</v>
      </c>
      <c r="Q621" s="777"/>
      <c r="R621" s="777"/>
      <c r="S621" s="777"/>
      <c r="T621" s="778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hidden="1" customHeight="1" x14ac:dyDescent="0.25">
      <c r="A622" s="54" t="s">
        <v>1003</v>
      </c>
      <c r="B622" s="54" t="s">
        <v>1006</v>
      </c>
      <c r="C622" s="31">
        <v>4301051921</v>
      </c>
      <c r="D622" s="770">
        <v>4640242181226</v>
      </c>
      <c r="E622" s="771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985" t="s">
        <v>1007</v>
      </c>
      <c r="Q622" s="777"/>
      <c r="R622" s="777"/>
      <c r="S622" s="777"/>
      <c r="T622" s="778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x14ac:dyDescent="0.2">
      <c r="A623" s="774"/>
      <c r="B623" s="762"/>
      <c r="C623" s="762"/>
      <c r="D623" s="762"/>
      <c r="E623" s="762"/>
      <c r="F623" s="762"/>
      <c r="G623" s="762"/>
      <c r="H623" s="762"/>
      <c r="I623" s="762"/>
      <c r="J623" s="762"/>
      <c r="K623" s="762"/>
      <c r="L623" s="762"/>
      <c r="M623" s="762"/>
      <c r="N623" s="762"/>
      <c r="O623" s="775"/>
      <c r="P623" s="767" t="s">
        <v>69</v>
      </c>
      <c r="Q623" s="768"/>
      <c r="R623" s="768"/>
      <c r="S623" s="768"/>
      <c r="T623" s="768"/>
      <c r="U623" s="768"/>
      <c r="V623" s="769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153.84615384615384</v>
      </c>
      <c r="Y623" s="759">
        <f>IFERROR(Y615/H615,"0")+IFERROR(Y616/H616,"0")+IFERROR(Y617/H617,"0")+IFERROR(Y618/H618,"0")+IFERROR(Y619/H619,"0")+IFERROR(Y620/H620,"0")+IFERROR(Y621/H621,"0")+IFERROR(Y622/H622,"0")</f>
        <v>154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3.3494999999999999</v>
      </c>
      <c r="AA623" s="760"/>
      <c r="AB623" s="760"/>
      <c r="AC623" s="760"/>
    </row>
    <row r="624" spans="1:68" x14ac:dyDescent="0.2">
      <c r="A624" s="762"/>
      <c r="B624" s="762"/>
      <c r="C624" s="762"/>
      <c r="D624" s="762"/>
      <c r="E624" s="762"/>
      <c r="F624" s="762"/>
      <c r="G624" s="762"/>
      <c r="H624" s="762"/>
      <c r="I624" s="762"/>
      <c r="J624" s="762"/>
      <c r="K624" s="762"/>
      <c r="L624" s="762"/>
      <c r="M624" s="762"/>
      <c r="N624" s="762"/>
      <c r="O624" s="775"/>
      <c r="P624" s="767" t="s">
        <v>69</v>
      </c>
      <c r="Q624" s="768"/>
      <c r="R624" s="768"/>
      <c r="S624" s="768"/>
      <c r="T624" s="768"/>
      <c r="U624" s="768"/>
      <c r="V624" s="769"/>
      <c r="W624" s="37" t="s">
        <v>67</v>
      </c>
      <c r="X624" s="759">
        <f>IFERROR(SUM(X615:X622),"0")</f>
        <v>1200</v>
      </c>
      <c r="Y624" s="759">
        <f>IFERROR(SUM(Y615:Y622),"0")</f>
        <v>1201.2</v>
      </c>
      <c r="Z624" s="37"/>
      <c r="AA624" s="760"/>
      <c r="AB624" s="760"/>
      <c r="AC624" s="760"/>
    </row>
    <row r="625" spans="1:68" ht="14.25" hidden="1" customHeight="1" x14ac:dyDescent="0.25">
      <c r="A625" s="764" t="s">
        <v>212</v>
      </c>
      <c r="B625" s="762"/>
      <c r="C625" s="762"/>
      <c r="D625" s="762"/>
      <c r="E625" s="762"/>
      <c r="F625" s="762"/>
      <c r="G625" s="762"/>
      <c r="H625" s="762"/>
      <c r="I625" s="762"/>
      <c r="J625" s="762"/>
      <c r="K625" s="762"/>
      <c r="L625" s="762"/>
      <c r="M625" s="762"/>
      <c r="N625" s="762"/>
      <c r="O625" s="762"/>
      <c r="P625" s="762"/>
      <c r="Q625" s="762"/>
      <c r="R625" s="762"/>
      <c r="S625" s="762"/>
      <c r="T625" s="762"/>
      <c r="U625" s="762"/>
      <c r="V625" s="762"/>
      <c r="W625" s="762"/>
      <c r="X625" s="762"/>
      <c r="Y625" s="762"/>
      <c r="Z625" s="762"/>
      <c r="AA625" s="750"/>
      <c r="AB625" s="750"/>
      <c r="AC625" s="750"/>
    </row>
    <row r="626" spans="1:68" ht="27" hidden="1" customHeight="1" x14ac:dyDescent="0.25">
      <c r="A626" s="54" t="s">
        <v>1008</v>
      </c>
      <c r="B626" s="54" t="s">
        <v>1009</v>
      </c>
      <c r="C626" s="31">
        <v>4301060408</v>
      </c>
      <c r="D626" s="770">
        <v>4640242180120</v>
      </c>
      <c r="E626" s="771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845" t="s">
        <v>1010</v>
      </c>
      <c r="Q626" s="777"/>
      <c r="R626" s="777"/>
      <c r="S626" s="777"/>
      <c r="T626" s="778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1008</v>
      </c>
      <c r="B627" s="54" t="s">
        <v>1012</v>
      </c>
      <c r="C627" s="31">
        <v>4301060354</v>
      </c>
      <c r="D627" s="770">
        <v>4640242180120</v>
      </c>
      <c r="E627" s="771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960" t="s">
        <v>1013</v>
      </c>
      <c r="Q627" s="777"/>
      <c r="R627" s="777"/>
      <c r="S627" s="777"/>
      <c r="T627" s="778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1014</v>
      </c>
      <c r="B628" s="54" t="s">
        <v>1015</v>
      </c>
      <c r="C628" s="31">
        <v>4301060407</v>
      </c>
      <c r="D628" s="770">
        <v>4640242180137</v>
      </c>
      <c r="E628" s="771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843" t="s">
        <v>1016</v>
      </c>
      <c r="Q628" s="777"/>
      <c r="R628" s="777"/>
      <c r="S628" s="777"/>
      <c r="T628" s="778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4301060355</v>
      </c>
      <c r="D629" s="770">
        <v>4640242180137</v>
      </c>
      <c r="E629" s="771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989" t="s">
        <v>1019</v>
      </c>
      <c r="Q629" s="777"/>
      <c r="R629" s="777"/>
      <c r="S629" s="777"/>
      <c r="T629" s="778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idden="1" x14ac:dyDescent="0.2">
      <c r="A630" s="774"/>
      <c r="B630" s="762"/>
      <c r="C630" s="762"/>
      <c r="D630" s="762"/>
      <c r="E630" s="762"/>
      <c r="F630" s="762"/>
      <c r="G630" s="762"/>
      <c r="H630" s="762"/>
      <c r="I630" s="762"/>
      <c r="J630" s="762"/>
      <c r="K630" s="762"/>
      <c r="L630" s="762"/>
      <c r="M630" s="762"/>
      <c r="N630" s="762"/>
      <c r="O630" s="775"/>
      <c r="P630" s="767" t="s">
        <v>69</v>
      </c>
      <c r="Q630" s="768"/>
      <c r="R630" s="768"/>
      <c r="S630" s="768"/>
      <c r="T630" s="768"/>
      <c r="U630" s="768"/>
      <c r="V630" s="769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hidden="1" x14ac:dyDescent="0.2">
      <c r="A631" s="762"/>
      <c r="B631" s="762"/>
      <c r="C631" s="762"/>
      <c r="D631" s="762"/>
      <c r="E631" s="762"/>
      <c r="F631" s="762"/>
      <c r="G631" s="762"/>
      <c r="H631" s="762"/>
      <c r="I631" s="762"/>
      <c r="J631" s="762"/>
      <c r="K631" s="762"/>
      <c r="L631" s="762"/>
      <c r="M631" s="762"/>
      <c r="N631" s="762"/>
      <c r="O631" s="775"/>
      <c r="P631" s="767" t="s">
        <v>69</v>
      </c>
      <c r="Q631" s="768"/>
      <c r="R631" s="768"/>
      <c r="S631" s="768"/>
      <c r="T631" s="768"/>
      <c r="U631" s="768"/>
      <c r="V631" s="769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hidden="1" customHeight="1" x14ac:dyDescent="0.25">
      <c r="A632" s="779" t="s">
        <v>1020</v>
      </c>
      <c r="B632" s="762"/>
      <c r="C632" s="762"/>
      <c r="D632" s="762"/>
      <c r="E632" s="762"/>
      <c r="F632" s="762"/>
      <c r="G632" s="762"/>
      <c r="H632" s="762"/>
      <c r="I632" s="762"/>
      <c r="J632" s="762"/>
      <c r="K632" s="762"/>
      <c r="L632" s="762"/>
      <c r="M632" s="762"/>
      <c r="N632" s="762"/>
      <c r="O632" s="762"/>
      <c r="P632" s="762"/>
      <c r="Q632" s="762"/>
      <c r="R632" s="762"/>
      <c r="S632" s="762"/>
      <c r="T632" s="762"/>
      <c r="U632" s="762"/>
      <c r="V632" s="762"/>
      <c r="W632" s="762"/>
      <c r="X632" s="762"/>
      <c r="Y632" s="762"/>
      <c r="Z632" s="762"/>
      <c r="AA632" s="752"/>
      <c r="AB632" s="752"/>
      <c r="AC632" s="752"/>
    </row>
    <row r="633" spans="1:68" ht="14.25" hidden="1" customHeight="1" x14ac:dyDescent="0.25">
      <c r="A633" s="764" t="s">
        <v>112</v>
      </c>
      <c r="B633" s="762"/>
      <c r="C633" s="762"/>
      <c r="D633" s="762"/>
      <c r="E633" s="762"/>
      <c r="F633" s="762"/>
      <c r="G633" s="762"/>
      <c r="H633" s="762"/>
      <c r="I633" s="762"/>
      <c r="J633" s="762"/>
      <c r="K633" s="762"/>
      <c r="L633" s="762"/>
      <c r="M633" s="762"/>
      <c r="N633" s="762"/>
      <c r="O633" s="762"/>
      <c r="P633" s="762"/>
      <c r="Q633" s="762"/>
      <c r="R633" s="762"/>
      <c r="S633" s="762"/>
      <c r="T633" s="762"/>
      <c r="U633" s="762"/>
      <c r="V633" s="762"/>
      <c r="W633" s="762"/>
      <c r="X633" s="762"/>
      <c r="Y633" s="762"/>
      <c r="Z633" s="762"/>
      <c r="AA633" s="750"/>
      <c r="AB633" s="750"/>
      <c r="AC633" s="750"/>
    </row>
    <row r="634" spans="1:68" ht="27" hidden="1" customHeight="1" x14ac:dyDescent="0.25">
      <c r="A634" s="54" t="s">
        <v>1021</v>
      </c>
      <c r="B634" s="54" t="s">
        <v>1022</v>
      </c>
      <c r="C634" s="31">
        <v>4301011951</v>
      </c>
      <c r="D634" s="770">
        <v>4640242180045</v>
      </c>
      <c r="E634" s="771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1148" t="s">
        <v>1023</v>
      </c>
      <c r="Q634" s="777"/>
      <c r="R634" s="777"/>
      <c r="S634" s="777"/>
      <c r="T634" s="778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1025</v>
      </c>
      <c r="B635" s="54" t="s">
        <v>1026</v>
      </c>
      <c r="C635" s="31">
        <v>4301011950</v>
      </c>
      <c r="D635" s="770">
        <v>4640242180601</v>
      </c>
      <c r="E635" s="771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875" t="s">
        <v>1027</v>
      </c>
      <c r="Q635" s="777"/>
      <c r="R635" s="777"/>
      <c r="S635" s="777"/>
      <c r="T635" s="778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74"/>
      <c r="B636" s="762"/>
      <c r="C636" s="762"/>
      <c r="D636" s="762"/>
      <c r="E636" s="762"/>
      <c r="F636" s="762"/>
      <c r="G636" s="762"/>
      <c r="H636" s="762"/>
      <c r="I636" s="762"/>
      <c r="J636" s="762"/>
      <c r="K636" s="762"/>
      <c r="L636" s="762"/>
      <c r="M636" s="762"/>
      <c r="N636" s="762"/>
      <c r="O636" s="775"/>
      <c r="P636" s="767" t="s">
        <v>69</v>
      </c>
      <c r="Q636" s="768"/>
      <c r="R636" s="768"/>
      <c r="S636" s="768"/>
      <c r="T636" s="768"/>
      <c r="U636" s="768"/>
      <c r="V636" s="769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hidden="1" x14ac:dyDescent="0.2">
      <c r="A637" s="762"/>
      <c r="B637" s="762"/>
      <c r="C637" s="762"/>
      <c r="D637" s="762"/>
      <c r="E637" s="762"/>
      <c r="F637" s="762"/>
      <c r="G637" s="762"/>
      <c r="H637" s="762"/>
      <c r="I637" s="762"/>
      <c r="J637" s="762"/>
      <c r="K637" s="762"/>
      <c r="L637" s="762"/>
      <c r="M637" s="762"/>
      <c r="N637" s="762"/>
      <c r="O637" s="775"/>
      <c r="P637" s="767" t="s">
        <v>69</v>
      </c>
      <c r="Q637" s="768"/>
      <c r="R637" s="768"/>
      <c r="S637" s="768"/>
      <c r="T637" s="768"/>
      <c r="U637" s="768"/>
      <c r="V637" s="769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hidden="1" customHeight="1" x14ac:dyDescent="0.25">
      <c r="A638" s="764" t="s">
        <v>166</v>
      </c>
      <c r="B638" s="762"/>
      <c r="C638" s="762"/>
      <c r="D638" s="762"/>
      <c r="E638" s="762"/>
      <c r="F638" s="762"/>
      <c r="G638" s="762"/>
      <c r="H638" s="762"/>
      <c r="I638" s="762"/>
      <c r="J638" s="762"/>
      <c r="K638" s="762"/>
      <c r="L638" s="762"/>
      <c r="M638" s="762"/>
      <c r="N638" s="762"/>
      <c r="O638" s="762"/>
      <c r="P638" s="762"/>
      <c r="Q638" s="762"/>
      <c r="R638" s="762"/>
      <c r="S638" s="762"/>
      <c r="T638" s="762"/>
      <c r="U638" s="762"/>
      <c r="V638" s="762"/>
      <c r="W638" s="762"/>
      <c r="X638" s="762"/>
      <c r="Y638" s="762"/>
      <c r="Z638" s="762"/>
      <c r="AA638" s="750"/>
      <c r="AB638" s="750"/>
      <c r="AC638" s="750"/>
    </row>
    <row r="639" spans="1:68" ht="27" hidden="1" customHeight="1" x14ac:dyDescent="0.25">
      <c r="A639" s="54" t="s">
        <v>1029</v>
      </c>
      <c r="B639" s="54" t="s">
        <v>1030</v>
      </c>
      <c r="C639" s="31">
        <v>4301020314</v>
      </c>
      <c r="D639" s="770">
        <v>4640242180090</v>
      </c>
      <c r="E639" s="771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1114" t="s">
        <v>1031</v>
      </c>
      <c r="Q639" s="777"/>
      <c r="R639" s="777"/>
      <c r="S639" s="777"/>
      <c r="T639" s="778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74"/>
      <c r="B640" s="762"/>
      <c r="C640" s="762"/>
      <c r="D640" s="762"/>
      <c r="E640" s="762"/>
      <c r="F640" s="762"/>
      <c r="G640" s="762"/>
      <c r="H640" s="762"/>
      <c r="I640" s="762"/>
      <c r="J640" s="762"/>
      <c r="K640" s="762"/>
      <c r="L640" s="762"/>
      <c r="M640" s="762"/>
      <c r="N640" s="762"/>
      <c r="O640" s="775"/>
      <c r="P640" s="767" t="s">
        <v>69</v>
      </c>
      <c r="Q640" s="768"/>
      <c r="R640" s="768"/>
      <c r="S640" s="768"/>
      <c r="T640" s="768"/>
      <c r="U640" s="768"/>
      <c r="V640" s="769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hidden="1" x14ac:dyDescent="0.2">
      <c r="A641" s="762"/>
      <c r="B641" s="762"/>
      <c r="C641" s="762"/>
      <c r="D641" s="762"/>
      <c r="E641" s="762"/>
      <c r="F641" s="762"/>
      <c r="G641" s="762"/>
      <c r="H641" s="762"/>
      <c r="I641" s="762"/>
      <c r="J641" s="762"/>
      <c r="K641" s="762"/>
      <c r="L641" s="762"/>
      <c r="M641" s="762"/>
      <c r="N641" s="762"/>
      <c r="O641" s="775"/>
      <c r="P641" s="767" t="s">
        <v>69</v>
      </c>
      <c r="Q641" s="768"/>
      <c r="R641" s="768"/>
      <c r="S641" s="768"/>
      <c r="T641" s="768"/>
      <c r="U641" s="768"/>
      <c r="V641" s="769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hidden="1" customHeight="1" x14ac:dyDescent="0.25">
      <c r="A642" s="764" t="s">
        <v>62</v>
      </c>
      <c r="B642" s="762"/>
      <c r="C642" s="762"/>
      <c r="D642" s="762"/>
      <c r="E642" s="762"/>
      <c r="F642" s="762"/>
      <c r="G642" s="762"/>
      <c r="H642" s="762"/>
      <c r="I642" s="762"/>
      <c r="J642" s="762"/>
      <c r="K642" s="762"/>
      <c r="L642" s="762"/>
      <c r="M642" s="762"/>
      <c r="N642" s="762"/>
      <c r="O642" s="762"/>
      <c r="P642" s="762"/>
      <c r="Q642" s="762"/>
      <c r="R642" s="762"/>
      <c r="S642" s="762"/>
      <c r="T642" s="762"/>
      <c r="U642" s="762"/>
      <c r="V642" s="762"/>
      <c r="W642" s="762"/>
      <c r="X642" s="762"/>
      <c r="Y642" s="762"/>
      <c r="Z642" s="762"/>
      <c r="AA642" s="750"/>
      <c r="AB642" s="750"/>
      <c r="AC642" s="750"/>
    </row>
    <row r="643" spans="1:68" ht="27" hidden="1" customHeight="1" x14ac:dyDescent="0.25">
      <c r="A643" s="54" t="s">
        <v>1033</v>
      </c>
      <c r="B643" s="54" t="s">
        <v>1034</v>
      </c>
      <c r="C643" s="31">
        <v>4301031321</v>
      </c>
      <c r="D643" s="770">
        <v>4640242180076</v>
      </c>
      <c r="E643" s="771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1118" t="s">
        <v>1035</v>
      </c>
      <c r="Q643" s="777"/>
      <c r="R643" s="777"/>
      <c r="S643" s="777"/>
      <c r="T643" s="778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idden="1" x14ac:dyDescent="0.2">
      <c r="A644" s="774"/>
      <c r="B644" s="762"/>
      <c r="C644" s="762"/>
      <c r="D644" s="762"/>
      <c r="E644" s="762"/>
      <c r="F644" s="762"/>
      <c r="G644" s="762"/>
      <c r="H644" s="762"/>
      <c r="I644" s="762"/>
      <c r="J644" s="762"/>
      <c r="K644" s="762"/>
      <c r="L644" s="762"/>
      <c r="M644" s="762"/>
      <c r="N644" s="762"/>
      <c r="O644" s="775"/>
      <c r="P644" s="767" t="s">
        <v>69</v>
      </c>
      <c r="Q644" s="768"/>
      <c r="R644" s="768"/>
      <c r="S644" s="768"/>
      <c r="T644" s="768"/>
      <c r="U644" s="768"/>
      <c r="V644" s="769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hidden="1" x14ac:dyDescent="0.2">
      <c r="A645" s="762"/>
      <c r="B645" s="762"/>
      <c r="C645" s="762"/>
      <c r="D645" s="762"/>
      <c r="E645" s="762"/>
      <c r="F645" s="762"/>
      <c r="G645" s="762"/>
      <c r="H645" s="762"/>
      <c r="I645" s="762"/>
      <c r="J645" s="762"/>
      <c r="K645" s="762"/>
      <c r="L645" s="762"/>
      <c r="M645" s="762"/>
      <c r="N645" s="762"/>
      <c r="O645" s="775"/>
      <c r="P645" s="767" t="s">
        <v>69</v>
      </c>
      <c r="Q645" s="768"/>
      <c r="R645" s="768"/>
      <c r="S645" s="768"/>
      <c r="T645" s="768"/>
      <c r="U645" s="768"/>
      <c r="V645" s="769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hidden="1" customHeight="1" x14ac:dyDescent="0.25">
      <c r="A646" s="764" t="s">
        <v>71</v>
      </c>
      <c r="B646" s="762"/>
      <c r="C646" s="762"/>
      <c r="D646" s="762"/>
      <c r="E646" s="762"/>
      <c r="F646" s="762"/>
      <c r="G646" s="762"/>
      <c r="H646" s="762"/>
      <c r="I646" s="762"/>
      <c r="J646" s="762"/>
      <c r="K646" s="762"/>
      <c r="L646" s="762"/>
      <c r="M646" s="762"/>
      <c r="N646" s="762"/>
      <c r="O646" s="762"/>
      <c r="P646" s="762"/>
      <c r="Q646" s="762"/>
      <c r="R646" s="762"/>
      <c r="S646" s="762"/>
      <c r="T646" s="762"/>
      <c r="U646" s="762"/>
      <c r="V646" s="762"/>
      <c r="W646" s="762"/>
      <c r="X646" s="762"/>
      <c r="Y646" s="762"/>
      <c r="Z646" s="762"/>
      <c r="AA646" s="750"/>
      <c r="AB646" s="750"/>
      <c r="AC646" s="750"/>
    </row>
    <row r="647" spans="1:68" ht="27" hidden="1" customHeight="1" x14ac:dyDescent="0.25">
      <c r="A647" s="54" t="s">
        <v>1037</v>
      </c>
      <c r="B647" s="54" t="s">
        <v>1038</v>
      </c>
      <c r="C647" s="31">
        <v>4301051780</v>
      </c>
      <c r="D647" s="770">
        <v>4640242180106</v>
      </c>
      <c r="E647" s="771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839" t="s">
        <v>1039</v>
      </c>
      <c r="Q647" s="777"/>
      <c r="R647" s="777"/>
      <c r="S647" s="777"/>
      <c r="T647" s="778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74"/>
      <c r="B648" s="762"/>
      <c r="C648" s="762"/>
      <c r="D648" s="762"/>
      <c r="E648" s="762"/>
      <c r="F648" s="762"/>
      <c r="G648" s="762"/>
      <c r="H648" s="762"/>
      <c r="I648" s="762"/>
      <c r="J648" s="762"/>
      <c r="K648" s="762"/>
      <c r="L648" s="762"/>
      <c r="M648" s="762"/>
      <c r="N648" s="762"/>
      <c r="O648" s="775"/>
      <c r="P648" s="767" t="s">
        <v>69</v>
      </c>
      <c r="Q648" s="768"/>
      <c r="R648" s="768"/>
      <c r="S648" s="768"/>
      <c r="T648" s="768"/>
      <c r="U648" s="768"/>
      <c r="V648" s="769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hidden="1" x14ac:dyDescent="0.2">
      <c r="A649" s="762"/>
      <c r="B649" s="762"/>
      <c r="C649" s="762"/>
      <c r="D649" s="762"/>
      <c r="E649" s="762"/>
      <c r="F649" s="762"/>
      <c r="G649" s="762"/>
      <c r="H649" s="762"/>
      <c r="I649" s="762"/>
      <c r="J649" s="762"/>
      <c r="K649" s="762"/>
      <c r="L649" s="762"/>
      <c r="M649" s="762"/>
      <c r="N649" s="762"/>
      <c r="O649" s="775"/>
      <c r="P649" s="767" t="s">
        <v>69</v>
      </c>
      <c r="Q649" s="768"/>
      <c r="R649" s="768"/>
      <c r="S649" s="768"/>
      <c r="T649" s="768"/>
      <c r="U649" s="768"/>
      <c r="V649" s="769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761"/>
      <c r="B650" s="762"/>
      <c r="C650" s="762"/>
      <c r="D650" s="762"/>
      <c r="E650" s="762"/>
      <c r="F650" s="762"/>
      <c r="G650" s="762"/>
      <c r="H650" s="762"/>
      <c r="I650" s="762"/>
      <c r="J650" s="762"/>
      <c r="K650" s="762"/>
      <c r="L650" s="762"/>
      <c r="M650" s="762"/>
      <c r="N650" s="762"/>
      <c r="O650" s="763"/>
      <c r="P650" s="888" t="s">
        <v>1041</v>
      </c>
      <c r="Q650" s="889"/>
      <c r="R650" s="889"/>
      <c r="S650" s="889"/>
      <c r="T650" s="889"/>
      <c r="U650" s="889"/>
      <c r="V650" s="890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17377.5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17546.060000000001</v>
      </c>
      <c r="Z650" s="37"/>
      <c r="AA650" s="760"/>
      <c r="AB650" s="760"/>
      <c r="AC650" s="760"/>
    </row>
    <row r="651" spans="1:68" x14ac:dyDescent="0.2">
      <c r="A651" s="762"/>
      <c r="B651" s="762"/>
      <c r="C651" s="762"/>
      <c r="D651" s="762"/>
      <c r="E651" s="762"/>
      <c r="F651" s="762"/>
      <c r="G651" s="762"/>
      <c r="H651" s="762"/>
      <c r="I651" s="762"/>
      <c r="J651" s="762"/>
      <c r="K651" s="762"/>
      <c r="L651" s="762"/>
      <c r="M651" s="762"/>
      <c r="N651" s="762"/>
      <c r="O651" s="763"/>
      <c r="P651" s="888" t="s">
        <v>1042</v>
      </c>
      <c r="Q651" s="889"/>
      <c r="R651" s="889"/>
      <c r="S651" s="889"/>
      <c r="T651" s="889"/>
      <c r="U651" s="889"/>
      <c r="V651" s="890"/>
      <c r="W651" s="37" t="s">
        <v>67</v>
      </c>
      <c r="X651" s="759">
        <f>IFERROR(SUM(BM22:BM647),"0")</f>
        <v>18519.986025086022</v>
      </c>
      <c r="Y651" s="759">
        <f>IFERROR(SUM(BN22:BN647),"0")</f>
        <v>18699.017999999996</v>
      </c>
      <c r="Z651" s="37"/>
      <c r="AA651" s="760"/>
      <c r="AB651" s="760"/>
      <c r="AC651" s="760"/>
    </row>
    <row r="652" spans="1:68" x14ac:dyDescent="0.2">
      <c r="A652" s="762"/>
      <c r="B652" s="762"/>
      <c r="C652" s="762"/>
      <c r="D652" s="762"/>
      <c r="E652" s="762"/>
      <c r="F652" s="762"/>
      <c r="G652" s="762"/>
      <c r="H652" s="762"/>
      <c r="I652" s="762"/>
      <c r="J652" s="762"/>
      <c r="K652" s="762"/>
      <c r="L652" s="762"/>
      <c r="M652" s="762"/>
      <c r="N652" s="762"/>
      <c r="O652" s="763"/>
      <c r="P652" s="888" t="s">
        <v>1043</v>
      </c>
      <c r="Q652" s="889"/>
      <c r="R652" s="889"/>
      <c r="S652" s="889"/>
      <c r="T652" s="889"/>
      <c r="U652" s="889"/>
      <c r="V652" s="890"/>
      <c r="W652" s="37" t="s">
        <v>1044</v>
      </c>
      <c r="X652" s="38">
        <f>ROUNDUP(SUM(BO22:BO647),0)</f>
        <v>35</v>
      </c>
      <c r="Y652" s="38">
        <f>ROUNDUP(SUM(BP22:BP647),0)</f>
        <v>36</v>
      </c>
      <c r="Z652" s="37"/>
      <c r="AA652" s="760"/>
      <c r="AB652" s="760"/>
      <c r="AC652" s="760"/>
    </row>
    <row r="653" spans="1:68" x14ac:dyDescent="0.2">
      <c r="A653" s="762"/>
      <c r="B653" s="762"/>
      <c r="C653" s="762"/>
      <c r="D653" s="762"/>
      <c r="E653" s="762"/>
      <c r="F653" s="762"/>
      <c r="G653" s="762"/>
      <c r="H653" s="762"/>
      <c r="I653" s="762"/>
      <c r="J653" s="762"/>
      <c r="K653" s="762"/>
      <c r="L653" s="762"/>
      <c r="M653" s="762"/>
      <c r="N653" s="762"/>
      <c r="O653" s="763"/>
      <c r="P653" s="888" t="s">
        <v>1045</v>
      </c>
      <c r="Q653" s="889"/>
      <c r="R653" s="889"/>
      <c r="S653" s="889"/>
      <c r="T653" s="889"/>
      <c r="U653" s="889"/>
      <c r="V653" s="890"/>
      <c r="W653" s="37" t="s">
        <v>67</v>
      </c>
      <c r="X653" s="759">
        <f>GrossWeightTotal+PalletQtyTotal*25</f>
        <v>19394.986025086022</v>
      </c>
      <c r="Y653" s="759">
        <f>GrossWeightTotalR+PalletQtyTotalR*25</f>
        <v>19599.017999999996</v>
      </c>
      <c r="Z653" s="37"/>
      <c r="AA653" s="760"/>
      <c r="AB653" s="760"/>
      <c r="AC653" s="760"/>
    </row>
    <row r="654" spans="1:68" x14ac:dyDescent="0.2">
      <c r="A654" s="762"/>
      <c r="B654" s="762"/>
      <c r="C654" s="762"/>
      <c r="D654" s="762"/>
      <c r="E654" s="762"/>
      <c r="F654" s="762"/>
      <c r="G654" s="762"/>
      <c r="H654" s="762"/>
      <c r="I654" s="762"/>
      <c r="J654" s="762"/>
      <c r="K654" s="762"/>
      <c r="L654" s="762"/>
      <c r="M654" s="762"/>
      <c r="N654" s="762"/>
      <c r="O654" s="763"/>
      <c r="P654" s="888" t="s">
        <v>1046</v>
      </c>
      <c r="Q654" s="889"/>
      <c r="R654" s="889"/>
      <c r="S654" s="889"/>
      <c r="T654" s="889"/>
      <c r="U654" s="889"/>
      <c r="V654" s="890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4217.7240457499074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4248</v>
      </c>
      <c r="Z654" s="37"/>
      <c r="AA654" s="760"/>
      <c r="AB654" s="760"/>
      <c r="AC654" s="760"/>
    </row>
    <row r="655" spans="1:68" ht="14.25" hidden="1" customHeight="1" x14ac:dyDescent="0.2">
      <c r="A655" s="762"/>
      <c r="B655" s="762"/>
      <c r="C655" s="762"/>
      <c r="D655" s="762"/>
      <c r="E655" s="762"/>
      <c r="F655" s="762"/>
      <c r="G655" s="762"/>
      <c r="H655" s="762"/>
      <c r="I655" s="762"/>
      <c r="J655" s="762"/>
      <c r="K655" s="762"/>
      <c r="L655" s="762"/>
      <c r="M655" s="762"/>
      <c r="N655" s="762"/>
      <c r="O655" s="763"/>
      <c r="P655" s="888" t="s">
        <v>1047</v>
      </c>
      <c r="Q655" s="889"/>
      <c r="R655" s="889"/>
      <c r="S655" s="889"/>
      <c r="T655" s="889"/>
      <c r="U655" s="889"/>
      <c r="V655" s="890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41.020760000000003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772" t="s">
        <v>110</v>
      </c>
      <c r="D657" s="835"/>
      <c r="E657" s="835"/>
      <c r="F657" s="835"/>
      <c r="G657" s="835"/>
      <c r="H657" s="836"/>
      <c r="I657" s="772" t="s">
        <v>332</v>
      </c>
      <c r="J657" s="835"/>
      <c r="K657" s="835"/>
      <c r="L657" s="835"/>
      <c r="M657" s="835"/>
      <c r="N657" s="835"/>
      <c r="O657" s="835"/>
      <c r="P657" s="835"/>
      <c r="Q657" s="835"/>
      <c r="R657" s="835"/>
      <c r="S657" s="835"/>
      <c r="T657" s="835"/>
      <c r="U657" s="835"/>
      <c r="V657" s="835"/>
      <c r="W657" s="836"/>
      <c r="X657" s="772" t="s">
        <v>660</v>
      </c>
      <c r="Y657" s="836"/>
      <c r="Z657" s="772" t="s">
        <v>745</v>
      </c>
      <c r="AA657" s="835"/>
      <c r="AB657" s="835"/>
      <c r="AC657" s="836"/>
      <c r="AD657" s="749" t="s">
        <v>846</v>
      </c>
      <c r="AE657" s="772" t="s">
        <v>921</v>
      </c>
      <c r="AF657" s="836"/>
    </row>
    <row r="658" spans="1:32" ht="14.25" customHeight="1" thickTop="1" x14ac:dyDescent="0.2">
      <c r="A658" s="1182" t="s">
        <v>1050</v>
      </c>
      <c r="B658" s="772" t="s">
        <v>61</v>
      </c>
      <c r="C658" s="772" t="s">
        <v>111</v>
      </c>
      <c r="D658" s="772" t="s">
        <v>136</v>
      </c>
      <c r="E658" s="772" t="s">
        <v>220</v>
      </c>
      <c r="F658" s="772" t="s">
        <v>245</v>
      </c>
      <c r="G658" s="772" t="s">
        <v>296</v>
      </c>
      <c r="H658" s="772" t="s">
        <v>110</v>
      </c>
      <c r="I658" s="772" t="s">
        <v>333</v>
      </c>
      <c r="J658" s="772" t="s">
        <v>358</v>
      </c>
      <c r="K658" s="772" t="s">
        <v>431</v>
      </c>
      <c r="L658" s="751"/>
      <c r="M658" s="772" t="s">
        <v>451</v>
      </c>
      <c r="N658" s="751"/>
      <c r="O658" s="772" t="s">
        <v>475</v>
      </c>
      <c r="P658" s="772" t="s">
        <v>504</v>
      </c>
      <c r="Q658" s="772" t="s">
        <v>507</v>
      </c>
      <c r="R658" s="772" t="s">
        <v>516</v>
      </c>
      <c r="S658" s="772" t="s">
        <v>530</v>
      </c>
      <c r="T658" s="772" t="s">
        <v>540</v>
      </c>
      <c r="U658" s="772" t="s">
        <v>553</v>
      </c>
      <c r="V658" s="772" t="s">
        <v>561</v>
      </c>
      <c r="W658" s="772" t="s">
        <v>647</v>
      </c>
      <c r="X658" s="772" t="s">
        <v>661</v>
      </c>
      <c r="Y658" s="772" t="s">
        <v>706</v>
      </c>
      <c r="Z658" s="772" t="s">
        <v>746</v>
      </c>
      <c r="AA658" s="772" t="s">
        <v>806</v>
      </c>
      <c r="AB658" s="772" t="s">
        <v>829</v>
      </c>
      <c r="AC658" s="772" t="s">
        <v>842</v>
      </c>
      <c r="AD658" s="772" t="s">
        <v>846</v>
      </c>
      <c r="AE658" s="772" t="s">
        <v>921</v>
      </c>
      <c r="AF658" s="772" t="s">
        <v>1020</v>
      </c>
    </row>
    <row r="659" spans="1:32" ht="13.5" customHeight="1" thickBot="1" x14ac:dyDescent="0.25">
      <c r="A659" s="1183"/>
      <c r="B659" s="773"/>
      <c r="C659" s="773"/>
      <c r="D659" s="773"/>
      <c r="E659" s="773"/>
      <c r="F659" s="773"/>
      <c r="G659" s="773"/>
      <c r="H659" s="773"/>
      <c r="I659" s="773"/>
      <c r="J659" s="773"/>
      <c r="K659" s="773"/>
      <c r="L659" s="751"/>
      <c r="M659" s="773"/>
      <c r="N659" s="751"/>
      <c r="O659" s="773"/>
      <c r="P659" s="773"/>
      <c r="Q659" s="773"/>
      <c r="R659" s="773"/>
      <c r="S659" s="773"/>
      <c r="T659" s="773"/>
      <c r="U659" s="773"/>
      <c r="V659" s="773"/>
      <c r="W659" s="773"/>
      <c r="X659" s="773"/>
      <c r="Y659" s="773"/>
      <c r="Z659" s="773"/>
      <c r="AA659" s="773"/>
      <c r="AB659" s="773"/>
      <c r="AC659" s="773"/>
      <c r="AD659" s="773"/>
      <c r="AE659" s="773"/>
      <c r="AF659" s="773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409.6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936.30000000000018</v>
      </c>
      <c r="E660" s="46">
        <f>IFERROR(Y107*1,"0")+IFERROR(Y108*1,"0")+IFERROR(Y109*1,"0")+IFERROR(Y110*1,"0")+IFERROR(Y114*1,"0")+IFERROR(Y115*1,"0")+IFERROR(Y116*1,"0")+IFERROR(Y117*1,"0")+IFERROR(Y118*1,"0")</f>
        <v>1078.2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1431</v>
      </c>
      <c r="G660" s="46">
        <f>IFERROR(Y155*1,"0")+IFERROR(Y156*1,"0")+IFERROR(Y160*1,"0")+IFERROR(Y161*1,"0")+IFERROR(Y165*1,"0")+IFERROR(Y166*1,"0")</f>
        <v>186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890.4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2959.5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183.6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561.6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193.20000000000002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562.9</v>
      </c>
      <c r="W660" s="46">
        <f>IFERROR(Y399*1,"0")+IFERROR(Y403*1,"0")+IFERROR(Y404*1,"0")+IFERROR(Y405*1,"0")</f>
        <v>1158.3000000000002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4048.8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118.8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170.4</v>
      </c>
      <c r="AA660" s="46">
        <f>IFERROR(Y508*1,"0")+IFERROR(Y512*1,"0")+IFERROR(Y513*1,"0")+IFERROR(Y514*1,"0")+IFERROR(Y515*1,"0")+IFERROR(Y516*1,"0")+IFERROR(Y520*1,"0")+IFERROR(Y524*1,"0")</f>
        <v>46.5</v>
      </c>
      <c r="AB660" s="46">
        <f>IFERROR(Y529*1,"0")+IFERROR(Y530*1,"0")+IFERROR(Y531*1,"0")+IFERROR(Y532*1,"0")</f>
        <v>6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1403.76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1201.2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65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27,00"/>
        <filter val="1 155,00"/>
        <filter val="1 200,00"/>
        <filter val="1 208,00"/>
        <filter val="1 660,00"/>
        <filter val="1,50"/>
        <filter val="1,80"/>
        <filter val="10,26"/>
        <filter val="10,50"/>
        <filter val="100,00"/>
        <filter val="105,00"/>
        <filter val="114,17"/>
        <filter val="12,14"/>
        <filter val="120,00"/>
        <filter val="124,00"/>
        <filter val="125,93"/>
        <filter val="132,00"/>
        <filter val="150,00"/>
        <filter val="151,19"/>
        <filter val="153,85"/>
        <filter val="156,00"/>
        <filter val="157,12"/>
        <filter val="16,67"/>
        <filter val="160,00"/>
        <filter val="163,00"/>
        <filter val="166,00"/>
        <filter val="167,14"/>
        <filter val="17 377,50"/>
        <filter val="170,00"/>
        <filter val="175,00"/>
        <filter val="18 519,99"/>
        <filter val="18,00"/>
        <filter val="18,75"/>
        <filter val="180,00"/>
        <filter val="188,00"/>
        <filter val="19 394,99"/>
        <filter val="192,50"/>
        <filter val="2 740,00"/>
        <filter val="2,00"/>
        <filter val="20,00"/>
        <filter val="200,00"/>
        <filter val="21,00"/>
        <filter val="210,00"/>
        <filter val="220,00"/>
        <filter val="225,00"/>
        <filter val="23,48"/>
        <filter val="233,33"/>
        <filter val="25,00"/>
        <filter val="26,67"/>
        <filter val="28,41"/>
        <filter val="280,00"/>
        <filter val="3,57"/>
        <filter val="30,00"/>
        <filter val="300,00"/>
        <filter val="315,00"/>
        <filter val="33,33"/>
        <filter val="35"/>
        <filter val="350,00"/>
        <filter val="352,78"/>
        <filter val="357,00"/>
        <filter val="36,00"/>
        <filter val="360,00"/>
        <filter val="376,19"/>
        <filter val="39,60"/>
        <filter val="4 217,72"/>
        <filter val="40,00"/>
        <filter val="40,50"/>
        <filter val="400,00"/>
        <filter val="410,00"/>
        <filter val="415,00"/>
        <filter val="425,00"/>
        <filter val="440,00"/>
        <filter val="48,00"/>
        <filter val="5,00"/>
        <filter val="5,13"/>
        <filter val="5,83"/>
        <filter val="50,00"/>
        <filter val="500,00"/>
        <filter val="51,67"/>
        <filter val="510,00"/>
        <filter val="516,00"/>
        <filter val="52,01"/>
        <filter val="52,50"/>
        <filter val="52,80"/>
        <filter val="536,67"/>
        <filter val="54,00"/>
        <filter val="56,00"/>
        <filter val="560,00"/>
        <filter val="578,00"/>
        <filter val="6,00"/>
        <filter val="60,00"/>
        <filter val="601,15"/>
        <filter val="68,00"/>
        <filter val="68,52"/>
        <filter val="70,00"/>
        <filter val="70,48"/>
        <filter val="712,00"/>
        <filter val="770,00"/>
        <filter val="8,00"/>
        <filter val="80,00"/>
        <filter val="81,11"/>
        <filter val="810,00"/>
        <filter val="82,00"/>
        <filter val="85,00"/>
        <filter val="880,00"/>
        <filter val="9,00"/>
        <filter val="90,00"/>
        <filter val="91,67"/>
        <filter val="96,00"/>
        <filter val="98,52"/>
      </filters>
    </filterColumn>
    <filterColumn colId="29" showButton="0"/>
    <filterColumn colId="30" showButton="0"/>
  </autoFilter>
  <mergeCells count="1164"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P653:V653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D244:E244"/>
    <mergeCell ref="P228:T228"/>
    <mergeCell ref="D171:E171"/>
    <mergeCell ref="P355:T355"/>
    <mergeCell ref="P293:T293"/>
    <mergeCell ref="D336:E336"/>
    <mergeCell ref="P423:V423"/>
    <mergeCell ref="P430:T430"/>
    <mergeCell ref="P494:V494"/>
    <mergeCell ref="A297:Z297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P584:V584"/>
    <mergeCell ref="O17:O18"/>
    <mergeCell ref="P336:T336"/>
    <mergeCell ref="A469:Z469"/>
    <mergeCell ref="P187:V187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M17:M18"/>
    <mergeCell ref="A409:Z409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D33:E33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A554:O555"/>
    <mergeCell ref="D84:E84"/>
    <mergeCell ref="P483:T483"/>
    <mergeCell ref="D569:E569"/>
    <mergeCell ref="P641:V641"/>
    <mergeCell ref="D93:E93"/>
    <mergeCell ref="P72:V72"/>
    <mergeCell ref="P136:V136"/>
    <mergeCell ref="D251:E251"/>
    <mergeCell ref="P643:T643"/>
    <mergeCell ref="D643:E643"/>
    <mergeCell ref="A640:O641"/>
    <mergeCell ref="A638:Z638"/>
    <mergeCell ref="D308:E308"/>
    <mergeCell ref="D606:E606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P607:T607"/>
    <mergeCell ref="A41:Z41"/>
    <mergeCell ref="A90:Z90"/>
    <mergeCell ref="A277:Z277"/>
    <mergeCell ref="D446:E446"/>
    <mergeCell ref="A519:Z519"/>
    <mergeCell ref="P44:V44"/>
    <mergeCell ref="P569:T569"/>
    <mergeCell ref="A449:O450"/>
    <mergeCell ref="P48:T48"/>
    <mergeCell ref="D436:E436"/>
    <mergeCell ref="P490:T490"/>
    <mergeCell ref="P346:T346"/>
    <mergeCell ref="P582:T582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D22:E22"/>
    <mergeCell ref="A35:O36"/>
    <mergeCell ref="D155:E155"/>
    <mergeCell ref="D149:E149"/>
    <mergeCell ref="D447:E447"/>
    <mergeCell ref="P575:T575"/>
    <mergeCell ref="A323:O324"/>
    <mergeCell ref="P407:V407"/>
    <mergeCell ref="A289:O290"/>
    <mergeCell ref="P382:V382"/>
    <mergeCell ref="A182:Z182"/>
    <mergeCell ref="P624:V624"/>
    <mergeCell ref="A623:O624"/>
    <mergeCell ref="A169:Z169"/>
    <mergeCell ref="P551:T551"/>
    <mergeCell ref="A296:Z296"/>
    <mergeCell ref="D288:E288"/>
    <mergeCell ref="D459:E459"/>
    <mergeCell ref="A648:O649"/>
    <mergeCell ref="D461:E461"/>
    <mergeCell ref="D200:E200"/>
    <mergeCell ref="A273:Z273"/>
    <mergeCell ref="P359:T359"/>
    <mergeCell ref="D594:E594"/>
    <mergeCell ref="D385:E385"/>
    <mergeCell ref="D618:E618"/>
    <mergeCell ref="P178:T178"/>
    <mergeCell ref="D605:E605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P460:T460"/>
    <mergeCell ref="G17:G18"/>
    <mergeCell ref="P240:V240"/>
    <mergeCell ref="P488:T488"/>
    <mergeCell ref="A507:Z507"/>
    <mergeCell ref="P282:T282"/>
    <mergeCell ref="A227:Z227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J9:M9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P156:T156"/>
    <mergeCell ref="P327:T327"/>
    <mergeCell ref="A464:Z464"/>
    <mergeCell ref="P316:V316"/>
    <mergeCell ref="H10:M10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AB17:AB18"/>
    <mergeCell ref="A172:O173"/>
    <mergeCell ref="P271:V271"/>
    <mergeCell ref="P566:T566"/>
    <mergeCell ref="A340:Z340"/>
    <mergeCell ref="A511:Z511"/>
    <mergeCell ref="D581:E581"/>
    <mergeCell ref="D51:E51"/>
    <mergeCell ref="P51:T51"/>
    <mergeCell ref="P26:T26"/>
    <mergeCell ref="A72:O73"/>
    <mergeCell ref="P591:T591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D283:E283"/>
    <mergeCell ref="P446:T446"/>
    <mergeCell ref="P611:T611"/>
    <mergeCell ref="D420:E420"/>
    <mergeCell ref="D591:E591"/>
    <mergeCell ref="P530:T530"/>
    <mergeCell ref="P318:T318"/>
    <mergeCell ref="A580:Z580"/>
    <mergeCell ref="P477:T477"/>
    <mergeCell ref="P157:V157"/>
    <mergeCell ref="P328:V328"/>
    <mergeCell ref="D476:E476"/>
    <mergeCell ref="P455:V455"/>
    <mergeCell ref="A451:Z451"/>
    <mergeCell ref="P309:T309"/>
    <mergeCell ref="P505:V505"/>
    <mergeCell ref="A504:O505"/>
    <mergeCell ref="P545:T545"/>
    <mergeCell ref="D178:E178"/>
    <mergeCell ref="P225:V225"/>
    <mergeCell ref="H658:H659"/>
    <mergeCell ref="D425:E425"/>
    <mergeCell ref="D359:E359"/>
    <mergeCell ref="D601:E601"/>
    <mergeCell ref="P96:T96"/>
    <mergeCell ref="I657:W657"/>
    <mergeCell ref="A587:Z587"/>
    <mergeCell ref="A562:Z562"/>
    <mergeCell ref="D627:E627"/>
    <mergeCell ref="P620:T620"/>
    <mergeCell ref="P658:P659"/>
    <mergeCell ref="D512:E512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D125:E125"/>
    <mergeCell ref="P179:T179"/>
    <mergeCell ref="A369:Z369"/>
    <mergeCell ref="P375:T375"/>
    <mergeCell ref="A54:O55"/>
    <mergeCell ref="A454:O455"/>
    <mergeCell ref="P207:T207"/>
    <mergeCell ref="P172:V172"/>
    <mergeCell ref="P299:T299"/>
    <mergeCell ref="P215:V215"/>
    <mergeCell ref="A211:Z211"/>
    <mergeCell ref="P393:T393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P235:T235"/>
    <mergeCell ref="P306:T306"/>
    <mergeCell ref="D140:E140"/>
    <mergeCell ref="D267:E267"/>
    <mergeCell ref="D264:E264"/>
    <mergeCell ref="D220:E220"/>
    <mergeCell ref="P581:T581"/>
    <mergeCell ref="A636:O637"/>
    <mergeCell ref="P655:V655"/>
    <mergeCell ref="P285:T285"/>
    <mergeCell ref="A188:Z188"/>
    <mergeCell ref="P434:V434"/>
    <mergeCell ref="A433:O434"/>
    <mergeCell ref="Z658:Z659"/>
    <mergeCell ref="A13:M13"/>
    <mergeCell ref="A325:Z325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P320:V320"/>
    <mergeCell ref="P387:T387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A14:M14"/>
    <mergeCell ref="D109:E109"/>
    <mergeCell ref="D280:E280"/>
    <mergeCell ref="D480:E480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T6:U9"/>
    <mergeCell ref="P590:T590"/>
    <mergeCell ref="P319:V319"/>
    <mergeCell ref="D582:E582"/>
    <mergeCell ref="Q10:R10"/>
    <mergeCell ref="A12:M12"/>
    <mergeCell ref="A424:Z424"/>
    <mergeCell ref="P499:V499"/>
    <mergeCell ref="D444:E444"/>
    <mergeCell ref="P425:T425"/>
    <mergeCell ref="P245:T245"/>
    <mergeCell ref="P449:V449"/>
    <mergeCell ref="A470:Z470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D453:E453"/>
    <mergeCell ref="P295:V295"/>
    <mergeCell ref="D235:E235"/>
    <mergeCell ref="P276:V276"/>
    <mergeCell ref="P214:V214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P15:T16"/>
    <mergeCell ref="A398:Z398"/>
    <mergeCell ref="D567:E567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D487:E487"/>
    <mergeCell ref="A19:Z19"/>
    <mergeCell ref="A190:Z190"/>
    <mergeCell ref="P372:T372"/>
    <mergeCell ref="P368:V368"/>
    <mergeCell ref="A247:O248"/>
    <mergeCell ref="P353:T353"/>
    <mergeCell ref="P524:T524"/>
    <mergeCell ref="P204:V204"/>
    <mergeCell ref="D532:E532"/>
    <mergeCell ref="P132:T132"/>
    <mergeCell ref="A121:Z121"/>
    <mergeCell ref="P367:V367"/>
    <mergeCell ref="P538:V538"/>
    <mergeCell ref="P603:V603"/>
    <mergeCell ref="P342:V342"/>
    <mergeCell ref="P146:V146"/>
    <mergeCell ref="AC658:AC659"/>
    <mergeCell ref="D617:E617"/>
    <mergeCell ref="D27:E27"/>
    <mergeCell ref="P579:V579"/>
    <mergeCell ref="P208:T208"/>
    <mergeCell ref="AB658:AB659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128:V128"/>
    <mergeCell ref="A17:A18"/>
    <mergeCell ref="K17:K18"/>
    <mergeCell ref="A189:Z189"/>
    <mergeCell ref="C17:C18"/>
    <mergeCell ref="P195:T195"/>
    <mergeCell ref="P300:T300"/>
    <mergeCell ref="P371:T371"/>
    <mergeCell ref="P431:T431"/>
    <mergeCell ref="P493:T493"/>
    <mergeCell ref="D230:E230"/>
    <mergeCell ref="P358:T358"/>
    <mergeCell ref="P649:V649"/>
    <mergeCell ref="P66:T66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D448:E448"/>
    <mergeCell ref="D546:E546"/>
    <mergeCell ref="A43:O44"/>
    <mergeCell ref="P246:T246"/>
    <mergeCell ref="D611:E611"/>
    <mergeCell ref="A474:Z474"/>
    <mergeCell ref="P529:T529"/>
    <mergeCell ref="D63:E63"/>
    <mergeCell ref="P578:V578"/>
    <mergeCell ref="P301:V301"/>
    <mergeCell ref="A326:Z326"/>
    <mergeCell ref="P498:T498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527:Z527"/>
    <mergeCell ref="A632:Z632"/>
    <mergeCell ref="P513:T513"/>
    <mergeCell ref="D590:E59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D309:E309"/>
    <mergeCell ref="P118:T118"/>
    <mergeCell ref="D545:E545"/>
    <mergeCell ref="P416:T416"/>
    <mergeCell ref="P142:T142"/>
    <mergeCell ref="P403:T403"/>
    <mergeCell ref="A259:O260"/>
    <mergeCell ref="D622:E622"/>
    <mergeCell ref="P117:T117"/>
    <mergeCell ref="D115:E115"/>
    <mergeCell ref="D609:E609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P463:V463"/>
    <mergeCell ref="D255:E255"/>
    <mergeCell ref="P610:T610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D629:E629"/>
    <mergeCell ref="D141:E141"/>
    <mergeCell ref="D135:E135"/>
    <mergeCell ref="A119:O120"/>
    <mergeCell ref="P413:T413"/>
    <mergeCell ref="D67:E67"/>
    <mergeCell ref="A214:O215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A313:Z313"/>
    <mergeCell ref="P111:V111"/>
    <mergeCell ref="Q9:R9"/>
    <mergeCell ref="A113:Z113"/>
    <mergeCell ref="P36:V36"/>
    <mergeCell ref="A303:Z303"/>
    <mergeCell ref="A159:Z159"/>
    <mergeCell ref="P78:T78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R1:T1"/>
    <mergeCell ref="P150:T150"/>
    <mergeCell ref="P221:T221"/>
    <mergeCell ref="P392:T392"/>
    <mergeCell ref="D307:E307"/>
    <mergeCell ref="P386:T386"/>
    <mergeCell ref="A46:Z46"/>
    <mergeCell ref="A225:O226"/>
    <mergeCell ref="D87:E87"/>
    <mergeCell ref="P166:T166"/>
    <mergeCell ref="D380:E380"/>
    <mergeCell ref="P481:T481"/>
    <mergeCell ref="D1:F1"/>
    <mergeCell ref="Q11:R11"/>
    <mergeCell ref="D322:E322"/>
    <mergeCell ref="A6:C6"/>
    <mergeCell ref="D26:E26"/>
    <mergeCell ref="P480:T480"/>
    <mergeCell ref="Q12:R12"/>
    <mergeCell ref="A203:O204"/>
    <mergeCell ref="P280:T280"/>
    <mergeCell ref="D134:E134"/>
    <mergeCell ref="P213:T213"/>
    <mergeCell ref="A378:Z378"/>
    <mergeCell ref="P626:T626"/>
    <mergeCell ref="P520:T520"/>
    <mergeCell ref="D363:E363"/>
    <mergeCell ref="D563:E563"/>
    <mergeCell ref="A572:O573"/>
    <mergeCell ref="D357:E357"/>
    <mergeCell ref="D599:E599"/>
    <mergeCell ref="P28:T28"/>
    <mergeCell ref="D71:E71"/>
    <mergeCell ref="A538:O539"/>
    <mergeCell ref="A332:O333"/>
    <mergeCell ref="I17:I18"/>
    <mergeCell ref="D306:E306"/>
    <mergeCell ref="A319:O320"/>
    <mergeCell ref="P287:T287"/>
    <mergeCell ref="P281:T281"/>
    <mergeCell ref="P414:T414"/>
    <mergeCell ref="P352:T352"/>
    <mergeCell ref="P548:T548"/>
    <mergeCell ref="P203:V203"/>
    <mergeCell ref="D52:E52"/>
    <mergeCell ref="P266:T266"/>
    <mergeCell ref="P331:T331"/>
    <mergeCell ref="P502:T502"/>
    <mergeCell ref="P537:T537"/>
    <mergeCell ref="D598:E598"/>
    <mergeCell ref="P411:T411"/>
    <mergeCell ref="D388:E388"/>
    <mergeCell ref="P442:T442"/>
    <mergeCell ref="P29:T29"/>
    <mergeCell ref="A97:O98"/>
    <mergeCell ref="P100:T100"/>
    <mergeCell ref="P94:T94"/>
    <mergeCell ref="P265:T265"/>
    <mergeCell ref="D208:E208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P31:T31"/>
    <mergeCell ref="A291:Z291"/>
    <mergeCell ref="D139:E139"/>
    <mergeCell ref="P180:V180"/>
    <mergeCell ref="P40:V40"/>
    <mergeCell ref="D28:E28"/>
    <mergeCell ref="P405:T405"/>
    <mergeCell ref="P476:T476"/>
    <mergeCell ref="P184:T184"/>
    <mergeCell ref="D432:E432"/>
    <mergeCell ref="D236:E236"/>
    <mergeCell ref="D117:E117"/>
    <mergeCell ref="D92:E92"/>
    <mergeCell ref="P171:T171"/>
    <mergeCell ref="D30:E30"/>
    <mergeCell ref="D53:E53"/>
    <mergeCell ref="P381:T381"/>
    <mergeCell ref="P552:T552"/>
    <mergeCell ref="D351:E351"/>
    <mergeCell ref="A560:O561"/>
    <mergeCell ref="D411:E411"/>
    <mergeCell ref="D482:E482"/>
    <mergeCell ref="P160:T160"/>
    <mergeCell ref="P395:V395"/>
    <mergeCell ref="P517:V517"/>
    <mergeCell ref="P445:T445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D144:E144"/>
    <mergeCell ref="A209:O210"/>
    <mergeCell ref="P394:T394"/>
    <mergeCell ref="D442:E442"/>
    <mergeCell ref="P570:T570"/>
    <mergeCell ref="D502:E502"/>
    <mergeCell ref="D600:E600"/>
    <mergeCell ref="D615:E615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P86:T86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I658:I659"/>
    <mergeCell ref="K658:K659"/>
    <mergeCell ref="P565:T565"/>
    <mergeCell ref="Z657:AC657"/>
    <mergeCell ref="D593:E593"/>
    <mergeCell ref="P647:T647"/>
    <mergeCell ref="A239:O240"/>
    <mergeCell ref="P242:T242"/>
    <mergeCell ref="A301:O302"/>
    <mergeCell ref="D353:E353"/>
    <mergeCell ref="P628:T628"/>
    <mergeCell ref="D78:E78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A650:O655"/>
    <mergeCell ref="A441:Z441"/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  <mergeCell ref="P457:T457"/>
    <mergeCell ref="V10:W10"/>
    <mergeCell ref="P366:T366"/>
    <mergeCell ref="D558:E558"/>
    <mergeCell ref="P615:T615"/>
    <mergeCell ref="P621:T621"/>
    <mergeCell ref="W17:W18"/>
    <mergeCell ref="D258:E258"/>
    <mergeCell ref="P533:V5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