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57A1EF-1C2E-46DA-9144-68F30AB03D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X643" i="1"/>
  <c r="Y642" i="1"/>
  <c r="X642" i="1"/>
  <c r="BP641" i="1"/>
  <c r="BO641" i="1"/>
  <c r="BN641" i="1"/>
  <c r="BM641" i="1"/>
  <c r="Z641" i="1"/>
  <c r="Z642" i="1" s="1"/>
  <c r="Y641" i="1"/>
  <c r="Y643" i="1" s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BO570" i="1"/>
  <c r="BM570" i="1"/>
  <c r="Y570" i="1"/>
  <c r="P570" i="1"/>
  <c r="BO569" i="1"/>
  <c r="BM569" i="1"/>
  <c r="Y569" i="1"/>
  <c r="BO568" i="1"/>
  <c r="BM568" i="1"/>
  <c r="Y568" i="1"/>
  <c r="P568" i="1"/>
  <c r="BO567" i="1"/>
  <c r="BM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X541" i="1"/>
  <c r="X540" i="1"/>
  <c r="BO539" i="1"/>
  <c r="BM539" i="1"/>
  <c r="Y539" i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X520" i="1"/>
  <c r="X519" i="1"/>
  <c r="BO518" i="1"/>
  <c r="BM518" i="1"/>
  <c r="Y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O505" i="1"/>
  <c r="BM505" i="1"/>
  <c r="Y505" i="1"/>
  <c r="P505" i="1"/>
  <c r="BO504" i="1"/>
  <c r="BM504" i="1"/>
  <c r="Y504" i="1"/>
  <c r="Y506" i="1" s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Y456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X403" i="1"/>
  <c r="X402" i="1"/>
  <c r="BO401" i="1"/>
  <c r="BN401" i="1"/>
  <c r="BM401" i="1"/>
  <c r="Z401" i="1"/>
  <c r="Z402" i="1" s="1"/>
  <c r="Y401" i="1"/>
  <c r="P401" i="1"/>
  <c r="X398" i="1"/>
  <c r="Y397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BP372" i="1" s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Y339" i="1" s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P320" i="1"/>
  <c r="X318" i="1"/>
  <c r="X317" i="1"/>
  <c r="BO316" i="1"/>
  <c r="BM316" i="1"/>
  <c r="Y316" i="1"/>
  <c r="P316" i="1"/>
  <c r="X313" i="1"/>
  <c r="X312" i="1"/>
  <c r="BO311" i="1"/>
  <c r="BM311" i="1"/>
  <c r="Y311" i="1"/>
  <c r="P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O307" i="1"/>
  <c r="BM307" i="1"/>
  <c r="Y307" i="1"/>
  <c r="P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BP282" i="1" s="1"/>
  <c r="BO281" i="1"/>
  <c r="BM281" i="1"/>
  <c r="Y281" i="1"/>
  <c r="BP281" i="1" s="1"/>
  <c r="P281" i="1"/>
  <c r="BO280" i="1"/>
  <c r="BM280" i="1"/>
  <c r="Y280" i="1"/>
  <c r="P280" i="1"/>
  <c r="X277" i="1"/>
  <c r="X276" i="1"/>
  <c r="BO275" i="1"/>
  <c r="BM275" i="1"/>
  <c r="Y275" i="1"/>
  <c r="X273" i="1"/>
  <c r="X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X226" i="1"/>
  <c r="X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X215" i="1"/>
  <c r="X214" i="1"/>
  <c r="BO213" i="1"/>
  <c r="BM213" i="1"/>
  <c r="Y213" i="1"/>
  <c r="BP213" i="1" s="1"/>
  <c r="P213" i="1"/>
  <c r="BO212" i="1"/>
  <c r="BM212" i="1"/>
  <c r="Y212" i="1"/>
  <c r="Y214" i="1" s="1"/>
  <c r="P212" i="1"/>
  <c r="X210" i="1"/>
  <c r="X209" i="1"/>
  <c r="BO208" i="1"/>
  <c r="BM208" i="1"/>
  <c r="Y208" i="1"/>
  <c r="BP208" i="1" s="1"/>
  <c r="P208" i="1"/>
  <c r="BO207" i="1"/>
  <c r="BM207" i="1"/>
  <c r="Y207" i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X193" i="1"/>
  <c r="X192" i="1"/>
  <c r="BO191" i="1"/>
  <c r="BM191" i="1"/>
  <c r="Y191" i="1"/>
  <c r="Y193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2" i="1"/>
  <c r="X151" i="1"/>
  <c r="BP150" i="1"/>
  <c r="BO150" i="1"/>
  <c r="BN150" i="1"/>
  <c r="BM150" i="1"/>
  <c r="Z150" i="1"/>
  <c r="Y150" i="1"/>
  <c r="P150" i="1"/>
  <c r="BO149" i="1"/>
  <c r="BM149" i="1"/>
  <c r="Y149" i="1"/>
  <c r="Y152" i="1" s="1"/>
  <c r="P149" i="1"/>
  <c r="X147" i="1"/>
  <c r="X146" i="1"/>
  <c r="BO145" i="1"/>
  <c r="BM145" i="1"/>
  <c r="Y145" i="1"/>
  <c r="BP145" i="1" s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BP139" i="1" s="1"/>
  <c r="P139" i="1"/>
  <c r="X137" i="1"/>
  <c r="X136" i="1"/>
  <c r="BO135" i="1"/>
  <c r="BM135" i="1"/>
  <c r="Y135" i="1"/>
  <c r="BP135" i="1" s="1"/>
  <c r="BO134" i="1"/>
  <c r="BM134" i="1"/>
  <c r="Y134" i="1"/>
  <c r="BP134" i="1" s="1"/>
  <c r="BO133" i="1"/>
  <c r="BM133" i="1"/>
  <c r="Y133" i="1"/>
  <c r="BP133" i="1" s="1"/>
  <c r="P133" i="1"/>
  <c r="BO132" i="1"/>
  <c r="BM132" i="1"/>
  <c r="Y132" i="1"/>
  <c r="BP132" i="1" s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62" i="1" s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417" i="1" l="1"/>
  <c r="BN417" i="1"/>
  <c r="Z417" i="1"/>
  <c r="BP447" i="1"/>
  <c r="BN447" i="1"/>
  <c r="Z447" i="1"/>
  <c r="BP483" i="1"/>
  <c r="BN483" i="1"/>
  <c r="Z483" i="1"/>
  <c r="BP491" i="1"/>
  <c r="BN491" i="1"/>
  <c r="Z491" i="1"/>
  <c r="Y524" i="1"/>
  <c r="Y523" i="1"/>
  <c r="BP522" i="1"/>
  <c r="BN522" i="1"/>
  <c r="Z522" i="1"/>
  <c r="Z523" i="1" s="1"/>
  <c r="Y528" i="1"/>
  <c r="Y527" i="1"/>
  <c r="BP526" i="1"/>
  <c r="BN526" i="1"/>
  <c r="Z526" i="1"/>
  <c r="Z527" i="1" s="1"/>
  <c r="BP531" i="1"/>
  <c r="BN531" i="1"/>
  <c r="Z531" i="1"/>
  <c r="BP567" i="1"/>
  <c r="BN567" i="1"/>
  <c r="Z567" i="1"/>
  <c r="BP571" i="1"/>
  <c r="BN571" i="1"/>
  <c r="Z571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B662" i="1"/>
  <c r="X654" i="1"/>
  <c r="Y36" i="1"/>
  <c r="Z28" i="1"/>
  <c r="BN28" i="1"/>
  <c r="Z52" i="1"/>
  <c r="BN52" i="1"/>
  <c r="Z66" i="1"/>
  <c r="BN66" i="1"/>
  <c r="Z67" i="1"/>
  <c r="BN67" i="1"/>
  <c r="Z86" i="1"/>
  <c r="BN86" i="1"/>
  <c r="Z91" i="1"/>
  <c r="BN91" i="1"/>
  <c r="Z92" i="1"/>
  <c r="BN92" i="1"/>
  <c r="Z93" i="1"/>
  <c r="BN93" i="1"/>
  <c r="Z94" i="1"/>
  <c r="BN94" i="1"/>
  <c r="Z107" i="1"/>
  <c r="BN107" i="1"/>
  <c r="Z124" i="1"/>
  <c r="BN124" i="1"/>
  <c r="Z139" i="1"/>
  <c r="BN139" i="1"/>
  <c r="Z142" i="1"/>
  <c r="BN142" i="1"/>
  <c r="Z161" i="1"/>
  <c r="BN161" i="1"/>
  <c r="Z184" i="1"/>
  <c r="BN184" i="1"/>
  <c r="Z191" i="1"/>
  <c r="Z192" i="1" s="1"/>
  <c r="BN191" i="1"/>
  <c r="BP191" i="1"/>
  <c r="Y192" i="1"/>
  <c r="Z195" i="1"/>
  <c r="BN195" i="1"/>
  <c r="Z208" i="1"/>
  <c r="BN208" i="1"/>
  <c r="Z222" i="1"/>
  <c r="BN222" i="1"/>
  <c r="Z232" i="1"/>
  <c r="BN232" i="1"/>
  <c r="Z242" i="1"/>
  <c r="BN242" i="1"/>
  <c r="Z253" i="1"/>
  <c r="BN253" i="1"/>
  <c r="Z271" i="1"/>
  <c r="BN271" i="1"/>
  <c r="Z281" i="1"/>
  <c r="BN281" i="1"/>
  <c r="Z282" i="1"/>
  <c r="BN282" i="1"/>
  <c r="Z300" i="1"/>
  <c r="BN300" i="1"/>
  <c r="Z310" i="1"/>
  <c r="BN310" i="1"/>
  <c r="Z357" i="1"/>
  <c r="BN357" i="1"/>
  <c r="Z372" i="1"/>
  <c r="BN372" i="1"/>
  <c r="Z390" i="1"/>
  <c r="BN390" i="1"/>
  <c r="Y402" i="1"/>
  <c r="BP401" i="1"/>
  <c r="BP405" i="1"/>
  <c r="BN405" i="1"/>
  <c r="Z405" i="1"/>
  <c r="BP427" i="1"/>
  <c r="BN427" i="1"/>
  <c r="Z427" i="1"/>
  <c r="BP463" i="1"/>
  <c r="BN463" i="1"/>
  <c r="Z463" i="1"/>
  <c r="BP486" i="1"/>
  <c r="BN486" i="1"/>
  <c r="Z486" i="1"/>
  <c r="BP505" i="1"/>
  <c r="BN505" i="1"/>
  <c r="Z505" i="1"/>
  <c r="Y512" i="1"/>
  <c r="Y511" i="1"/>
  <c r="BP510" i="1"/>
  <c r="BN510" i="1"/>
  <c r="Z510" i="1"/>
  <c r="Z511" i="1" s="1"/>
  <c r="BP515" i="1"/>
  <c r="BN515" i="1"/>
  <c r="Z515" i="1"/>
  <c r="BP547" i="1"/>
  <c r="BN547" i="1"/>
  <c r="Z547" i="1"/>
  <c r="BP570" i="1"/>
  <c r="BN570" i="1"/>
  <c r="Z57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X653" i="1"/>
  <c r="X655" i="1" s="1"/>
  <c r="X656" i="1"/>
  <c r="Z30" i="1"/>
  <c r="BN30" i="1"/>
  <c r="Z31" i="1"/>
  <c r="BN31" i="1"/>
  <c r="Z34" i="1"/>
  <c r="BN34" i="1"/>
  <c r="Z50" i="1"/>
  <c r="BN50" i="1"/>
  <c r="Z58" i="1"/>
  <c r="BN58" i="1"/>
  <c r="Z64" i="1"/>
  <c r="BN64" i="1"/>
  <c r="Z69" i="1"/>
  <c r="BN69" i="1"/>
  <c r="Z75" i="1"/>
  <c r="BN75" i="1"/>
  <c r="BP75" i="1"/>
  <c r="Z78" i="1"/>
  <c r="BN78" i="1"/>
  <c r="Y88" i="1"/>
  <c r="Z84" i="1"/>
  <c r="BN84" i="1"/>
  <c r="Y98" i="1"/>
  <c r="Z96" i="1"/>
  <c r="BN96" i="1"/>
  <c r="Y104" i="1"/>
  <c r="Z102" i="1"/>
  <c r="BN102" i="1"/>
  <c r="Z109" i="1"/>
  <c r="BN109" i="1"/>
  <c r="Y119" i="1"/>
  <c r="Z117" i="1"/>
  <c r="BN117" i="1"/>
  <c r="F662" i="1"/>
  <c r="Z126" i="1"/>
  <c r="BN126" i="1"/>
  <c r="Y137" i="1"/>
  <c r="Z133" i="1"/>
  <c r="BN133" i="1"/>
  <c r="Z134" i="1"/>
  <c r="BN134" i="1"/>
  <c r="Z135" i="1"/>
  <c r="BN135" i="1"/>
  <c r="Y146" i="1"/>
  <c r="Z144" i="1"/>
  <c r="BN144" i="1"/>
  <c r="Z155" i="1"/>
  <c r="BN155" i="1"/>
  <c r="Z165" i="1"/>
  <c r="BN165" i="1"/>
  <c r="BP165" i="1"/>
  <c r="H662" i="1"/>
  <c r="Y180" i="1"/>
  <c r="Z178" i="1"/>
  <c r="BN178" i="1"/>
  <c r="Y186" i="1"/>
  <c r="Y203" i="1"/>
  <c r="Z197" i="1"/>
  <c r="BN197" i="1"/>
  <c r="Z201" i="1"/>
  <c r="BN201" i="1"/>
  <c r="J662" i="1"/>
  <c r="Z212" i="1"/>
  <c r="BN212" i="1"/>
  <c r="BP212" i="1"/>
  <c r="Y226" i="1"/>
  <c r="Z220" i="1"/>
  <c r="BN220" i="1"/>
  <c r="Z224" i="1"/>
  <c r="BN224" i="1"/>
  <c r="Z230" i="1"/>
  <c r="BN230" i="1"/>
  <c r="Z234" i="1"/>
  <c r="BN234" i="1"/>
  <c r="Z238" i="1"/>
  <c r="BN238" i="1"/>
  <c r="Z244" i="1"/>
  <c r="BN244" i="1"/>
  <c r="Z251" i="1"/>
  <c r="BN251" i="1"/>
  <c r="Z255" i="1"/>
  <c r="BN255" i="1"/>
  <c r="BP257" i="1"/>
  <c r="BN257" i="1"/>
  <c r="Z257" i="1"/>
  <c r="BP284" i="1"/>
  <c r="BN284" i="1"/>
  <c r="Z284" i="1"/>
  <c r="BP307" i="1"/>
  <c r="BN307" i="1"/>
  <c r="Z307" i="1"/>
  <c r="BP338" i="1"/>
  <c r="BN338" i="1"/>
  <c r="Z338" i="1"/>
  <c r="Y344" i="1"/>
  <c r="BP343" i="1"/>
  <c r="BN343" i="1"/>
  <c r="Z343" i="1"/>
  <c r="Z344" i="1" s="1"/>
  <c r="BP347" i="1"/>
  <c r="BN347" i="1"/>
  <c r="Z347" i="1"/>
  <c r="BP359" i="1"/>
  <c r="BN359" i="1"/>
  <c r="Z359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5" i="1"/>
  <c r="BN445" i="1"/>
  <c r="Z445" i="1"/>
  <c r="BP461" i="1"/>
  <c r="BN461" i="1"/>
  <c r="Z461" i="1"/>
  <c r="BP269" i="1"/>
  <c r="BN269" i="1"/>
  <c r="Z269" i="1"/>
  <c r="BP288" i="1"/>
  <c r="BN288" i="1"/>
  <c r="Z288" i="1"/>
  <c r="BP308" i="1"/>
  <c r="BN308" i="1"/>
  <c r="Z308" i="1"/>
  <c r="BP355" i="1"/>
  <c r="BN355" i="1"/>
  <c r="Z355" i="1"/>
  <c r="BP368" i="1"/>
  <c r="BN368" i="1"/>
  <c r="Z368" i="1"/>
  <c r="BP382" i="1"/>
  <c r="BN382" i="1"/>
  <c r="Z382" i="1"/>
  <c r="BP388" i="1"/>
  <c r="BN388" i="1"/>
  <c r="Z388" i="1"/>
  <c r="BP407" i="1"/>
  <c r="BN407" i="1"/>
  <c r="Z407" i="1"/>
  <c r="BP419" i="1"/>
  <c r="BN419" i="1"/>
  <c r="Z419" i="1"/>
  <c r="BP433" i="1"/>
  <c r="BN433" i="1"/>
  <c r="Z433" i="1"/>
  <c r="BP449" i="1"/>
  <c r="BN449" i="1"/>
  <c r="Z449" i="1"/>
  <c r="Y469" i="1"/>
  <c r="Y468" i="1"/>
  <c r="BP467" i="1"/>
  <c r="BN467" i="1"/>
  <c r="Z467" i="1"/>
  <c r="Z468" i="1" s="1"/>
  <c r="Y474" i="1"/>
  <c r="BP473" i="1"/>
  <c r="BN473" i="1"/>
  <c r="Z473" i="1"/>
  <c r="Z474" i="1" s="1"/>
  <c r="BP477" i="1"/>
  <c r="BN477" i="1"/>
  <c r="Z477" i="1"/>
  <c r="BP488" i="1"/>
  <c r="BN488" i="1"/>
  <c r="Z488" i="1"/>
  <c r="BP493" i="1"/>
  <c r="BN493" i="1"/>
  <c r="Z493" i="1"/>
  <c r="BP517" i="1"/>
  <c r="BN517" i="1"/>
  <c r="Z517" i="1"/>
  <c r="BP533" i="1"/>
  <c r="BN533" i="1"/>
  <c r="Z533" i="1"/>
  <c r="BP549" i="1"/>
  <c r="BN549" i="1"/>
  <c r="Z549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BP630" i="1"/>
  <c r="BN630" i="1"/>
  <c r="Z630" i="1"/>
  <c r="Y378" i="1"/>
  <c r="BP481" i="1"/>
  <c r="BN481" i="1"/>
  <c r="Z481" i="1"/>
  <c r="BP489" i="1"/>
  <c r="BN489" i="1"/>
  <c r="Z489" i="1"/>
  <c r="Y501" i="1"/>
  <c r="BP499" i="1"/>
  <c r="BN499" i="1"/>
  <c r="Z499" i="1"/>
  <c r="BP518" i="1"/>
  <c r="BN518" i="1"/>
  <c r="Z518" i="1"/>
  <c r="Y535" i="1"/>
  <c r="BP534" i="1"/>
  <c r="BN534" i="1"/>
  <c r="Z534" i="1"/>
  <c r="AB662" i="1"/>
  <c r="Y540" i="1"/>
  <c r="BP539" i="1"/>
  <c r="BN539" i="1"/>
  <c r="Z539" i="1"/>
  <c r="Z540" i="1" s="1"/>
  <c r="BP545" i="1"/>
  <c r="BN545" i="1"/>
  <c r="Z545" i="1"/>
  <c r="Y574" i="1"/>
  <c r="BP565" i="1"/>
  <c r="BN565" i="1"/>
  <c r="Z565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H9" i="1"/>
  <c r="A10" i="1"/>
  <c r="Y24" i="1"/>
  <c r="Y35" i="1"/>
  <c r="Y55" i="1"/>
  <c r="Y59" i="1"/>
  <c r="Y72" i="1"/>
  <c r="Y79" i="1"/>
  <c r="Y89" i="1"/>
  <c r="Y97" i="1"/>
  <c r="Y103" i="1"/>
  <c r="Y112" i="1"/>
  <c r="Y120" i="1"/>
  <c r="Y129" i="1"/>
  <c r="Y136" i="1"/>
  <c r="Y147" i="1"/>
  <c r="Y151" i="1"/>
  <c r="Y158" i="1"/>
  <c r="Y162" i="1"/>
  <c r="Y168" i="1"/>
  <c r="Y173" i="1"/>
  <c r="Y181" i="1"/>
  <c r="Y187" i="1"/>
  <c r="Y204" i="1"/>
  <c r="Y209" i="1"/>
  <c r="Y215" i="1"/>
  <c r="Y225" i="1"/>
  <c r="BP235" i="1"/>
  <c r="BN235" i="1"/>
  <c r="Z235" i="1"/>
  <c r="Y239" i="1"/>
  <c r="BP243" i="1"/>
  <c r="BN243" i="1"/>
  <c r="Z243" i="1"/>
  <c r="Y247" i="1"/>
  <c r="BP252" i="1"/>
  <c r="BN252" i="1"/>
  <c r="Z252" i="1"/>
  <c r="BP256" i="1"/>
  <c r="BN256" i="1"/>
  <c r="Z256" i="1"/>
  <c r="BP265" i="1"/>
  <c r="BN265" i="1"/>
  <c r="Z265" i="1"/>
  <c r="BP268" i="1"/>
  <c r="BN268" i="1"/>
  <c r="Z268" i="1"/>
  <c r="Y272" i="1"/>
  <c r="Y276" i="1"/>
  <c r="BP275" i="1"/>
  <c r="BN275" i="1"/>
  <c r="Z275" i="1"/>
  <c r="Z276" i="1" s="1"/>
  <c r="Y277" i="1"/>
  <c r="M662" i="1"/>
  <c r="Y290" i="1"/>
  <c r="BP280" i="1"/>
  <c r="BN280" i="1"/>
  <c r="Z280" i="1"/>
  <c r="BP285" i="1"/>
  <c r="BN285" i="1"/>
  <c r="Z285" i="1"/>
  <c r="BP289" i="1"/>
  <c r="BN289" i="1"/>
  <c r="Z289" i="1"/>
  <c r="Y291" i="1"/>
  <c r="O662" i="1"/>
  <c r="Y295" i="1"/>
  <c r="BP294" i="1"/>
  <c r="BN294" i="1"/>
  <c r="Z294" i="1"/>
  <c r="Z295" i="1" s="1"/>
  <c r="Y296" i="1"/>
  <c r="P662" i="1"/>
  <c r="Y302" i="1"/>
  <c r="BP299" i="1"/>
  <c r="BN299" i="1"/>
  <c r="Z299" i="1"/>
  <c r="BP309" i="1"/>
  <c r="BN309" i="1"/>
  <c r="Z309" i="1"/>
  <c r="BP348" i="1"/>
  <c r="BN348" i="1"/>
  <c r="Z348" i="1"/>
  <c r="Z349" i="1" s="1"/>
  <c r="Y350" i="1"/>
  <c r="U662" i="1"/>
  <c r="Y362" i="1"/>
  <c r="Y363" i="1"/>
  <c r="BP353" i="1"/>
  <c r="BN353" i="1"/>
  <c r="Z353" i="1"/>
  <c r="BP356" i="1"/>
  <c r="BN356" i="1"/>
  <c r="Z356" i="1"/>
  <c r="BP360" i="1"/>
  <c r="BN360" i="1"/>
  <c r="Z360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X662" i="1"/>
  <c r="Y451" i="1"/>
  <c r="BP444" i="1"/>
  <c r="BN444" i="1"/>
  <c r="Z444" i="1"/>
  <c r="Y452" i="1"/>
  <c r="BP448" i="1"/>
  <c r="BN448" i="1"/>
  <c r="Z448" i="1"/>
  <c r="BP460" i="1"/>
  <c r="BN460" i="1"/>
  <c r="Z460" i="1"/>
  <c r="Y464" i="1"/>
  <c r="BP478" i="1"/>
  <c r="BN478" i="1"/>
  <c r="Z478" i="1"/>
  <c r="Y496" i="1"/>
  <c r="BP482" i="1"/>
  <c r="BN482" i="1"/>
  <c r="Z482" i="1"/>
  <c r="BP485" i="1"/>
  <c r="BN485" i="1"/>
  <c r="Z485" i="1"/>
  <c r="BP490" i="1"/>
  <c r="BN490" i="1"/>
  <c r="Z490" i="1"/>
  <c r="BP494" i="1"/>
  <c r="BN494" i="1"/>
  <c r="Z494" i="1"/>
  <c r="I662" i="1"/>
  <c r="F9" i="1"/>
  <c r="J9" i="1"/>
  <c r="Z22" i="1"/>
  <c r="Z23" i="1" s="1"/>
  <c r="BN22" i="1"/>
  <c r="BP22" i="1"/>
  <c r="Y23" i="1"/>
  <c r="X652" i="1"/>
  <c r="Z26" i="1"/>
  <c r="BN26" i="1"/>
  <c r="BP26" i="1"/>
  <c r="Z27" i="1"/>
  <c r="BN27" i="1"/>
  <c r="Z29" i="1"/>
  <c r="BN29" i="1"/>
  <c r="Z32" i="1"/>
  <c r="BN32" i="1"/>
  <c r="Z33" i="1"/>
  <c r="BN33" i="1"/>
  <c r="C662" i="1"/>
  <c r="Z49" i="1"/>
  <c r="BN49" i="1"/>
  <c r="Z51" i="1"/>
  <c r="BN51" i="1"/>
  <c r="Z53" i="1"/>
  <c r="BN53" i="1"/>
  <c r="Y54" i="1"/>
  <c r="Z57" i="1"/>
  <c r="BN57" i="1"/>
  <c r="BP57" i="1"/>
  <c r="Z63" i="1"/>
  <c r="BN63" i="1"/>
  <c r="BP63" i="1"/>
  <c r="Z65" i="1"/>
  <c r="BN65" i="1"/>
  <c r="Z68" i="1"/>
  <c r="BN68" i="1"/>
  <c r="Z70" i="1"/>
  <c r="BN70" i="1"/>
  <c r="Y73" i="1"/>
  <c r="Z76" i="1"/>
  <c r="BN76" i="1"/>
  <c r="Z77" i="1"/>
  <c r="BN77" i="1"/>
  <c r="Z83" i="1"/>
  <c r="BN83" i="1"/>
  <c r="Z85" i="1"/>
  <c r="BN85" i="1"/>
  <c r="Z87" i="1"/>
  <c r="BN87" i="1"/>
  <c r="Z95" i="1"/>
  <c r="Z97" i="1" s="1"/>
  <c r="BN95" i="1"/>
  <c r="Z101" i="1"/>
  <c r="Z103" i="1" s="1"/>
  <c r="BN101" i="1"/>
  <c r="E662" i="1"/>
  <c r="Z108" i="1"/>
  <c r="BN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2" i="1"/>
  <c r="BN132" i="1"/>
  <c r="Z140" i="1"/>
  <c r="BN140" i="1"/>
  <c r="Z141" i="1"/>
  <c r="BN141" i="1"/>
  <c r="Z143" i="1"/>
  <c r="BN143" i="1"/>
  <c r="Z145" i="1"/>
  <c r="BN145" i="1"/>
  <c r="Z149" i="1"/>
  <c r="Z151" i="1" s="1"/>
  <c r="BN149" i="1"/>
  <c r="BP149" i="1"/>
  <c r="G662" i="1"/>
  <c r="Z156" i="1"/>
  <c r="Z157" i="1" s="1"/>
  <c r="BN156" i="1"/>
  <c r="Y157" i="1"/>
  <c r="Z160" i="1"/>
  <c r="Z162" i="1" s="1"/>
  <c r="BN160" i="1"/>
  <c r="BP160" i="1"/>
  <c r="Z166" i="1"/>
  <c r="Z167" i="1" s="1"/>
  <c r="BN166" i="1"/>
  <c r="Z171" i="1"/>
  <c r="Z172" i="1" s="1"/>
  <c r="BN171" i="1"/>
  <c r="BP171" i="1"/>
  <c r="Y172" i="1"/>
  <c r="Z175" i="1"/>
  <c r="BN175" i="1"/>
  <c r="BP175" i="1"/>
  <c r="Z177" i="1"/>
  <c r="BN177" i="1"/>
  <c r="Z179" i="1"/>
  <c r="BN179" i="1"/>
  <c r="Z183" i="1"/>
  <c r="BN183" i="1"/>
  <c r="BP183" i="1"/>
  <c r="Z185" i="1"/>
  <c r="BN185" i="1"/>
  <c r="Z196" i="1"/>
  <c r="BN196" i="1"/>
  <c r="Z198" i="1"/>
  <c r="BN198" i="1"/>
  <c r="Z200" i="1"/>
  <c r="BN200" i="1"/>
  <c r="Z202" i="1"/>
  <c r="BN202" i="1"/>
  <c r="Z207" i="1"/>
  <c r="Z209" i="1" s="1"/>
  <c r="BN207" i="1"/>
  <c r="BP207" i="1"/>
  <c r="Y210" i="1"/>
  <c r="Z213" i="1"/>
  <c r="Z214" i="1" s="1"/>
  <c r="BN213" i="1"/>
  <c r="Z217" i="1"/>
  <c r="BN217" i="1"/>
  <c r="BP217" i="1"/>
  <c r="Z219" i="1"/>
  <c r="BN219" i="1"/>
  <c r="Z221" i="1"/>
  <c r="BN221" i="1"/>
  <c r="Z223" i="1"/>
  <c r="BN223" i="1"/>
  <c r="Y240" i="1"/>
  <c r="Z229" i="1"/>
  <c r="BN229" i="1"/>
  <c r="Z231" i="1"/>
  <c r="BN231" i="1"/>
  <c r="Z233" i="1"/>
  <c r="BN233" i="1"/>
  <c r="BP237" i="1"/>
  <c r="BN237" i="1"/>
  <c r="Z237" i="1"/>
  <c r="Y248" i="1"/>
  <c r="BP245" i="1"/>
  <c r="BN245" i="1"/>
  <c r="Z245" i="1"/>
  <c r="Z247" i="1" s="1"/>
  <c r="BP254" i="1"/>
  <c r="BN254" i="1"/>
  <c r="Z254" i="1"/>
  <c r="BP258" i="1"/>
  <c r="BN258" i="1"/>
  <c r="Z258" i="1"/>
  <c r="Y260" i="1"/>
  <c r="L662" i="1"/>
  <c r="Y273" i="1"/>
  <c r="BP263" i="1"/>
  <c r="BN263" i="1"/>
  <c r="Z263" i="1"/>
  <c r="BP266" i="1"/>
  <c r="BN266" i="1"/>
  <c r="Z266" i="1"/>
  <c r="BP270" i="1"/>
  <c r="BN270" i="1"/>
  <c r="Z270" i="1"/>
  <c r="BP283" i="1"/>
  <c r="BN283" i="1"/>
  <c r="Z283" i="1"/>
  <c r="BP287" i="1"/>
  <c r="BN287" i="1"/>
  <c r="Z287" i="1"/>
  <c r="BP301" i="1"/>
  <c r="BN301" i="1"/>
  <c r="Z301" i="1"/>
  <c r="Y303" i="1"/>
  <c r="Q662" i="1"/>
  <c r="Y312" i="1"/>
  <c r="BP306" i="1"/>
  <c r="BN306" i="1"/>
  <c r="Z306" i="1"/>
  <c r="BP311" i="1"/>
  <c r="BN311" i="1"/>
  <c r="Z311" i="1"/>
  <c r="Y313" i="1"/>
  <c r="R662" i="1"/>
  <c r="Y317" i="1"/>
  <c r="BP316" i="1"/>
  <c r="BN316" i="1"/>
  <c r="Z316" i="1"/>
  <c r="Z317" i="1" s="1"/>
  <c r="Y318" i="1"/>
  <c r="Y321" i="1"/>
  <c r="BP320" i="1"/>
  <c r="BN320" i="1"/>
  <c r="Z320" i="1"/>
  <c r="Z321" i="1" s="1"/>
  <c r="Y322" i="1"/>
  <c r="Y325" i="1"/>
  <c r="BP324" i="1"/>
  <c r="BN324" i="1"/>
  <c r="Z324" i="1"/>
  <c r="Z325" i="1" s="1"/>
  <c r="Y326" i="1"/>
  <c r="S662" i="1"/>
  <c r="Y330" i="1"/>
  <c r="BP329" i="1"/>
  <c r="BN329" i="1"/>
  <c r="Z329" i="1"/>
  <c r="Z330" i="1" s="1"/>
  <c r="Y331" i="1"/>
  <c r="Y334" i="1"/>
  <c r="BP333" i="1"/>
  <c r="BN333" i="1"/>
  <c r="Z333" i="1"/>
  <c r="Z334" i="1" s="1"/>
  <c r="Y335" i="1"/>
  <c r="Y340" i="1"/>
  <c r="BP337" i="1"/>
  <c r="BN337" i="1"/>
  <c r="Z337" i="1"/>
  <c r="Z339" i="1" s="1"/>
  <c r="Y349" i="1"/>
  <c r="BP354" i="1"/>
  <c r="BN354" i="1"/>
  <c r="Z354" i="1"/>
  <c r="BP358" i="1"/>
  <c r="BN358" i="1"/>
  <c r="Z358" i="1"/>
  <c r="BP367" i="1"/>
  <c r="BN367" i="1"/>
  <c r="Z367" i="1"/>
  <c r="BP406" i="1"/>
  <c r="BN406" i="1"/>
  <c r="Z406" i="1"/>
  <c r="Z408" i="1" s="1"/>
  <c r="Y408" i="1"/>
  <c r="BP516" i="1"/>
  <c r="BN516" i="1"/>
  <c r="Z516" i="1"/>
  <c r="BP568" i="1"/>
  <c r="BN568" i="1"/>
  <c r="Z568" i="1"/>
  <c r="BP572" i="1"/>
  <c r="BN572" i="1"/>
  <c r="Z572" i="1"/>
  <c r="BP579" i="1"/>
  <c r="BN579" i="1"/>
  <c r="Z579" i="1"/>
  <c r="Y581" i="1"/>
  <c r="Y585" i="1"/>
  <c r="BP583" i="1"/>
  <c r="BN583" i="1"/>
  <c r="Z583" i="1"/>
  <c r="Y586" i="1"/>
  <c r="Z662" i="1"/>
  <c r="K662" i="1"/>
  <c r="Y259" i="1"/>
  <c r="T662" i="1"/>
  <c r="Y345" i="1"/>
  <c r="BP361" i="1"/>
  <c r="BN361" i="1"/>
  <c r="Z361" i="1"/>
  <c r="Y370" i="1"/>
  <c r="BP365" i="1"/>
  <c r="BN365" i="1"/>
  <c r="Z365" i="1"/>
  <c r="Z369" i="1" s="1"/>
  <c r="Y369" i="1"/>
  <c r="BP373" i="1"/>
  <c r="BN373" i="1"/>
  <c r="Z373" i="1"/>
  <c r="BP377" i="1"/>
  <c r="BN377" i="1"/>
  <c r="Z377" i="1"/>
  <c r="Y379" i="1"/>
  <c r="Y384" i="1"/>
  <c r="BP381" i="1"/>
  <c r="BN381" i="1"/>
  <c r="Z381" i="1"/>
  <c r="Z384" i="1" s="1"/>
  <c r="Y392" i="1"/>
  <c r="BP395" i="1"/>
  <c r="BN395" i="1"/>
  <c r="Z395" i="1"/>
  <c r="Z397" i="1" s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6" i="1"/>
  <c r="BN446" i="1"/>
  <c r="Z446" i="1"/>
  <c r="BP450" i="1"/>
  <c r="BN450" i="1"/>
  <c r="Z450" i="1"/>
  <c r="Y457" i="1"/>
  <c r="BP454" i="1"/>
  <c r="BN454" i="1"/>
  <c r="Z454" i="1"/>
  <c r="Z456" i="1" s="1"/>
  <c r="Y465" i="1"/>
  <c r="BP462" i="1"/>
  <c r="BN462" i="1"/>
  <c r="Z462" i="1"/>
  <c r="Y497" i="1"/>
  <c r="BP480" i="1"/>
  <c r="BN480" i="1"/>
  <c r="Z480" i="1"/>
  <c r="BP484" i="1"/>
  <c r="BN484" i="1"/>
  <c r="Z484" i="1"/>
  <c r="BP487" i="1"/>
  <c r="BN487" i="1"/>
  <c r="Z487" i="1"/>
  <c r="BP492" i="1"/>
  <c r="BN492" i="1"/>
  <c r="Z492" i="1"/>
  <c r="BP500" i="1"/>
  <c r="BN500" i="1"/>
  <c r="Z500" i="1"/>
  <c r="Y502" i="1"/>
  <c r="Y507" i="1"/>
  <c r="BP504" i="1"/>
  <c r="BN504" i="1"/>
  <c r="Z504" i="1"/>
  <c r="Z506" i="1" s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Z562" i="1" s="1"/>
  <c r="Y562" i="1"/>
  <c r="Y403" i="1"/>
  <c r="W662" i="1"/>
  <c r="Y425" i="1"/>
  <c r="Y662" i="1"/>
  <c r="Y475" i="1"/>
  <c r="Y520" i="1"/>
  <c r="BP514" i="1"/>
  <c r="BN514" i="1"/>
  <c r="Z514" i="1"/>
  <c r="Z519" i="1" s="1"/>
  <c r="Y519" i="1"/>
  <c r="BP532" i="1"/>
  <c r="BN532" i="1"/>
  <c r="Z532" i="1"/>
  <c r="Z535" i="1" s="1"/>
  <c r="BP548" i="1"/>
  <c r="BN548" i="1"/>
  <c r="Z548" i="1"/>
  <c r="BP554" i="1"/>
  <c r="BN554" i="1"/>
  <c r="Z554" i="1"/>
  <c r="BP566" i="1"/>
  <c r="BN566" i="1"/>
  <c r="Z566" i="1"/>
  <c r="BP569" i="1"/>
  <c r="BN569" i="1"/>
  <c r="Z569" i="1"/>
  <c r="BP573" i="1"/>
  <c r="BN573" i="1"/>
  <c r="Z573" i="1"/>
  <c r="Y575" i="1"/>
  <c r="Y580" i="1"/>
  <c r="BP577" i="1"/>
  <c r="BN577" i="1"/>
  <c r="Z577" i="1"/>
  <c r="Z580" i="1" s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614" i="1" l="1"/>
  <c r="Z501" i="1"/>
  <c r="Z378" i="1"/>
  <c r="Z312" i="1"/>
  <c r="Z186" i="1"/>
  <c r="Z136" i="1"/>
  <c r="Z128" i="1"/>
  <c r="Z59" i="1"/>
  <c r="Z391" i="1"/>
  <c r="Z556" i="1"/>
  <c r="Z496" i="1"/>
  <c r="Z424" i="1"/>
  <c r="Z111" i="1"/>
  <c r="Z574" i="1"/>
  <c r="Z239" i="1"/>
  <c r="Z203" i="1"/>
  <c r="Z146" i="1"/>
  <c r="Z88" i="1"/>
  <c r="Z79" i="1"/>
  <c r="Z54" i="1"/>
  <c r="Z464" i="1"/>
  <c r="Z259" i="1"/>
  <c r="Z632" i="1"/>
  <c r="Z597" i="1"/>
  <c r="Z638" i="1"/>
  <c r="Z604" i="1"/>
  <c r="Z585" i="1"/>
  <c r="Y654" i="1"/>
  <c r="Z451" i="1"/>
  <c r="Z435" i="1"/>
  <c r="Z302" i="1"/>
  <c r="Z290" i="1"/>
  <c r="Z625" i="1"/>
  <c r="Z272" i="1"/>
  <c r="Z225" i="1"/>
  <c r="Z180" i="1"/>
  <c r="Z119" i="1"/>
  <c r="Z72" i="1"/>
  <c r="Z35" i="1"/>
  <c r="Y656" i="1"/>
  <c r="Y653" i="1"/>
  <c r="Z362" i="1"/>
  <c r="Y652" i="1"/>
  <c r="Y655" i="1" l="1"/>
  <c r="Z657" i="1"/>
</calcChain>
</file>

<file path=xl/sharedStrings.xml><?xml version="1.0" encoding="utf-8"?>
<sst xmlns="http://schemas.openxmlformats.org/spreadsheetml/2006/main" count="3063" uniqueCount="1078">
  <si>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</si>
  <si>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</si>
  <si>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</si>
  <si>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</si>
  <si>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</si>
  <si>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</si>
  <si>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</si>
  <si>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</si>
  <si>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</si>
  <si>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</si>
  <si>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</si>
  <si>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</si>
  <si>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</si>
  <si>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</si>
  <si>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</si>
  <si>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</si>
  <si>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</si>
  <si>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</si>
  <si>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</si>
  <si>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</si>
  <si>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</si>
  <si>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</si>
  <si>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</si>
  <si>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</si>
  <si>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</si>
  <si>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</si>
  <si>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</si>
  <si>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</si>
  <si>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</si>
  <si>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</si>
  <si>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</si>
  <si>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</si>
  <si>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</si>
  <si>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</si>
  <si>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</si>
  <si>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</si>
  <si>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</si>
  <si>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</si>
  <si>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</si>
  <si>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</si>
  <si>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</si>
  <si>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</si>
  <si>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</si>
  <si>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</si>
  <si>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</si>
  <si>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</si>
  <si>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</si>
  <si>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</si>
  <si>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</si>
  <si>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</si>
  <si>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</si>
  <si>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</si>
  <si>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</si>
  <si>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</si>
  <si>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</si>
  <si>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</si>
  <si>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</si>
  <si>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</si>
  <si>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</si>
  <si>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</si>
  <si>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</si>
  <si>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</si>
  <si>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</si>
  <si>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</si>
  <si>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</si>
  <si>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</si>
  <si>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</si>
  <si>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</si>
  <si>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</si>
  <si>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</si>
  <si>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</si>
  <si>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</si>
  <si>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</si>
  <si>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</si>
  <si>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</si>
  <si>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</si>
  <si>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</si>
  <si>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</si>
  <si>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</si>
  <si>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</si>
  <si>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</si>
  <si>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</si>
  <si>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</si>
  <si>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</si>
  <si>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</si>
  <si>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</si>
  <si>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</si>
  <si>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</si>
  <si>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</si>
  <si>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</si>
  <si>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</si>
  <si>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</si>
  <si>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</si>
  <si>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</si>
  <si>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</si>
  <si>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</si>
  <si>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</si>
  <si>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</si>
  <si>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</si>
  <si>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</si>
  <si>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</si>
  <si>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</si>
  <si>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</si>
  <si>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</si>
  <si>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</si>
  <si>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</si>
  <si>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</si>
  <si>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</si>
  <si>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</si>
  <si>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</si>
  <si>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</si>
  <si>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</si>
  <si>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</si>
  <si>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</si>
  <si>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</si>
  <si>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</si>
  <si>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</si>
  <si>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</si>
  <si>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</si>
  <si>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</si>
  <si>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</si>
  <si>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</si>
  <si>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</si>
  <si>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</si>
  <si>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</si>
  <si>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</si>
  <si>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</si>
  <si>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</si>
  <si>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</si>
  <si>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</si>
  <si>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</si>
  <si>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</si>
  <si>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</si>
  <si>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</si>
  <si>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</si>
  <si>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</si>
  <si>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</si>
  <si>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</si>
  <si>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</si>
  <si>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</si>
  <si>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</si>
  <si>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</si>
  <si>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</si>
  <si>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</si>
  <si>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</si>
  <si>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</si>
  <si>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</si>
  <si>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</si>
  <si>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</si>
  <si>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</si>
  <si>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</si>
  <si>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</si>
  <si>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</si>
  <si>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</si>
  <si>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</si>
  <si>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</si>
  <si>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</si>
  <si>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</si>
  <si>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</si>
  <si>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</si>
  <si>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</si>
  <si>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</si>
  <si>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</si>
  <si>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</si>
  <si>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</si>
  <si>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</si>
  <si>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</si>
  <si>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</si>
  <si>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</si>
  <si>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</si>
  <si>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</si>
  <si>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</si>
  <si>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</si>
  <si>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</si>
  <si>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</si>
  <si>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</si>
  <si>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</si>
  <si>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</si>
  <si>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</si>
  <si>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</si>
  <si>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</si>
  <si>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</si>
  <si>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</si>
  <si>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</si>
  <si>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</si>
  <si>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</si>
  <si>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</si>
  <si>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</si>
  <si>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</si>
  <si>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</si>
  <si>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</si>
  <si>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</si>
  <si>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</si>
  <si>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</si>
  <si>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</si>
  <si>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</si>
  <si>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</si>
  <si>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</si>
  <si>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</si>
  <si>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</si>
  <si>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</si>
  <si>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</si>
  <si>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</si>
  <si>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</si>
  <si>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</si>
  <si>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</si>
  <si>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</si>
  <si>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</si>
  <si>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</si>
  <si>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</si>
  <si>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</si>
  <si>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</si>
  <si>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</si>
  <si>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</si>
  <si>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</si>
  <si>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</si>
  <si>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</si>
  <si>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</si>
  <si>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</si>
  <si>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</si>
  <si>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</si>
  <si>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</si>
  <si>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</si>
  <si>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</si>
  <si>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</si>
  <si>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</si>
  <si>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</si>
  <si>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</si>
  <si>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</si>
  <si>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</si>
  <si>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</si>
  <si>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</si>
  <si>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</si>
  <si>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</si>
  <si>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</si>
  <si>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</si>
  <si>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</si>
  <si>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</si>
  <si>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</si>
  <si>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</si>
  <si>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</si>
  <si>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</si>
  <si>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</si>
  <si>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</si>
  <si>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</si>
  <si>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</si>
  <si>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</si>
  <si>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</si>
  <si>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</si>
  <si>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</si>
  <si>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</si>
  <si>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</si>
  <si>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</si>
  <si>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</si>
  <si>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</si>
  <si>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</si>
  <si>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</si>
  <si>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</si>
  <si>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</si>
  <si>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</si>
  <si>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</si>
  <si>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</si>
  <si>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</si>
  <si>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</si>
  <si>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</si>
  <si>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</si>
  <si>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</si>
  <si>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</si>
  <si>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</si>
  <si>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</si>
  <si>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</si>
  <si>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</si>
  <si>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</si>
  <si>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</si>
  <si>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</si>
  <si>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</si>
  <si>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</si>
  <si>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</si>
  <si>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</si>
  <si>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</si>
  <si>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</si>
  <si>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</si>
  <si>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</si>
  <si>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</si>
  <si>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</si>
  <si>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</si>
  <si>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</si>
  <si>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</si>
  <si>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</si>
  <si>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</si>
  <si>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</si>
  <si>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</si>
  <si>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</si>
  <si>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</si>
  <si>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</si>
  <si>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</si>
  <si>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</si>
  <si>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</si>
  <si>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</si>
  <si>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</si>
  <si>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</si>
  <si>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</si>
  <si>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</si>
  <si>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</si>
  <si>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</si>
  <si>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</si>
  <si>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</si>
  <si>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</si>
  <si>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</si>
  <si>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</si>
  <si>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</si>
  <si>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</si>
  <si>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</si>
  <si>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</si>
  <si>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</si>
  <si>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</si>
  <si>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</si>
  <si>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</si>
  <si>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</si>
  <si>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</si>
  <si>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</si>
  <si>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</si>
  <si>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</si>
  <si>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</si>
  <si>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</si>
  <si>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</si>
  <si>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</si>
  <si>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</si>
  <si>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</si>
  <si>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</si>
  <si>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</si>
  <si>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</si>
  <si>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</si>
  <si>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</si>
  <si>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</si>
  <si>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</si>
  <si>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</si>
  <si>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</si>
  <si>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</si>
  <si>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</si>
  <si>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</si>
  <si>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</si>
  <si>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</si>
  <si>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</si>
  <si>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</si>
  <si>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</si>
  <si>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</si>
  <si>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</si>
  <si>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</si>
  <si>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</si>
  <si>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</si>
  <si>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</si>
  <si>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</si>
  <si>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</si>
  <si>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</si>
  <si>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</si>
  <si>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</si>
  <si>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</si>
  <si>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</si>
  <si>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</si>
  <si>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</si>
  <si>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</si>
  <si>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</si>
  <si>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</si>
  <si>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</si>
  <si>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</si>
  <si>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</si>
  <si>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</si>
  <si>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</si>
  <si>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</si>
  <si>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</si>
  <si>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</si>
  <si>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</si>
  <si>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</si>
  <si>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</si>
  <si>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</si>
  <si>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</si>
  <si>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</si>
  <si>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</si>
  <si>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</si>
  <si>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</si>
  <si>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</si>
  <si>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</si>
  <si>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</si>
  <si>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</si>
  <si>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</si>
  <si>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</si>
  <si>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</si>
  <si>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</si>
  <si>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</si>
  <si>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</si>
  <si>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</si>
  <si>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</si>
  <si>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</si>
  <si>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</si>
  <si>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</si>
  <si>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</si>
  <si>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</si>
  <si>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</si>
  <si>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</si>
  <si>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</si>
  <si>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</si>
  <si>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</si>
  <si>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</si>
  <si>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</si>
  <si>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</si>
  <si>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</si>
  <si>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</si>
  <si>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</si>
  <si>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</si>
  <si>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</si>
  <si>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</si>
  <si>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</si>
  <si>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</si>
  <si>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</si>
  <si>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</si>
  <si>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</si>
  <si>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</si>
  <si>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</si>
  <si>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</si>
  <si>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</si>
  <si>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</si>
  <si>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</si>
  <si>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</si>
  <si>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</si>
  <si>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</si>
  <si>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</si>
  <si>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</si>
  <si>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</si>
  <si>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</si>
  <si>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</si>
  <si>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</si>
  <si>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</si>
  <si>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</si>
  <si>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</si>
  <si>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</si>
  <si>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</si>
  <si>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</si>
  <si>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</si>
  <si>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</si>
  <si>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</si>
  <si>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</si>
  <si>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</si>
  <si>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</si>
  <si>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</si>
  <si>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</si>
  <si>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</si>
  <si>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</si>
  <si>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</si>
  <si>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</si>
  <si>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</si>
  <si>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</si>
  <si>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</si>
  <si>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</si>
  <si>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</si>
  <si>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</si>
  <si>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</si>
  <si>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</si>
  <si>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</si>
  <si>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</si>
  <si>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</si>
  <si>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</si>
  <si>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</si>
  <si>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</si>
  <si>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</si>
  <si>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</si>
  <si>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</si>
  <si>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</si>
  <si>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</si>
  <si>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</si>
  <si>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</si>
  <si>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</si>
  <si>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</si>
  <si>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</si>
  <si>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</si>
  <si>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</si>
  <si>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</si>
  <si>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</si>
  <si>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</si>
  <si>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</si>
  <si>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</si>
  <si>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</si>
  <si>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</si>
  <si>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</si>
  <si>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</si>
  <si>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</si>
  <si>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</si>
  <si>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</si>
  <si>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</si>
  <si>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</si>
  <si>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</si>
  <si>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</si>
  <si>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</si>
  <si>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</si>
  <si>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</si>
  <si>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</si>
  <si>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</si>
  <si>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</si>
  <si>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</si>
  <si>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</si>
  <si>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</si>
  <si>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</si>
  <si>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</si>
  <si>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</si>
  <si>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</si>
  <si>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</si>
  <si>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</si>
  <si>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</si>
  <si>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</si>
  <si>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</si>
  <si>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</si>
  <si>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</si>
  <si>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</si>
  <si>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</si>
  <si>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</si>
  <si>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</si>
  <si>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</si>
  <si>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</si>
  <si>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</si>
  <si>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</si>
  <si>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</si>
  <si>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</si>
  <si>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</si>
  <si>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</si>
  <si>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</si>
  <si>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</si>
  <si>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</si>
  <si>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</si>
  <si>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</si>
  <si>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</si>
  <si>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</si>
  <si>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</si>
  <si>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</si>
  <si>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</si>
  <si>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</si>
  <si>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</si>
  <si>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</si>
  <si>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</si>
  <si>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</si>
  <si>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</si>
  <si>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</si>
  <si>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</si>
  <si>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</si>
  <si>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</si>
  <si>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</si>
  <si>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</si>
  <si>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</si>
  <si>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</si>
  <si>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</si>
  <si>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</si>
  <si>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</si>
  <si>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</si>
  <si>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</si>
  <si>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</si>
  <si>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</si>
  <si>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</si>
  <si>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</si>
  <si>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</si>
  <si>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</si>
  <si>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</si>
  <si>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</si>
  <si>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</si>
  <si>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</si>
  <si>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</si>
  <si>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</si>
  <si>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</si>
  <si>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</si>
  <si>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</si>
  <si>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</si>
  <si>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</si>
  <si>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</si>
  <si>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</si>
  <si>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</si>
  <si>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</si>
  <si>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</si>
  <si>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</si>
  <si>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</si>
  <si>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</si>
  <si>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</si>
  <si>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</si>
  <si>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</si>
  <si>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</si>
  <si>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</si>
  <si>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</si>
  <si>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</si>
  <si>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</si>
  <si>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</si>
  <si>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</si>
  <si>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</si>
  <si>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</si>
  <si>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</si>
  <si>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</si>
  <si>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</si>
  <si>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</si>
  <si>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</si>
  <si>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</si>
  <si>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</si>
  <si>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</si>
  <si>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</si>
  <si>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</si>
  <si>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</si>
  <si>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</si>
  <si>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</si>
  <si>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</si>
  <si>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</si>
  <si>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</si>
  <si>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</si>
  <si>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</si>
  <si>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</si>
  <si>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</si>
  <si>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</si>
  <si>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</si>
  <si>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</si>
  <si>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</si>
  <si>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</si>
  <si>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</si>
  <si>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</si>
  <si>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</si>
  <si>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</si>
  <si>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</si>
  <si>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</si>
  <si>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</si>
  <si>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</si>
  <si>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</si>
  <si>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</si>
  <si>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</si>
  <si>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</si>
  <si>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</si>
  <si>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</si>
  <si>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</si>
  <si>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</si>
  <si>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</si>
  <si>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</si>
  <si>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</si>
  <si>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</si>
  <si>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</si>
  <si>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</si>
  <si>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</si>
  <si>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</si>
  <si>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</si>
  <si>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</si>
  <si>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</si>
  <si>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</si>
  <si>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</si>
  <si>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</si>
  <si>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</si>
  <si>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</si>
  <si>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</si>
  <si>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</si>
  <si>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</si>
  <si>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</si>
  <si>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</si>
  <si>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</si>
  <si>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</si>
  <si>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</si>
  <si>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</si>
  <si>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</si>
  <si>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</si>
  <si>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</si>
  <si>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</si>
  <si>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</si>
  <si>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</si>
  <si>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</si>
  <si>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</si>
  <si>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</si>
  <si>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</si>
  <si>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</si>
  <si>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</si>
  <si>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</si>
  <si>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</si>
  <si>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</si>
  <si>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</si>
  <si>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</si>
  <si>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</si>
  <si>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</si>
  <si>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</si>
  <si>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</si>
  <si>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</si>
  <si>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</si>
  <si>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</si>
  <si>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</si>
  <si>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</si>
  <si>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</si>
  <si>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</si>
  <si>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</si>
  <si>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</si>
  <si>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</si>
  <si>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</si>
  <si>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</si>
  <si>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</si>
  <si>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</si>
  <si>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</si>
  <si>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</si>
  <si>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</si>
  <si>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</si>
  <si>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</si>
  <si>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</si>
  <si>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</si>
  <si>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</si>
  <si>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</si>
  <si>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</si>
  <si>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</si>
  <si>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</si>
  <si>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</si>
  <si>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</si>
  <si>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</si>
  <si>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</si>
  <si>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</si>
  <si>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</si>
  <si>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</si>
  <si>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</si>
  <si>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</si>
  <si>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</si>
  <si>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</si>
  <si>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</si>
  <si>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</si>
  <si>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</si>
  <si>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</si>
  <si>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</si>
  <si>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</si>
  <si>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</si>
  <si>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</si>
  <si>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</si>
  <si>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</si>
  <si>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</si>
  <si>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</si>
  <si>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</si>
  <si>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</si>
  <si>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</si>
  <si>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</si>
  <si>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</si>
  <si>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</si>
  <si>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</si>
  <si>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</si>
  <si>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</si>
  <si>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</si>
  <si>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</si>
  <si>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</si>
  <si>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</si>
  <si>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</si>
  <si>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</si>
  <si>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</si>
  <si>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</si>
  <si>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</si>
  <si>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</si>
  <si>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</si>
  <si>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</si>
  <si>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</si>
  <si>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</si>
  <si>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</si>
  <si>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</si>
  <si>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</si>
  <si>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</si>
  <si>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</si>
  <si>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</si>
  <si>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</si>
  <si>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</si>
  <si>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</si>
  <si>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</si>
  <si>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</si>
  <si>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</si>
  <si>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</si>
  <si>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</si>
  <si>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</si>
  <si>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</si>
  <si>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</si>
  <si>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</si>
  <si>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</si>
  <si>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</si>
  <si>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</si>
  <si>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</si>
  <si>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</si>
  <si>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</si>
  <si>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</si>
  <si>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</si>
  <si>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</si>
  <si>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</si>
  <si>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</si>
  <si>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</si>
  <si>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</si>
  <si>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</si>
  <si>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</si>
  <si>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</si>
  <si>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</si>
  <si>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</si>
  <si>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</si>
  <si>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</si>
  <si>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</si>
  <si>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</si>
  <si>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</si>
  <si>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</si>
  <si>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</si>
  <si>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</si>
  <si>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</si>
  <si>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</si>
  <si>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</si>
  <si>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</si>
  <si>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</si>
  <si>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</si>
  <si>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</si>
  <si>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</si>
  <si>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</si>
  <si>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</si>
  <si>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</si>
  <si>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</si>
  <si>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</si>
  <si>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</si>
  <si>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</si>
  <si>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</si>
  <si>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</si>
  <si>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</si>
  <si>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</si>
  <si>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</si>
  <si>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</si>
  <si>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</si>
  <si>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</si>
  <si>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</si>
  <si>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</si>
  <si>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</si>
  <si>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</si>
  <si>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</si>
  <si>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</si>
  <si>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</si>
  <si>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</si>
  <si>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</si>
  <si>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</si>
  <si>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</si>
  <si>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</si>
  <si>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</si>
  <si>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</si>
  <si>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</si>
  <si>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</si>
  <si>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</si>
  <si>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</si>
  <si>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</si>
  <si>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</si>
  <si>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</si>
  <si>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</si>
  <si>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</si>
  <si>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</si>
  <si>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</si>
  <si>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</si>
  <si>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</si>
  <si>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</si>
  <si>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</si>
  <si>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</si>
  <si>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</si>
  <si>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</si>
  <si>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</si>
  <si>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</si>
  <si>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</si>
  <si>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</si>
  <si>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</si>
  <si>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</si>
  <si>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</si>
  <si>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</si>
  <si>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</si>
  <si>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</si>
  <si>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</si>
  <si>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</si>
  <si>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</si>
  <si>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</si>
  <si>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</si>
  <si>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</si>
  <si>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</si>
  <si>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</si>
  <si>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</si>
  <si>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</si>
  <si>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</si>
  <si>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</si>
  <si>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</si>
  <si>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</si>
  <si>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</si>
  <si>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</si>
  <si>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</si>
  <si>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</si>
  <si>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</si>
  <si>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</si>
  <si>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</si>
  <si>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</si>
  <si>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</si>
  <si>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</si>
  <si>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</si>
  <si>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</si>
  <si>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</si>
  <si>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</si>
  <si>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</si>
  <si>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</si>
  <si>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</si>
  <si>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</si>
  <si>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</si>
  <si>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</si>
  <si>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</si>
  <si>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</si>
  <si>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</si>
  <si>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</si>
  <si>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</si>
  <si>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</si>
  <si>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</si>
  <si>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</si>
  <si>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</si>
  <si>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</si>
  <si>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</si>
  <si>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</si>
  <si>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</si>
  <si>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</si>
  <si>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</si>
  <si>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</si>
  <si>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</si>
  <si>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</si>
  <si>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</si>
  <si>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</si>
  <si>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</si>
  <si>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</si>
  <si>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</si>
  <si>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</si>
  <si>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</si>
  <si>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</si>
  <si>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</si>
  <si>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</si>
  <si>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</si>
  <si>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</si>
  <si>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</si>
  <si>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</si>
  <si>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</si>
  <si>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</si>
  <si>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</si>
  <si>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</si>
  <si>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</si>
  <si>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</si>
  <si>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</si>
  <si>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</si>
  <si>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</si>
  <si>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</si>
  <si>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</si>
  <si>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</si>
  <si>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</si>
  <si>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</si>
  <si>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</si>
  <si>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</si>
  <si>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</si>
  <si>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</si>
  <si>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</si>
  <si>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</si>
  <si>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</si>
  <si>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</si>
  <si>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</si>
  <si>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</si>
  <si>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</si>
  <si>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</si>
  <si>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</si>
  <si>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</si>
  <si>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</si>
  <si>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</si>
  <si>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</si>
  <si>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</si>
  <si>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</si>
  <si>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</si>
  <si>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</si>
  <si>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</si>
  <si>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</si>
  <si>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</si>
  <si>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</si>
  <si>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</si>
  <si>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</si>
  <si>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</si>
  <si>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</si>
  <si>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</si>
  <si>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</si>
  <si>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</si>
  <si>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</si>
  <si>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</si>
  <si>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</si>
  <si>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</si>
  <si>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</si>
  <si>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</si>
  <si>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</si>
  <si>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</si>
  <si>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</si>
  <si>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</si>
  <si>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</si>
  <si>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</si>
  <si>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</si>
  <si>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</si>
  <si>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</si>
  <si>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</si>
  <si>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</si>
  <si>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</si>
  <si>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</si>
  <si>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</si>
  <si>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</si>
  <si>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</si>
  <si>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</si>
  <si>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</si>
  <si>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</si>
  <si>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</si>
  <si>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</si>
  <si>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</si>
  <si>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</si>
  <si>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</si>
  <si>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</si>
  <si>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</si>
  <si>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</si>
  <si>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</si>
  <si>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</si>
  <si>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</si>
  <si>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</si>
  <si>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</si>
  <si>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</si>
  <si>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</si>
  <si>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</si>
  <si>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</si>
  <si>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</si>
  <si>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</si>
  <si>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</si>
  <si>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</si>
  <si>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</si>
  <si>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</si>
  <si>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</si>
  <si>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</si>
  <si>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</si>
  <si>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</si>
  <si>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</si>
  <si>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</si>
  <si>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</si>
  <si>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</si>
  <si>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</si>
  <si>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</si>
  <si>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</si>
  <si>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</si>
  <si>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</si>
  <si>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</si>
  <si>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</si>
  <si>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</si>
  <si>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</si>
  <si>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</si>
  <si>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</si>
  <si>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</si>
  <si>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</si>
  <si>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</si>
  <si>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</si>
  <si>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</si>
  <si>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</si>
  <si>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</si>
  <si>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</si>
  <si>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</si>
  <si>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</si>
  <si>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</si>
  <si>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</si>
  <si>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</si>
  <si>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</si>
  <si>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</si>
  <si>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</si>
  <si>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</si>
  <si>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</si>
  <si>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</si>
  <si>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</si>
  <si>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</si>
  <si>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</si>
  <si>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</si>
  <si>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</si>
  <si>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</si>
  <si>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</si>
  <si>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</si>
  <si>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</si>
  <si>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</si>
  <si>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</si>
  <si>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</si>
  <si>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</si>
  <si>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</si>
  <si>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</si>
  <si>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</si>
  <si>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</si>
  <si>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</si>
  <si>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</si>
  <si>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</si>
  <si>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</si>
  <si>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11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</si>
</sst>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1077</v>
      </c>
      <c r="I5" s="1068"/>
      <c r="J5" s="1068"/>
      <c r="K5" s="1068"/>
      <c r="L5" s="1068"/>
      <c r="M5" s="850"/>
      <c r="N5" s="58"/>
      <c r="P5" s="24" t="s">
        <v>10</v>
      </c>
      <c r="Q5" s="1156">
        <v>45606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Воскресенье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/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19</v>
      </c>
      <c r="Q8" s="928">
        <v>0.41666666666666669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20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21</v>
      </c>
      <c r="Q10" s="972"/>
      <c r="R10" s="973"/>
      <c r="U10" s="24" t="s">
        <v>22</v>
      </c>
      <c r="V10" s="775" t="s">
        <v>23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10"/>
      <c r="R11" s="911"/>
      <c r="U11" s="24" t="s">
        <v>26</v>
      </c>
      <c r="V11" s="1096" t="s">
        <v>27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28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29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30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31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32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33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34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35</v>
      </c>
      <c r="B17" s="805" t="s">
        <v>36</v>
      </c>
      <c r="C17" s="937" t="s">
        <v>37</v>
      </c>
      <c r="D17" s="805" t="s">
        <v>38</v>
      </c>
      <c r="E17" s="875"/>
      <c r="F17" s="805" t="s">
        <v>39</v>
      </c>
      <c r="G17" s="805" t="s">
        <v>40</v>
      </c>
      <c r="H17" s="805" t="s">
        <v>41</v>
      </c>
      <c r="I17" s="805" t="s">
        <v>42</v>
      </c>
      <c r="J17" s="805" t="s">
        <v>43</v>
      </c>
      <c r="K17" s="805" t="s">
        <v>44</v>
      </c>
      <c r="L17" s="805" t="s">
        <v>45</v>
      </c>
      <c r="M17" s="805" t="s">
        <v>46</v>
      </c>
      <c r="N17" s="805" t="s">
        <v>47</v>
      </c>
      <c r="O17" s="805" t="s">
        <v>48</v>
      </c>
      <c r="P17" s="805" t="s">
        <v>49</v>
      </c>
      <c r="Q17" s="874"/>
      <c r="R17" s="874"/>
      <c r="S17" s="874"/>
      <c r="T17" s="875"/>
      <c r="U17" s="1177" t="s">
        <v>50</v>
      </c>
      <c r="V17" s="914"/>
      <c r="W17" s="805" t="s">
        <v>51</v>
      </c>
      <c r="X17" s="805" t="s">
        <v>52</v>
      </c>
      <c r="Y17" s="1175" t="s">
        <v>53</v>
      </c>
      <c r="Z17" s="1064" t="s">
        <v>54</v>
      </c>
      <c r="AA17" s="1038" t="s">
        <v>55</v>
      </c>
      <c r="AB17" s="1038" t="s">
        <v>56</v>
      </c>
      <c r="AC17" s="1038" t="s">
        <v>57</v>
      </c>
      <c r="AD17" s="1038" t="s">
        <v>58</v>
      </c>
      <c r="AE17" s="1134"/>
      <c r="AF17" s="1135"/>
      <c r="AG17" s="66"/>
      <c r="BD17" s="65" t="s">
        <v>59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60</v>
      </c>
      <c r="V18" s="67" t="s">
        <v>61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62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62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63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68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70</v>
      </c>
      <c r="Q23" s="773"/>
      <c r="R23" s="773"/>
      <c r="S23" s="773"/>
      <c r="T23" s="773"/>
      <c r="U23" s="773"/>
      <c r="V23" s="774"/>
      <c r="W23" s="37" t="s">
        <v>71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70</v>
      </c>
      <c r="Q24" s="773"/>
      <c r="R24" s="773"/>
      <c r="S24" s="773"/>
      <c r="T24" s="773"/>
      <c r="U24" s="773"/>
      <c r="V24" s="774"/>
      <c r="W24" s="37" t="s">
        <v>68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72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73</v>
      </c>
      <c r="B26" s="54" t="s">
        <v>74</v>
      </c>
      <c r="C26" s="31">
        <v>4301051551</v>
      </c>
      <c r="D26" s="770">
        <v>4607091383881</v>
      </c>
      <c r="E26" s="771"/>
      <c r="F26" s="760">
        <v>0.33</v>
      </c>
      <c r="G26" s="32">
        <v>6</v>
      </c>
      <c r="H26" s="760">
        <v>1.98</v>
      </c>
      <c r="I26" s="760">
        <v>2.246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10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4"/>
      <c r="V26" s="34"/>
      <c r="W26" s="35" t="s">
        <v>68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77</v>
      </c>
      <c r="B27" s="54" t="s">
        <v>78</v>
      </c>
      <c r="C27" s="31">
        <v>4301051865</v>
      </c>
      <c r="D27" s="770">
        <v>4680115885912</v>
      </c>
      <c r="E27" s="771"/>
      <c r="F27" s="760">
        <v>0.3</v>
      </c>
      <c r="G27" s="32">
        <v>6</v>
      </c>
      <c r="H27" s="760">
        <v>1.8</v>
      </c>
      <c r="I27" s="760">
        <v>3.2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1026" t="s">
        <v>79</v>
      </c>
      <c r="Q27" s="768"/>
      <c r="R27" s="768"/>
      <c r="S27" s="768"/>
      <c r="T27" s="769"/>
      <c r="U27" s="34"/>
      <c r="V27" s="34"/>
      <c r="W27" s="35" t="s">
        <v>68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76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68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68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68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838" t="s">
        <v>91</v>
      </c>
      <c r="Q31" s="768"/>
      <c r="R31" s="768"/>
      <c r="S31" s="768"/>
      <c r="T31" s="769"/>
      <c r="U31" s="34"/>
      <c r="V31" s="34"/>
      <c r="W31" s="35" t="s">
        <v>68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93</v>
      </c>
      <c r="B32" s="54" t="s">
        <v>94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68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95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96</v>
      </c>
      <c r="B33" s="54" t="s">
        <v>97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82" t="s">
        <v>98</v>
      </c>
      <c r="Q33" s="768"/>
      <c r="R33" s="768"/>
      <c r="S33" s="768"/>
      <c r="T33" s="769"/>
      <c r="U33" s="34"/>
      <c r="V33" s="34"/>
      <c r="W33" s="35" t="s">
        <v>68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68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95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70</v>
      </c>
      <c r="Q35" s="773"/>
      <c r="R35" s="773"/>
      <c r="S35" s="773"/>
      <c r="T35" s="773"/>
      <c r="U35" s="773"/>
      <c r="V35" s="774"/>
      <c r="W35" s="37" t="s">
        <v>71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70</v>
      </c>
      <c r="Q36" s="773"/>
      <c r="R36" s="773"/>
      <c r="S36" s="773"/>
      <c r="T36" s="773"/>
      <c r="U36" s="773"/>
      <c r="V36" s="774"/>
      <c r="W36" s="37" t="s">
        <v>68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102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68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>
        <v>0</v>
      </c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70</v>
      </c>
      <c r="Q39" s="773"/>
      <c r="R39" s="773"/>
      <c r="S39" s="773"/>
      <c r="T39" s="773"/>
      <c r="U39" s="773"/>
      <c r="V39" s="774"/>
      <c r="W39" s="37" t="s">
        <v>71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70</v>
      </c>
      <c r="Q40" s="773"/>
      <c r="R40" s="773"/>
      <c r="S40" s="773"/>
      <c r="T40" s="773"/>
      <c r="U40" s="773"/>
      <c r="V40" s="774"/>
      <c r="W40" s="37" t="s">
        <v>68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108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68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>
        <v>0</v>
      </c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70</v>
      </c>
      <c r="Q43" s="773"/>
      <c r="R43" s="773"/>
      <c r="S43" s="773"/>
      <c r="T43" s="773"/>
      <c r="U43" s="773"/>
      <c r="V43" s="774"/>
      <c r="W43" s="37" t="s">
        <v>71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70</v>
      </c>
      <c r="Q44" s="773"/>
      <c r="R44" s="773"/>
      <c r="S44" s="773"/>
      <c r="T44" s="773"/>
      <c r="U44" s="773"/>
      <c r="V44" s="774"/>
      <c r="W44" s="37" t="s">
        <v>68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111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112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113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68</v>
      </c>
      <c r="X48" s="761">
        <v>50</v>
      </c>
      <c r="Y48" s="762">
        <f t="shared" ref="Y48:Y53" si="6">IFERROR(IF(X48="",0,CEILING((X48/$H48),1)*$H48),"")</f>
        <v>54</v>
      </c>
      <c r="Z48" s="36">
        <f>IFERROR(IF(Y48=0,"",ROUNDUP(Y48/H48,0)*0.02175),"")</f>
        <v>0.10874999999999999</v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52.222222222222221</v>
      </c>
      <c r="BN48" s="64">
        <f t="shared" ref="BN48:BN53" si="8">IFERROR(Y48*I48/H48,"0")</f>
        <v>56.4</v>
      </c>
      <c r="BO48" s="64">
        <f t="shared" ref="BO48:BO53" si="9">IFERROR(1/J48*(X48/H48),"0")</f>
        <v>8.2671957671957674E-2</v>
      </c>
      <c r="BP48" s="64">
        <f t="shared" ref="BP48:BP53" si="10">IFERROR(1/J48*(Y48/H48),"0")</f>
        <v>8.9285714285714274E-2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68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122</v>
      </c>
      <c r="B50" s="54" t="s">
        <v>123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68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68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118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127</v>
      </c>
      <c r="B52" s="54" t="s">
        <v>128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68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68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70</v>
      </c>
      <c r="Q54" s="773"/>
      <c r="R54" s="773"/>
      <c r="S54" s="773"/>
      <c r="T54" s="773"/>
      <c r="U54" s="773"/>
      <c r="V54" s="774"/>
      <c r="W54" s="37" t="s">
        <v>71</v>
      </c>
      <c r="X54" s="763">
        <f>IFERROR(X48/H48,"0")+IFERROR(X49/H49,"0")+IFERROR(X50/H50,"0")+IFERROR(X51/H51,"0")+IFERROR(X52/H52,"0")+IFERROR(X53/H53,"0")</f>
        <v>4.6296296296296298</v>
      </c>
      <c r="Y54" s="763">
        <f>IFERROR(Y48/H48,"0")+IFERROR(Y49/H49,"0")+IFERROR(Y50/H50,"0")+IFERROR(Y51/H51,"0")+IFERROR(Y52/H52,"0")+IFERROR(Y53/H53,"0")</f>
        <v>5</v>
      </c>
      <c r="Z54" s="763">
        <f>IFERROR(IF(Z48="",0,Z48),"0")+IFERROR(IF(Z49="",0,Z49),"0")+IFERROR(IF(Z50="",0,Z50),"0")+IFERROR(IF(Z51="",0,Z51),"0")+IFERROR(IF(Z52="",0,Z52),"0")+IFERROR(IF(Z53="",0,Z53),"0")</f>
        <v>0.10874999999999999</v>
      </c>
      <c r="AA54" s="764"/>
      <c r="AB54" s="764"/>
      <c r="AC54" s="764"/>
    </row>
    <row r="55" spans="1:68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70</v>
      </c>
      <c r="Q55" s="773"/>
      <c r="R55" s="773"/>
      <c r="S55" s="773"/>
      <c r="T55" s="773"/>
      <c r="U55" s="773"/>
      <c r="V55" s="774"/>
      <c r="W55" s="37" t="s">
        <v>68</v>
      </c>
      <c r="X55" s="763">
        <f>IFERROR(SUM(X48:X53),"0")</f>
        <v>50</v>
      </c>
      <c r="Y55" s="763">
        <f>IFERROR(SUM(Y48:Y53),"0")</f>
        <v>54</v>
      </c>
      <c r="Z55" s="37"/>
      <c r="AA55" s="764"/>
      <c r="AB55" s="764"/>
      <c r="AC55" s="764"/>
    </row>
    <row r="56" spans="1:68" ht="14.25" hidden="1" customHeight="1" x14ac:dyDescent="0.25">
      <c r="A56" s="787" t="s">
        <v>72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131</v>
      </c>
      <c r="B57" s="54" t="s">
        <v>132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68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134</v>
      </c>
      <c r="B58" s="54" t="s">
        <v>135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68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70</v>
      </c>
      <c r="Q59" s="773"/>
      <c r="R59" s="773"/>
      <c r="S59" s="773"/>
      <c r="T59" s="773"/>
      <c r="U59" s="773"/>
      <c r="V59" s="774"/>
      <c r="W59" s="37" t="s">
        <v>71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70</v>
      </c>
      <c r="Q60" s="773"/>
      <c r="R60" s="773"/>
      <c r="S60" s="773"/>
      <c r="T60" s="773"/>
      <c r="U60" s="773"/>
      <c r="V60" s="774"/>
      <c r="W60" s="37" t="s">
        <v>68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137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113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138</v>
      </c>
      <c r="B63" s="54" t="s">
        <v>139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116</v>
      </c>
      <c r="L63" s="32"/>
      <c r="M63" s="33" t="s">
        <v>120</v>
      </c>
      <c r="N63" s="33"/>
      <c r="O63" s="32">
        <v>50</v>
      </c>
      <c r="P63" s="879" t="s">
        <v>140</v>
      </c>
      <c r="Q63" s="768"/>
      <c r="R63" s="768"/>
      <c r="S63" s="768"/>
      <c r="T63" s="769"/>
      <c r="U63" s="34"/>
      <c r="V63" s="34"/>
      <c r="W63" s="35" t="s">
        <v>68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116</v>
      </c>
      <c r="L64" s="32"/>
      <c r="M64" s="33" t="s">
        <v>144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68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145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142</v>
      </c>
      <c r="B65" s="54" t="s">
        <v>146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116</v>
      </c>
      <c r="L65" s="32"/>
      <c r="M65" s="33" t="s">
        <v>67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68</v>
      </c>
      <c r="X65" s="761">
        <v>0</v>
      </c>
      <c r="Y65" s="762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75</v>
      </c>
      <c r="L66" s="32"/>
      <c r="M66" s="33" t="s">
        <v>117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68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140" t="s">
        <v>154</v>
      </c>
      <c r="Q67" s="768"/>
      <c r="R67" s="768"/>
      <c r="S67" s="768"/>
      <c r="T67" s="769"/>
      <c r="U67" s="34"/>
      <c r="V67" s="34"/>
      <c r="W67" s="35" t="s">
        <v>68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156</v>
      </c>
      <c r="B68" s="54" t="s">
        <v>157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75</v>
      </c>
      <c r="L68" s="32"/>
      <c r="M68" s="33" t="s">
        <v>117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68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159</v>
      </c>
      <c r="B69" s="54" t="s">
        <v>160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68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161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162</v>
      </c>
      <c r="B70" s="54" t="s">
        <v>163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75</v>
      </c>
      <c r="L70" s="32"/>
      <c r="M70" s="33" t="s">
        <v>153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68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164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165</v>
      </c>
      <c r="B71" s="54" t="s">
        <v>166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75</v>
      </c>
      <c r="L71" s="32"/>
      <c r="M71" s="33" t="s">
        <v>67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68</v>
      </c>
      <c r="X71" s="761">
        <v>90</v>
      </c>
      <c r="Y71" s="762">
        <f t="shared" si="11"/>
        <v>90</v>
      </c>
      <c r="Z71" s="36">
        <f>IFERROR(IF(Y71=0,"",ROUNDUP(Y71/H71,0)*0.00902),"")</f>
        <v>0.1804</v>
      </c>
      <c r="AA71" s="56"/>
      <c r="AB71" s="57"/>
      <c r="AC71" s="125" t="s">
        <v>147</v>
      </c>
      <c r="AG71" s="64"/>
      <c r="AJ71" s="68"/>
      <c r="AK71" s="68">
        <v>0</v>
      </c>
      <c r="BB71" s="126" t="s">
        <v>1</v>
      </c>
      <c r="BM71" s="64">
        <f t="shared" si="12"/>
        <v>94.199999999999989</v>
      </c>
      <c r="BN71" s="64">
        <f t="shared" si="13"/>
        <v>94.199999999999989</v>
      </c>
      <c r="BO71" s="64">
        <f t="shared" si="14"/>
        <v>0.15151515151515152</v>
      </c>
      <c r="BP71" s="64">
        <f t="shared" si="15"/>
        <v>0.15151515151515152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70</v>
      </c>
      <c r="Q72" s="773"/>
      <c r="R72" s="773"/>
      <c r="S72" s="773"/>
      <c r="T72" s="773"/>
      <c r="U72" s="773"/>
      <c r="V72" s="774"/>
      <c r="W72" s="37" t="s">
        <v>71</v>
      </c>
      <c r="X72" s="763">
        <f>IFERROR(X63/H63,"0")+IFERROR(X64/H64,"0")+IFERROR(X65/H65,"0")+IFERROR(X66/H66,"0")+IFERROR(X67/H67,"0")+IFERROR(X68/H68,"0")+IFERROR(X69/H69,"0")+IFERROR(X70/H70,"0")+IFERROR(X71/H71,"0")</f>
        <v>20</v>
      </c>
      <c r="Y72" s="763">
        <f>IFERROR(Y63/H63,"0")+IFERROR(Y64/H64,"0")+IFERROR(Y65/H65,"0")+IFERROR(Y66/H66,"0")+IFERROR(Y67/H67,"0")+IFERROR(Y68/H68,"0")+IFERROR(Y69/H69,"0")+IFERROR(Y70/H70,"0")+IFERROR(Y71/H71,"0")</f>
        <v>20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0.1804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70</v>
      </c>
      <c r="Q73" s="773"/>
      <c r="R73" s="773"/>
      <c r="S73" s="773"/>
      <c r="T73" s="773"/>
      <c r="U73" s="773"/>
      <c r="V73" s="774"/>
      <c r="W73" s="37" t="s">
        <v>68</v>
      </c>
      <c r="X73" s="763">
        <f>IFERROR(SUM(X63:X71),"0")</f>
        <v>90</v>
      </c>
      <c r="Y73" s="763">
        <f>IFERROR(SUM(Y63:Y71),"0")</f>
        <v>90</v>
      </c>
      <c r="Z73" s="37"/>
      <c r="AA73" s="764"/>
      <c r="AB73" s="764"/>
      <c r="AC73" s="764"/>
    </row>
    <row r="74" spans="1:68" ht="14.25" hidden="1" customHeight="1" x14ac:dyDescent="0.25">
      <c r="A74" s="787" t="s">
        <v>167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168</v>
      </c>
      <c r="B75" s="54" t="s">
        <v>169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116</v>
      </c>
      <c r="L75" s="32"/>
      <c r="M75" s="33" t="s">
        <v>117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68</v>
      </c>
      <c r="X75" s="761">
        <v>100</v>
      </c>
      <c r="Y75" s="762">
        <f>IFERROR(IF(X75="",0,CEILING((X75/$H75),1)*$H75),"")</f>
        <v>108</v>
      </c>
      <c r="Z75" s="36">
        <f>IFERROR(IF(Y75=0,"",ROUNDUP(Y75/H75,0)*0.02175),"")</f>
        <v>0.21749999999999997</v>
      </c>
      <c r="AA75" s="56"/>
      <c r="AB75" s="57"/>
      <c r="AC75" s="127" t="s">
        <v>170</v>
      </c>
      <c r="AG75" s="64"/>
      <c r="AJ75" s="68"/>
      <c r="AK75" s="68">
        <v>0</v>
      </c>
      <c r="BB75" s="128" t="s">
        <v>1</v>
      </c>
      <c r="BM75" s="64">
        <f>IFERROR(X75*I75/H75,"0")</f>
        <v>104.44444444444444</v>
      </c>
      <c r="BN75" s="64">
        <f>IFERROR(Y75*I75/H75,"0")</f>
        <v>112.8</v>
      </c>
      <c r="BO75" s="64">
        <f>IFERROR(1/J75*(X75/H75),"0")</f>
        <v>0.16534391534391535</v>
      </c>
      <c r="BP75" s="64">
        <f>IFERROR(1/J75*(Y75/H75),"0")</f>
        <v>0.17857142857142855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75</v>
      </c>
      <c r="L76" s="32"/>
      <c r="M76" s="33" t="s">
        <v>117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68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173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174</v>
      </c>
      <c r="B77" s="54" t="s">
        <v>175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91" t="s">
        <v>176</v>
      </c>
      <c r="Q77" s="768"/>
      <c r="R77" s="768"/>
      <c r="S77" s="768"/>
      <c r="T77" s="769"/>
      <c r="U77" s="34"/>
      <c r="V77" s="34"/>
      <c r="W77" s="35" t="s">
        <v>68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177</v>
      </c>
      <c r="B78" s="54" t="s">
        <v>178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75</v>
      </c>
      <c r="L78" s="32"/>
      <c r="M78" s="33" t="s">
        <v>117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68</v>
      </c>
      <c r="X78" s="761">
        <v>67.5</v>
      </c>
      <c r="Y78" s="762">
        <f>IFERROR(IF(X78="",0,CEILING((X78/$H78),1)*$H78),"")</f>
        <v>67.5</v>
      </c>
      <c r="Z78" s="36">
        <f>IFERROR(IF(Y78=0,"",ROUNDUP(Y78/H78,0)*0.00753),"")</f>
        <v>0.18825</v>
      </c>
      <c r="AA78" s="56"/>
      <c r="AB78" s="57"/>
      <c r="AC78" s="133" t="s">
        <v>170</v>
      </c>
      <c r="AG78" s="64"/>
      <c r="AJ78" s="68"/>
      <c r="AK78" s="68">
        <v>0</v>
      </c>
      <c r="BB78" s="134" t="s">
        <v>1</v>
      </c>
      <c r="BM78" s="64">
        <f>IFERROR(X78*I78/H78,"0")</f>
        <v>72.5</v>
      </c>
      <c r="BN78" s="64">
        <f>IFERROR(Y78*I78/H78,"0")</f>
        <v>72.5</v>
      </c>
      <c r="BO78" s="64">
        <f>IFERROR(1/J78*(X78/H78),"0")</f>
        <v>0.16025641025641024</v>
      </c>
      <c r="BP78" s="64">
        <f>IFERROR(1/J78*(Y78/H78),"0")</f>
        <v>0.16025641025641024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70</v>
      </c>
      <c r="Q79" s="773"/>
      <c r="R79" s="773"/>
      <c r="S79" s="773"/>
      <c r="T79" s="773"/>
      <c r="U79" s="773"/>
      <c r="V79" s="774"/>
      <c r="W79" s="37" t="s">
        <v>71</v>
      </c>
      <c r="X79" s="763">
        <f>IFERROR(X75/H75,"0")+IFERROR(X76/H76,"0")+IFERROR(X77/H77,"0")+IFERROR(X78/H78,"0")</f>
        <v>34.25925925925926</v>
      </c>
      <c r="Y79" s="763">
        <f>IFERROR(Y75/H75,"0")+IFERROR(Y76/H76,"0")+IFERROR(Y77/H77,"0")+IFERROR(Y78/H78,"0")</f>
        <v>35</v>
      </c>
      <c r="Z79" s="763">
        <f>IFERROR(IF(Z75="",0,Z75),"0")+IFERROR(IF(Z76="",0,Z76),"0")+IFERROR(IF(Z77="",0,Z77),"0")+IFERROR(IF(Z78="",0,Z78),"0")</f>
        <v>0.40574999999999994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70</v>
      </c>
      <c r="Q80" s="773"/>
      <c r="R80" s="773"/>
      <c r="S80" s="773"/>
      <c r="T80" s="773"/>
      <c r="U80" s="773"/>
      <c r="V80" s="774"/>
      <c r="W80" s="37" t="s">
        <v>68</v>
      </c>
      <c r="X80" s="763">
        <f>IFERROR(SUM(X75:X78),"0")</f>
        <v>167.5</v>
      </c>
      <c r="Y80" s="763">
        <f>IFERROR(SUM(Y75:Y78),"0")</f>
        <v>175.5</v>
      </c>
      <c r="Z80" s="37"/>
      <c r="AA80" s="764"/>
      <c r="AB80" s="764"/>
      <c r="AC80" s="764"/>
    </row>
    <row r="81" spans="1:68" ht="14.25" hidden="1" customHeight="1" x14ac:dyDescent="0.25">
      <c r="A81" s="787" t="s">
        <v>63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179</v>
      </c>
      <c r="B82" s="54" t="s">
        <v>180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68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182</v>
      </c>
      <c r="B83" s="54" t="s">
        <v>183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68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184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185</v>
      </c>
      <c r="B84" s="54" t="s">
        <v>186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75</v>
      </c>
      <c r="L84" s="32"/>
      <c r="M84" s="33" t="s">
        <v>67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68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187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188</v>
      </c>
      <c r="B85" s="54" t="s">
        <v>189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68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190</v>
      </c>
      <c r="B86" s="54" t="s">
        <v>191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68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184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192</v>
      </c>
      <c r="B87" s="54" t="s">
        <v>193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68</v>
      </c>
      <c r="X87" s="761">
        <v>9</v>
      </c>
      <c r="Y87" s="762">
        <f t="shared" si="16"/>
        <v>9</v>
      </c>
      <c r="Z87" s="36">
        <f>IFERROR(IF(Y87=0,"",ROUNDUP(Y87/H87,0)*0.00502),"")</f>
        <v>2.5100000000000001E-2</v>
      </c>
      <c r="AA87" s="56"/>
      <c r="AB87" s="57"/>
      <c r="AC87" s="145" t="s">
        <v>187</v>
      </c>
      <c r="AG87" s="64"/>
      <c r="AJ87" s="68"/>
      <c r="AK87" s="68">
        <v>0</v>
      </c>
      <c r="BB87" s="146" t="s">
        <v>1</v>
      </c>
      <c r="BM87" s="64">
        <f t="shared" si="17"/>
        <v>9.4999999999999982</v>
      </c>
      <c r="BN87" s="64">
        <f t="shared" si="18"/>
        <v>9.4999999999999982</v>
      </c>
      <c r="BO87" s="64">
        <f t="shared" si="19"/>
        <v>2.1367521367521368E-2</v>
      </c>
      <c r="BP87" s="64">
        <f t="shared" si="20"/>
        <v>2.1367521367521368E-2</v>
      </c>
    </row>
    <row r="88" spans="1:68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70</v>
      </c>
      <c r="Q88" s="773"/>
      <c r="R88" s="773"/>
      <c r="S88" s="773"/>
      <c r="T88" s="773"/>
      <c r="U88" s="773"/>
      <c r="V88" s="774"/>
      <c r="W88" s="37" t="s">
        <v>71</v>
      </c>
      <c r="X88" s="763">
        <f>IFERROR(X82/H82,"0")+IFERROR(X83/H83,"0")+IFERROR(X84/H84,"0")+IFERROR(X85/H85,"0")+IFERROR(X86/H86,"0")+IFERROR(X87/H87,"0")</f>
        <v>5</v>
      </c>
      <c r="Y88" s="763">
        <f>IFERROR(Y82/H82,"0")+IFERROR(Y83/H83,"0")+IFERROR(Y84/H84,"0")+IFERROR(Y85/H85,"0")+IFERROR(Y86/H86,"0")+IFERROR(Y87/H87,"0")</f>
        <v>5</v>
      </c>
      <c r="Z88" s="763">
        <f>IFERROR(IF(Z82="",0,Z82),"0")+IFERROR(IF(Z83="",0,Z83),"0")+IFERROR(IF(Z84="",0,Z84),"0")+IFERROR(IF(Z85="",0,Z85),"0")+IFERROR(IF(Z86="",0,Z86),"0")+IFERROR(IF(Z87="",0,Z87),"0")</f>
        <v>2.5100000000000001E-2</v>
      </c>
      <c r="AA88" s="764"/>
      <c r="AB88" s="764"/>
      <c r="AC88" s="764"/>
    </row>
    <row r="89" spans="1:68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70</v>
      </c>
      <c r="Q89" s="773"/>
      <c r="R89" s="773"/>
      <c r="S89" s="773"/>
      <c r="T89" s="773"/>
      <c r="U89" s="773"/>
      <c r="V89" s="774"/>
      <c r="W89" s="37" t="s">
        <v>68</v>
      </c>
      <c r="X89" s="763">
        <f>IFERROR(SUM(X82:X87),"0")</f>
        <v>9</v>
      </c>
      <c r="Y89" s="763">
        <f>IFERROR(SUM(Y82:Y87),"0")</f>
        <v>9</v>
      </c>
      <c r="Z89" s="37"/>
      <c r="AA89" s="764"/>
      <c r="AB89" s="764"/>
      <c r="AC89" s="764"/>
    </row>
    <row r="90" spans="1:68" ht="14.25" hidden="1" customHeight="1" x14ac:dyDescent="0.25">
      <c r="A90" s="787" t="s">
        <v>72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194</v>
      </c>
      <c r="B91" s="54" t="s">
        <v>195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29" t="s">
        <v>196</v>
      </c>
      <c r="Q91" s="768"/>
      <c r="R91" s="768"/>
      <c r="S91" s="768"/>
      <c r="T91" s="769"/>
      <c r="U91" s="34"/>
      <c r="V91" s="34"/>
      <c r="W91" s="35" t="s">
        <v>68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197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198</v>
      </c>
      <c r="B92" s="54" t="s">
        <v>199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116</v>
      </c>
      <c r="L92" s="32"/>
      <c r="M92" s="33" t="s">
        <v>120</v>
      </c>
      <c r="N92" s="33"/>
      <c r="O92" s="32">
        <v>45</v>
      </c>
      <c r="P92" s="825" t="s">
        <v>200</v>
      </c>
      <c r="Q92" s="768"/>
      <c r="R92" s="768"/>
      <c r="S92" s="768"/>
      <c r="T92" s="769"/>
      <c r="U92" s="34"/>
      <c r="V92" s="34"/>
      <c r="W92" s="35" t="s">
        <v>68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1083" t="s">
        <v>204</v>
      </c>
      <c r="Q93" s="768"/>
      <c r="R93" s="768"/>
      <c r="S93" s="768"/>
      <c r="T93" s="769"/>
      <c r="U93" s="34"/>
      <c r="V93" s="34"/>
      <c r="W93" s="35" t="s">
        <v>68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205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206</v>
      </c>
      <c r="B94" s="54" t="s">
        <v>207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75</v>
      </c>
      <c r="L94" s="32"/>
      <c r="M94" s="33" t="s">
        <v>120</v>
      </c>
      <c r="N94" s="33"/>
      <c r="O94" s="32">
        <v>45</v>
      </c>
      <c r="P94" s="832" t="s">
        <v>208</v>
      </c>
      <c r="Q94" s="768"/>
      <c r="R94" s="768"/>
      <c r="S94" s="768"/>
      <c r="T94" s="769"/>
      <c r="U94" s="34"/>
      <c r="V94" s="34"/>
      <c r="W94" s="35" t="s">
        <v>68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201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75</v>
      </c>
      <c r="L95" s="32"/>
      <c r="M95" s="33" t="s">
        <v>67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68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205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211</v>
      </c>
      <c r="B96" s="54" t="s">
        <v>212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75</v>
      </c>
      <c r="L96" s="32"/>
      <c r="M96" s="33" t="s">
        <v>120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68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197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70</v>
      </c>
      <c r="Q97" s="773"/>
      <c r="R97" s="773"/>
      <c r="S97" s="773"/>
      <c r="T97" s="773"/>
      <c r="U97" s="773"/>
      <c r="V97" s="774"/>
      <c r="W97" s="37" t="s">
        <v>71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70</v>
      </c>
      <c r="Q98" s="773"/>
      <c r="R98" s="773"/>
      <c r="S98" s="773"/>
      <c r="T98" s="773"/>
      <c r="U98" s="773"/>
      <c r="V98" s="774"/>
      <c r="W98" s="37" t="s">
        <v>68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213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customHeight="1" x14ac:dyDescent="0.25">
      <c r="A100" s="54" t="s">
        <v>214</v>
      </c>
      <c r="B100" s="54" t="s">
        <v>215</v>
      </c>
      <c r="C100" s="31">
        <v>4301060371</v>
      </c>
      <c r="D100" s="770">
        <v>4680115881532</v>
      </c>
      <c r="E100" s="771"/>
      <c r="F100" s="760">
        <v>1.4</v>
      </c>
      <c r="G100" s="32">
        <v>6</v>
      </c>
      <c r="H100" s="760">
        <v>8.4</v>
      </c>
      <c r="I100" s="760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8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68</v>
      </c>
      <c r="X100" s="761">
        <v>10</v>
      </c>
      <c r="Y100" s="762">
        <f>IFERROR(IF(X100="",0,CEILING((X100/$H100),1)*$H100),"")</f>
        <v>16.8</v>
      </c>
      <c r="Z100" s="36">
        <f>IFERROR(IF(Y100=0,"",ROUNDUP(Y100/H100,0)*0.02175),"")</f>
        <v>4.3499999999999997E-2</v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10.671428571428571</v>
      </c>
      <c r="BN100" s="64">
        <f>IFERROR(Y100*I100/H100,"0")</f>
        <v>17.928000000000001</v>
      </c>
      <c r="BO100" s="64">
        <f>IFERROR(1/J100*(X100/H100),"0")</f>
        <v>2.1258503401360544E-2</v>
      </c>
      <c r="BP100" s="64">
        <f>IFERROR(1/J100*(Y100/H100),"0")</f>
        <v>3.5714285714285712E-2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4301060366</v>
      </c>
      <c r="D101" s="770">
        <v>4680115881532</v>
      </c>
      <c r="E101" s="771"/>
      <c r="F101" s="760">
        <v>1.3</v>
      </c>
      <c r="G101" s="32">
        <v>6</v>
      </c>
      <c r="H101" s="760">
        <v>7.8</v>
      </c>
      <c r="I101" s="760">
        <v>8.2799999999999994</v>
      </c>
      <c r="J101" s="32">
        <v>56</v>
      </c>
      <c r="K101" s="32" t="s">
        <v>116</v>
      </c>
      <c r="L101" s="32"/>
      <c r="M101" s="33" t="s">
        <v>67</v>
      </c>
      <c r="N101" s="33"/>
      <c r="O101" s="32">
        <v>30</v>
      </c>
      <c r="P101" s="111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68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75</v>
      </c>
      <c r="L102" s="32"/>
      <c r="M102" s="33" t="s">
        <v>120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68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70</v>
      </c>
      <c r="Q103" s="773"/>
      <c r="R103" s="773"/>
      <c r="S103" s="773"/>
      <c r="T103" s="773"/>
      <c r="U103" s="773"/>
      <c r="V103" s="774"/>
      <c r="W103" s="37" t="s">
        <v>71</v>
      </c>
      <c r="X103" s="763">
        <f>IFERROR(X100/H100,"0")+IFERROR(X101/H101,"0")+IFERROR(X102/H102,"0")</f>
        <v>1.1904761904761905</v>
      </c>
      <c r="Y103" s="763">
        <f>IFERROR(Y100/H100,"0")+IFERROR(Y101/H101,"0")+IFERROR(Y102/H102,"0")</f>
        <v>2</v>
      </c>
      <c r="Z103" s="763">
        <f>IFERROR(IF(Z100="",0,Z100),"0")+IFERROR(IF(Z101="",0,Z101),"0")+IFERROR(IF(Z102="",0,Z102),"0")</f>
        <v>4.3499999999999997E-2</v>
      </c>
      <c r="AA103" s="764"/>
      <c r="AB103" s="764"/>
      <c r="AC103" s="764"/>
    </row>
    <row r="104" spans="1:68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70</v>
      </c>
      <c r="Q104" s="773"/>
      <c r="R104" s="773"/>
      <c r="S104" s="773"/>
      <c r="T104" s="773"/>
      <c r="U104" s="773"/>
      <c r="V104" s="774"/>
      <c r="W104" s="37" t="s">
        <v>68</v>
      </c>
      <c r="X104" s="763">
        <f>IFERROR(SUM(X100:X102),"0")</f>
        <v>10</v>
      </c>
      <c r="Y104" s="763">
        <f>IFERROR(SUM(Y100:Y102),"0")</f>
        <v>16.8</v>
      </c>
      <c r="Z104" s="37"/>
      <c r="AA104" s="764"/>
      <c r="AB104" s="764"/>
      <c r="AC104" s="764"/>
    </row>
    <row r="105" spans="1:68" ht="16.5" hidden="1" customHeight="1" x14ac:dyDescent="0.25">
      <c r="A105" s="792" t="s">
        <v>221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113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116</v>
      </c>
      <c r="L107" s="32"/>
      <c r="M107" s="33" t="s">
        <v>153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68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75</v>
      </c>
      <c r="L108" s="32"/>
      <c r="M108" s="33" t="s">
        <v>120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68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75</v>
      </c>
      <c r="L109" s="32"/>
      <c r="M109" s="33" t="s">
        <v>153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68</v>
      </c>
      <c r="X109" s="761">
        <v>270</v>
      </c>
      <c r="Y109" s="762">
        <f>IFERROR(IF(X109="",0,CEILING((X109/$H109),1)*$H109),"")</f>
        <v>270</v>
      </c>
      <c r="Z109" s="36">
        <f>IFERROR(IF(Y109=0,"",ROUNDUP(Y109/H109,0)*0.00902),"")</f>
        <v>0.54120000000000001</v>
      </c>
      <c r="AA109" s="56"/>
      <c r="AB109" s="57"/>
      <c r="AC109" s="169" t="s">
        <v>227</v>
      </c>
      <c r="AG109" s="64"/>
      <c r="AJ109" s="68"/>
      <c r="AK109" s="68">
        <v>0</v>
      </c>
      <c r="BB109" s="170" t="s">
        <v>1</v>
      </c>
      <c r="BM109" s="64">
        <f>IFERROR(X109*I109/H109,"0")</f>
        <v>282.60000000000002</v>
      </c>
      <c r="BN109" s="64">
        <f>IFERROR(Y109*I109/H109,"0")</f>
        <v>282.60000000000002</v>
      </c>
      <c r="BO109" s="64">
        <f>IFERROR(1/J109*(X109/H109),"0")</f>
        <v>0.45454545454545459</v>
      </c>
      <c r="BP109" s="64">
        <f>IFERROR(1/J109*(Y109/H109),"0")</f>
        <v>0.45454545454545459</v>
      </c>
    </row>
    <row r="110" spans="1:68" ht="27" hidden="1" customHeight="1" x14ac:dyDescent="0.25">
      <c r="A110" s="54" t="s">
        <v>230</v>
      </c>
      <c r="B110" s="54" t="s">
        <v>231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75</v>
      </c>
      <c r="L110" s="32"/>
      <c r="M110" s="33" t="s">
        <v>153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68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70</v>
      </c>
      <c r="Q111" s="773"/>
      <c r="R111" s="773"/>
      <c r="S111" s="773"/>
      <c r="T111" s="773"/>
      <c r="U111" s="773"/>
      <c r="V111" s="774"/>
      <c r="W111" s="37" t="s">
        <v>71</v>
      </c>
      <c r="X111" s="763">
        <f>IFERROR(X107/H107,"0")+IFERROR(X108/H108,"0")+IFERROR(X109/H109,"0")+IFERROR(X110/H110,"0")</f>
        <v>60</v>
      </c>
      <c r="Y111" s="763">
        <f>IFERROR(Y107/H107,"0")+IFERROR(Y108/H108,"0")+IFERROR(Y109/H109,"0")+IFERROR(Y110/H110,"0")</f>
        <v>60</v>
      </c>
      <c r="Z111" s="763">
        <f>IFERROR(IF(Z107="",0,Z107),"0")+IFERROR(IF(Z108="",0,Z108),"0")+IFERROR(IF(Z109="",0,Z109),"0")+IFERROR(IF(Z110="",0,Z110),"0")</f>
        <v>0.54120000000000001</v>
      </c>
      <c r="AA111" s="764"/>
      <c r="AB111" s="764"/>
      <c r="AC111" s="764"/>
    </row>
    <row r="112" spans="1:68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70</v>
      </c>
      <c r="Q112" s="773"/>
      <c r="R112" s="773"/>
      <c r="S112" s="773"/>
      <c r="T112" s="773"/>
      <c r="U112" s="773"/>
      <c r="V112" s="774"/>
      <c r="W112" s="37" t="s">
        <v>68</v>
      </c>
      <c r="X112" s="763">
        <f>IFERROR(SUM(X107:X110),"0")</f>
        <v>270</v>
      </c>
      <c r="Y112" s="763">
        <f>IFERROR(SUM(Y107:Y110),"0")</f>
        <v>270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72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233</v>
      </c>
      <c r="B114" s="54" t="s">
        <v>234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116</v>
      </c>
      <c r="L114" s="32"/>
      <c r="M114" s="33" t="s">
        <v>120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68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235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233</v>
      </c>
      <c r="B115" s="54" t="s">
        <v>236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116</v>
      </c>
      <c r="L115" s="32"/>
      <c r="M115" s="33" t="s">
        <v>120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68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237</v>
      </c>
      <c r="B116" s="54" t="s">
        <v>238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75</v>
      </c>
      <c r="L116" s="32"/>
      <c r="M116" s="33" t="s">
        <v>120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68</v>
      </c>
      <c r="X116" s="761">
        <v>180</v>
      </c>
      <c r="Y116" s="762">
        <f>IFERROR(IF(X116="",0,CEILING((X116/$H116),1)*$H116),"")</f>
        <v>180.9</v>
      </c>
      <c r="Z116" s="36">
        <f>IFERROR(IF(Y116=0,"",ROUNDUP(Y116/H116,0)*0.00753),"")</f>
        <v>0.50451000000000001</v>
      </c>
      <c r="AA116" s="56"/>
      <c r="AB116" s="57"/>
      <c r="AC116" s="177" t="s">
        <v>239</v>
      </c>
      <c r="AG116" s="64"/>
      <c r="AJ116" s="68"/>
      <c r="AK116" s="68">
        <v>0</v>
      </c>
      <c r="BB116" s="178" t="s">
        <v>1</v>
      </c>
      <c r="BM116" s="64">
        <f>IFERROR(X116*I116/H116,"0")</f>
        <v>198.13333333333333</v>
      </c>
      <c r="BN116" s="64">
        <f>IFERROR(Y116*I116/H116,"0")</f>
        <v>199.124</v>
      </c>
      <c r="BO116" s="64">
        <f>IFERROR(1/J116*(X116/H116),"0")</f>
        <v>0.42735042735042728</v>
      </c>
      <c r="BP116" s="64">
        <f>IFERROR(1/J116*(Y116/H116),"0")</f>
        <v>0.42948717948717946</v>
      </c>
    </row>
    <row r="117" spans="1:68" ht="27" hidden="1" customHeight="1" x14ac:dyDescent="0.25">
      <c r="A117" s="54" t="s">
        <v>240</v>
      </c>
      <c r="B117" s="54" t="s">
        <v>241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75</v>
      </c>
      <c r="L117" s="32"/>
      <c r="M117" s="33" t="s">
        <v>120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68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242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243</v>
      </c>
      <c r="B118" s="54" t="s">
        <v>244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75</v>
      </c>
      <c r="L118" s="32"/>
      <c r="M118" s="33" t="s">
        <v>120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68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245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70</v>
      </c>
      <c r="Q119" s="773"/>
      <c r="R119" s="773"/>
      <c r="S119" s="773"/>
      <c r="T119" s="773"/>
      <c r="U119" s="773"/>
      <c r="V119" s="774"/>
      <c r="W119" s="37" t="s">
        <v>71</v>
      </c>
      <c r="X119" s="763">
        <f>IFERROR(X114/H114,"0")+IFERROR(X115/H115,"0")+IFERROR(X116/H116,"0")+IFERROR(X117/H117,"0")+IFERROR(X118/H118,"0")</f>
        <v>66.666666666666657</v>
      </c>
      <c r="Y119" s="763">
        <f>IFERROR(Y114/H114,"0")+IFERROR(Y115/H115,"0")+IFERROR(Y116/H116,"0")+IFERROR(Y117/H117,"0")+IFERROR(Y118/H118,"0")</f>
        <v>67</v>
      </c>
      <c r="Z119" s="763">
        <f>IFERROR(IF(Z114="",0,Z114),"0")+IFERROR(IF(Z115="",0,Z115),"0")+IFERROR(IF(Z116="",0,Z116),"0")+IFERROR(IF(Z117="",0,Z117),"0")+IFERROR(IF(Z118="",0,Z118),"0")</f>
        <v>0.50451000000000001</v>
      </c>
      <c r="AA119" s="764"/>
      <c r="AB119" s="764"/>
      <c r="AC119" s="764"/>
    </row>
    <row r="120" spans="1:68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70</v>
      </c>
      <c r="Q120" s="773"/>
      <c r="R120" s="773"/>
      <c r="S120" s="773"/>
      <c r="T120" s="773"/>
      <c r="U120" s="773"/>
      <c r="V120" s="774"/>
      <c r="W120" s="37" t="s">
        <v>68</v>
      </c>
      <c r="X120" s="763">
        <f>IFERROR(SUM(X114:X118),"0")</f>
        <v>180</v>
      </c>
      <c r="Y120" s="763">
        <f>IFERROR(SUM(Y114:Y118),"0")</f>
        <v>180.9</v>
      </c>
      <c r="Z120" s="37"/>
      <c r="AA120" s="764"/>
      <c r="AB120" s="764"/>
      <c r="AC120" s="764"/>
    </row>
    <row r="121" spans="1:68" ht="16.5" hidden="1" customHeight="1" x14ac:dyDescent="0.25">
      <c r="A121" s="792" t="s">
        <v>246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113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247</v>
      </c>
      <c r="B123" s="54" t="s">
        <v>248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116</v>
      </c>
      <c r="L123" s="32"/>
      <c r="M123" s="33" t="s">
        <v>117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68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247</v>
      </c>
      <c r="B124" s="54" t="s">
        <v>250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116</v>
      </c>
      <c r="L124" s="32"/>
      <c r="M124" s="33" t="s">
        <v>117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68</v>
      </c>
      <c r="X124" s="761">
        <v>20</v>
      </c>
      <c r="Y124" s="762">
        <f>IFERROR(IF(X124="",0,CEILING((X124/$H124),1)*$H124),"")</f>
        <v>22.4</v>
      </c>
      <c r="Z124" s="36">
        <f>IFERROR(IF(Y124=0,"",ROUNDUP(Y124/H124,0)*0.02175),"")</f>
        <v>4.3499999999999997E-2</v>
      </c>
      <c r="AA124" s="56"/>
      <c r="AB124" s="57"/>
      <c r="AC124" s="185" t="s">
        <v>251</v>
      </c>
      <c r="AG124" s="64"/>
      <c r="AJ124" s="68"/>
      <c r="AK124" s="68">
        <v>0</v>
      </c>
      <c r="BB124" s="186" t="s">
        <v>1</v>
      </c>
      <c r="BM124" s="64">
        <f>IFERROR(X124*I124/H124,"0")</f>
        <v>20.857142857142858</v>
      </c>
      <c r="BN124" s="64">
        <f>IFERROR(Y124*I124/H124,"0")</f>
        <v>23.360000000000003</v>
      </c>
      <c r="BO124" s="64">
        <f>IFERROR(1/J124*(X124/H124),"0")</f>
        <v>3.1887755102040817E-2</v>
      </c>
      <c r="BP124" s="64">
        <f>IFERROR(1/J124*(Y124/H124),"0")</f>
        <v>3.5714285714285712E-2</v>
      </c>
    </row>
    <row r="125" spans="1:68" ht="27" hidden="1" customHeight="1" x14ac:dyDescent="0.25">
      <c r="A125" s="54" t="s">
        <v>252</v>
      </c>
      <c r="B125" s="54" t="s">
        <v>253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75</v>
      </c>
      <c r="L125" s="32"/>
      <c r="M125" s="33" t="s">
        <v>120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68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254</v>
      </c>
      <c r="B126" s="54" t="s">
        <v>255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75</v>
      </c>
      <c r="L126" s="32"/>
      <c r="M126" s="33" t="s">
        <v>120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68</v>
      </c>
      <c r="X126" s="761">
        <v>90</v>
      </c>
      <c r="Y126" s="762">
        <f>IFERROR(IF(X126="",0,CEILING((X126/$H126),1)*$H126),"")</f>
        <v>90</v>
      </c>
      <c r="Z126" s="36">
        <f>IFERROR(IF(Y126=0,"",ROUNDUP(Y126/H126,0)*0.00902),"")</f>
        <v>0.1804</v>
      </c>
      <c r="AA126" s="56"/>
      <c r="AB126" s="57"/>
      <c r="AC126" s="189" t="s">
        <v>249</v>
      </c>
      <c r="AG126" s="64"/>
      <c r="AJ126" s="68"/>
      <c r="AK126" s="68">
        <v>0</v>
      </c>
      <c r="BB126" s="190" t="s">
        <v>1</v>
      </c>
      <c r="BM126" s="64">
        <f>IFERROR(X126*I126/H126,"0")</f>
        <v>94.199999999999989</v>
      </c>
      <c r="BN126" s="64">
        <f>IFERROR(Y126*I126/H126,"0")</f>
        <v>94.199999999999989</v>
      </c>
      <c r="BO126" s="64">
        <f>IFERROR(1/J126*(X126/H126),"0")</f>
        <v>0.15151515151515152</v>
      </c>
      <c r="BP126" s="64">
        <f>IFERROR(1/J126*(Y126/H126),"0")</f>
        <v>0.15151515151515152</v>
      </c>
    </row>
    <row r="127" spans="1:68" ht="27" hidden="1" customHeight="1" x14ac:dyDescent="0.25">
      <c r="A127" s="54" t="s">
        <v>256</v>
      </c>
      <c r="B127" s="54" t="s">
        <v>257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75</v>
      </c>
      <c r="L127" s="32"/>
      <c r="M127" s="33" t="s">
        <v>120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68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70</v>
      </c>
      <c r="Q128" s="773"/>
      <c r="R128" s="773"/>
      <c r="S128" s="773"/>
      <c r="T128" s="773"/>
      <c r="U128" s="773"/>
      <c r="V128" s="774"/>
      <c r="W128" s="37" t="s">
        <v>71</v>
      </c>
      <c r="X128" s="763">
        <f>IFERROR(X123/H123,"0")+IFERROR(X124/H124,"0")+IFERROR(X125/H125,"0")+IFERROR(X126/H126,"0")+IFERROR(X127/H127,"0")</f>
        <v>21.785714285714285</v>
      </c>
      <c r="Y128" s="763">
        <f>IFERROR(Y123/H123,"0")+IFERROR(Y124/H124,"0")+IFERROR(Y125/H125,"0")+IFERROR(Y126/H126,"0")+IFERROR(Y127/H127,"0")</f>
        <v>22</v>
      </c>
      <c r="Z128" s="763">
        <f>IFERROR(IF(Z123="",0,Z123),"0")+IFERROR(IF(Z124="",0,Z124),"0")+IFERROR(IF(Z125="",0,Z125),"0")+IFERROR(IF(Z126="",0,Z126),"0")+IFERROR(IF(Z127="",0,Z127),"0")</f>
        <v>0.22389999999999999</v>
      </c>
      <c r="AA128" s="764"/>
      <c r="AB128" s="764"/>
      <c r="AC128" s="764"/>
    </row>
    <row r="129" spans="1:68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70</v>
      </c>
      <c r="Q129" s="773"/>
      <c r="R129" s="773"/>
      <c r="S129" s="773"/>
      <c r="T129" s="773"/>
      <c r="U129" s="773"/>
      <c r="V129" s="774"/>
      <c r="W129" s="37" t="s">
        <v>68</v>
      </c>
      <c r="X129" s="763">
        <f>IFERROR(SUM(X123:X127),"0")</f>
        <v>110</v>
      </c>
      <c r="Y129" s="763">
        <f>IFERROR(SUM(Y123:Y127),"0")</f>
        <v>112.4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167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258</v>
      </c>
      <c r="B131" s="54" t="s">
        <v>259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116</v>
      </c>
      <c r="L131" s="32"/>
      <c r="M131" s="33" t="s">
        <v>117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68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260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258</v>
      </c>
      <c r="B132" s="54" t="s">
        <v>261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116</v>
      </c>
      <c r="L132" s="32"/>
      <c r="M132" s="33" t="s">
        <v>117</v>
      </c>
      <c r="N132" s="33"/>
      <c r="O132" s="32">
        <v>55</v>
      </c>
      <c r="P132" s="900" t="s">
        <v>262</v>
      </c>
      <c r="Q132" s="768"/>
      <c r="R132" s="768"/>
      <c r="S132" s="768"/>
      <c r="T132" s="769"/>
      <c r="U132" s="34"/>
      <c r="V132" s="34"/>
      <c r="W132" s="35" t="s">
        <v>68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264</v>
      </c>
      <c r="B133" s="54" t="s">
        <v>265</v>
      </c>
      <c r="C133" s="31">
        <v>4301020258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66</v>
      </c>
      <c r="L133" s="32"/>
      <c r="M133" s="33" t="s">
        <v>120</v>
      </c>
      <c r="N133" s="33"/>
      <c r="O133" s="32">
        <v>50</v>
      </c>
      <c r="P133" s="11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3" s="768"/>
      <c r="R133" s="768"/>
      <c r="S133" s="768"/>
      <c r="T133" s="769"/>
      <c r="U133" s="34"/>
      <c r="V133" s="34"/>
      <c r="W133" s="35" t="s">
        <v>68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260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266</v>
      </c>
      <c r="C134" s="31">
        <v>4301020346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66</v>
      </c>
      <c r="L134" s="32"/>
      <c r="M134" s="33" t="s">
        <v>117</v>
      </c>
      <c r="N134" s="33"/>
      <c r="O134" s="32">
        <v>55</v>
      </c>
      <c r="P134" s="1016" t="s">
        <v>267</v>
      </c>
      <c r="Q134" s="768"/>
      <c r="R134" s="768"/>
      <c r="S134" s="768"/>
      <c r="T134" s="769"/>
      <c r="U134" s="34"/>
      <c r="V134" s="34"/>
      <c r="W134" s="35" t="s">
        <v>68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263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268</v>
      </c>
      <c r="B135" s="54" t="s">
        <v>269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75</v>
      </c>
      <c r="L135" s="32"/>
      <c r="M135" s="33" t="s">
        <v>117</v>
      </c>
      <c r="N135" s="33"/>
      <c r="O135" s="32">
        <v>55</v>
      </c>
      <c r="P135" s="1130" t="s">
        <v>270</v>
      </c>
      <c r="Q135" s="768"/>
      <c r="R135" s="768"/>
      <c r="S135" s="768"/>
      <c r="T135" s="769"/>
      <c r="U135" s="34"/>
      <c r="V135" s="34"/>
      <c r="W135" s="35" t="s">
        <v>68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263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70</v>
      </c>
      <c r="Q136" s="773"/>
      <c r="R136" s="773"/>
      <c r="S136" s="773"/>
      <c r="T136" s="773"/>
      <c r="U136" s="773"/>
      <c r="V136" s="774"/>
      <c r="W136" s="37" t="s">
        <v>71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70</v>
      </c>
      <c r="Q137" s="773"/>
      <c r="R137" s="773"/>
      <c r="S137" s="773"/>
      <c r="T137" s="773"/>
      <c r="U137" s="773"/>
      <c r="V137" s="774"/>
      <c r="W137" s="37" t="s">
        <v>68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72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271</v>
      </c>
      <c r="B139" s="54" t="s">
        <v>272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116</v>
      </c>
      <c r="L139" s="32"/>
      <c r="M139" s="33" t="s">
        <v>120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68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273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271</v>
      </c>
      <c r="B140" s="54" t="s">
        <v>274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116</v>
      </c>
      <c r="L140" s="32"/>
      <c r="M140" s="33" t="s">
        <v>67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68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275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276</v>
      </c>
      <c r="B141" s="54" t="s">
        <v>277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116</v>
      </c>
      <c r="L141" s="32"/>
      <c r="M141" s="33" t="s">
        <v>120</v>
      </c>
      <c r="N141" s="33"/>
      <c r="O141" s="32">
        <v>45</v>
      </c>
      <c r="P141" s="997" t="s">
        <v>278</v>
      </c>
      <c r="Q141" s="768"/>
      <c r="R141" s="768"/>
      <c r="S141" s="768"/>
      <c r="T141" s="769"/>
      <c r="U141" s="34"/>
      <c r="V141" s="34"/>
      <c r="W141" s="35" t="s">
        <v>68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279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280</v>
      </c>
      <c r="B142" s="54" t="s">
        <v>281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75</v>
      </c>
      <c r="L142" s="32"/>
      <c r="M142" s="33" t="s">
        <v>120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68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75</v>
      </c>
      <c r="L143" s="32"/>
      <c r="M143" s="33" t="s">
        <v>120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68</v>
      </c>
      <c r="X143" s="761">
        <v>135</v>
      </c>
      <c r="Y143" s="762">
        <f t="shared" si="26"/>
        <v>135</v>
      </c>
      <c r="Z143" s="36">
        <f>IFERROR(IF(Y143=0,"",ROUNDUP(Y143/H143,0)*0.00753),"")</f>
        <v>0.3765</v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27"/>
        <v>148.59999999999997</v>
      </c>
      <c r="BN143" s="64">
        <f t="shared" si="28"/>
        <v>148.59999999999997</v>
      </c>
      <c r="BO143" s="64">
        <f t="shared" si="29"/>
        <v>0.32051282051282048</v>
      </c>
      <c r="BP143" s="64">
        <f t="shared" si="30"/>
        <v>0.32051282051282048</v>
      </c>
    </row>
    <row r="144" spans="1:68" ht="16.5" hidden="1" customHeight="1" x14ac:dyDescent="0.25">
      <c r="A144" s="54" t="s">
        <v>285</v>
      </c>
      <c r="B144" s="54" t="s">
        <v>286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75</v>
      </c>
      <c r="L144" s="32"/>
      <c r="M144" s="33" t="s">
        <v>120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68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287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288</v>
      </c>
      <c r="B145" s="54" t="s">
        <v>289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68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290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70</v>
      </c>
      <c r="Q146" s="773"/>
      <c r="R146" s="773"/>
      <c r="S146" s="773"/>
      <c r="T146" s="773"/>
      <c r="U146" s="773"/>
      <c r="V146" s="774"/>
      <c r="W146" s="37" t="s">
        <v>71</v>
      </c>
      <c r="X146" s="763">
        <f>IFERROR(X139/H139,"0")+IFERROR(X140/H140,"0")+IFERROR(X141/H141,"0")+IFERROR(X142/H142,"0")+IFERROR(X143/H143,"0")+IFERROR(X144/H144,"0")+IFERROR(X145/H145,"0")</f>
        <v>50</v>
      </c>
      <c r="Y146" s="763">
        <f>IFERROR(Y139/H139,"0")+IFERROR(Y140/H140,"0")+IFERROR(Y141/H141,"0")+IFERROR(Y142/H142,"0")+IFERROR(Y143/H143,"0")+IFERROR(Y144/H144,"0")+IFERROR(Y145/H145,"0")</f>
        <v>50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0.3765</v>
      </c>
      <c r="AA146" s="764"/>
      <c r="AB146" s="764"/>
      <c r="AC146" s="764"/>
    </row>
    <row r="147" spans="1:68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70</v>
      </c>
      <c r="Q147" s="773"/>
      <c r="R147" s="773"/>
      <c r="S147" s="773"/>
      <c r="T147" s="773"/>
      <c r="U147" s="773"/>
      <c r="V147" s="774"/>
      <c r="W147" s="37" t="s">
        <v>68</v>
      </c>
      <c r="X147" s="763">
        <f>IFERROR(SUM(X139:X145),"0")</f>
        <v>135</v>
      </c>
      <c r="Y147" s="763">
        <f>IFERROR(SUM(Y139:Y145),"0")</f>
        <v>135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213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291</v>
      </c>
      <c r="B149" s="54" t="s">
        <v>292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75</v>
      </c>
      <c r="L149" s="32"/>
      <c r="M149" s="33" t="s">
        <v>67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68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293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294</v>
      </c>
      <c r="B150" s="54" t="s">
        <v>295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75</v>
      </c>
      <c r="L150" s="32"/>
      <c r="M150" s="33" t="s">
        <v>67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68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296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70</v>
      </c>
      <c r="Q151" s="773"/>
      <c r="R151" s="773"/>
      <c r="S151" s="773"/>
      <c r="T151" s="773"/>
      <c r="U151" s="773"/>
      <c r="V151" s="774"/>
      <c r="W151" s="37" t="s">
        <v>71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70</v>
      </c>
      <c r="Q152" s="773"/>
      <c r="R152" s="773"/>
      <c r="S152" s="773"/>
      <c r="T152" s="773"/>
      <c r="U152" s="773"/>
      <c r="V152" s="774"/>
      <c r="W152" s="37" t="s">
        <v>68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297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113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298</v>
      </c>
      <c r="B155" s="54" t="s">
        <v>299</v>
      </c>
      <c r="C155" s="31">
        <v>4301011562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8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4"/>
      <c r="V155" s="34"/>
      <c r="W155" s="35" t="s">
        <v>68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300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298</v>
      </c>
      <c r="B156" s="54" t="s">
        <v>301</v>
      </c>
      <c r="C156" s="31">
        <v>4301011564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68"/>
      <c r="R156" s="768"/>
      <c r="S156" s="768"/>
      <c r="T156" s="769"/>
      <c r="U156" s="34"/>
      <c r="V156" s="34"/>
      <c r="W156" s="35" t="s">
        <v>68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300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70</v>
      </c>
      <c r="Q157" s="773"/>
      <c r="R157" s="773"/>
      <c r="S157" s="773"/>
      <c r="T157" s="773"/>
      <c r="U157" s="773"/>
      <c r="V157" s="774"/>
      <c r="W157" s="37" t="s">
        <v>71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70</v>
      </c>
      <c r="Q158" s="773"/>
      <c r="R158" s="773"/>
      <c r="S158" s="773"/>
      <c r="T158" s="773"/>
      <c r="U158" s="773"/>
      <c r="V158" s="774"/>
      <c r="W158" s="37" t="s">
        <v>68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63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302</v>
      </c>
      <c r="B160" s="54" t="s">
        <v>303</v>
      </c>
      <c r="C160" s="31">
        <v>4301031235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90</v>
      </c>
      <c r="P160" s="90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68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304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customHeight="1" x14ac:dyDescent="0.25">
      <c r="A161" s="54" t="s">
        <v>302</v>
      </c>
      <c r="B161" s="54" t="s">
        <v>305</v>
      </c>
      <c r="C161" s="31">
        <v>4301031234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90</v>
      </c>
      <c r="P161" s="101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68</v>
      </c>
      <c r="X161" s="761">
        <v>28</v>
      </c>
      <c r="Y161" s="762">
        <f>IFERROR(IF(X161="",0,CEILING((X161/$H161),1)*$H161),"")</f>
        <v>28</v>
      </c>
      <c r="Z161" s="36">
        <f>IFERROR(IF(Y161=0,"",ROUNDUP(Y161/H161,0)*0.00753),"")</f>
        <v>7.5300000000000006E-2</v>
      </c>
      <c r="AA161" s="56"/>
      <c r="AB161" s="57"/>
      <c r="AC161" s="227" t="s">
        <v>304</v>
      </c>
      <c r="AG161" s="64"/>
      <c r="AJ161" s="68"/>
      <c r="AK161" s="68">
        <v>0</v>
      </c>
      <c r="BB161" s="228" t="s">
        <v>1</v>
      </c>
      <c r="BM161" s="64">
        <f>IFERROR(X161*I161/H161,"0")</f>
        <v>30.880000000000003</v>
      </c>
      <c r="BN161" s="64">
        <f>IFERROR(Y161*I161/H161,"0")</f>
        <v>30.880000000000003</v>
      </c>
      <c r="BO161" s="64">
        <f>IFERROR(1/J161*(X161/H161),"0")</f>
        <v>6.4102564102564097E-2</v>
      </c>
      <c r="BP161" s="64">
        <f>IFERROR(1/J161*(Y161/H161),"0")</f>
        <v>6.4102564102564097E-2</v>
      </c>
    </row>
    <row r="162" spans="1:68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70</v>
      </c>
      <c r="Q162" s="773"/>
      <c r="R162" s="773"/>
      <c r="S162" s="773"/>
      <c r="T162" s="773"/>
      <c r="U162" s="773"/>
      <c r="V162" s="774"/>
      <c r="W162" s="37" t="s">
        <v>71</v>
      </c>
      <c r="X162" s="763">
        <f>IFERROR(X160/H160,"0")+IFERROR(X161/H161,"0")</f>
        <v>10</v>
      </c>
      <c r="Y162" s="763">
        <f>IFERROR(Y160/H160,"0")+IFERROR(Y161/H161,"0")</f>
        <v>10</v>
      </c>
      <c r="Z162" s="763">
        <f>IFERROR(IF(Z160="",0,Z160),"0")+IFERROR(IF(Z161="",0,Z161),"0")</f>
        <v>7.5300000000000006E-2</v>
      </c>
      <c r="AA162" s="764"/>
      <c r="AB162" s="764"/>
      <c r="AC162" s="764"/>
    </row>
    <row r="163" spans="1:68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70</v>
      </c>
      <c r="Q163" s="773"/>
      <c r="R163" s="773"/>
      <c r="S163" s="773"/>
      <c r="T163" s="773"/>
      <c r="U163" s="773"/>
      <c r="V163" s="774"/>
      <c r="W163" s="37" t="s">
        <v>68</v>
      </c>
      <c r="X163" s="763">
        <f>IFERROR(SUM(X160:X161),"0")</f>
        <v>28</v>
      </c>
      <c r="Y163" s="763">
        <f>IFERROR(SUM(Y160:Y161),"0")</f>
        <v>28</v>
      </c>
      <c r="Z163" s="37"/>
      <c r="AA163" s="764"/>
      <c r="AB163" s="764"/>
      <c r="AC163" s="764"/>
    </row>
    <row r="164" spans="1:68" ht="14.25" hidden="1" customHeight="1" x14ac:dyDescent="0.25">
      <c r="A164" s="787" t="s">
        <v>72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306</v>
      </c>
      <c r="B165" s="54" t="s">
        <v>307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75</v>
      </c>
      <c r="L165" s="32"/>
      <c r="M165" s="33" t="s">
        <v>105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68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300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customHeight="1" x14ac:dyDescent="0.25">
      <c r="A166" s="54" t="s">
        <v>306</v>
      </c>
      <c r="B166" s="54" t="s">
        <v>308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75</v>
      </c>
      <c r="L166" s="32"/>
      <c r="M166" s="33" t="s">
        <v>105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68</v>
      </c>
      <c r="X166" s="761">
        <v>33</v>
      </c>
      <c r="Y166" s="762">
        <f>IFERROR(IF(X166="",0,CEILING((X166/$H166),1)*$H166),"")</f>
        <v>34.32</v>
      </c>
      <c r="Z166" s="36">
        <f>IFERROR(IF(Y166=0,"",ROUNDUP(Y166/H166,0)*0.00753),"")</f>
        <v>9.7890000000000005E-2</v>
      </c>
      <c r="AA166" s="56"/>
      <c r="AB166" s="57"/>
      <c r="AC166" s="231" t="s">
        <v>300</v>
      </c>
      <c r="AG166" s="64"/>
      <c r="AJ166" s="68"/>
      <c r="AK166" s="68">
        <v>0</v>
      </c>
      <c r="BB166" s="232" t="s">
        <v>1</v>
      </c>
      <c r="BM166" s="64">
        <f>IFERROR(X166*I166/H166,"0")</f>
        <v>36.599999999999994</v>
      </c>
      <c r="BN166" s="64">
        <f>IFERROR(Y166*I166/H166,"0")</f>
        <v>38.063999999999993</v>
      </c>
      <c r="BO166" s="64">
        <f>IFERROR(1/J166*(X166/H166),"0")</f>
        <v>8.0128205128205121E-2</v>
      </c>
      <c r="BP166" s="64">
        <f>IFERROR(1/J166*(Y166/H166),"0")</f>
        <v>8.3333333333333329E-2</v>
      </c>
    </row>
    <row r="167" spans="1:68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70</v>
      </c>
      <c r="Q167" s="773"/>
      <c r="R167" s="773"/>
      <c r="S167" s="773"/>
      <c r="T167" s="773"/>
      <c r="U167" s="773"/>
      <c r="V167" s="774"/>
      <c r="W167" s="37" t="s">
        <v>71</v>
      </c>
      <c r="X167" s="763">
        <f>IFERROR(X165/H165,"0")+IFERROR(X166/H166,"0")</f>
        <v>12.5</v>
      </c>
      <c r="Y167" s="763">
        <f>IFERROR(Y165/H165,"0")+IFERROR(Y166/H166,"0")</f>
        <v>13</v>
      </c>
      <c r="Z167" s="763">
        <f>IFERROR(IF(Z165="",0,Z165),"0")+IFERROR(IF(Z166="",0,Z166),"0")</f>
        <v>9.7890000000000005E-2</v>
      </c>
      <c r="AA167" s="764"/>
      <c r="AB167" s="764"/>
      <c r="AC167" s="764"/>
    </row>
    <row r="168" spans="1:68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70</v>
      </c>
      <c r="Q168" s="773"/>
      <c r="R168" s="773"/>
      <c r="S168" s="773"/>
      <c r="T168" s="773"/>
      <c r="U168" s="773"/>
      <c r="V168" s="774"/>
      <c r="W168" s="37" t="s">
        <v>68</v>
      </c>
      <c r="X168" s="763">
        <f>IFERROR(SUM(X165:X166),"0")</f>
        <v>33</v>
      </c>
      <c r="Y168" s="763">
        <f>IFERROR(SUM(Y165:Y166),"0")</f>
        <v>34.32</v>
      </c>
      <c r="Z168" s="37"/>
      <c r="AA168" s="764"/>
      <c r="AB168" s="764"/>
      <c r="AC168" s="764"/>
    </row>
    <row r="169" spans="1:68" ht="16.5" hidden="1" customHeight="1" x14ac:dyDescent="0.25">
      <c r="A169" s="792" t="s">
        <v>111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113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309</v>
      </c>
      <c r="B171" s="54" t="s">
        <v>310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75</v>
      </c>
      <c r="L171" s="32"/>
      <c r="M171" s="33" t="s">
        <v>117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68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311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70</v>
      </c>
      <c r="Q172" s="773"/>
      <c r="R172" s="773"/>
      <c r="S172" s="773"/>
      <c r="T172" s="773"/>
      <c r="U172" s="773"/>
      <c r="V172" s="774"/>
      <c r="W172" s="37" t="s">
        <v>71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70</v>
      </c>
      <c r="Q173" s="773"/>
      <c r="R173" s="773"/>
      <c r="S173" s="773"/>
      <c r="T173" s="773"/>
      <c r="U173" s="773"/>
      <c r="V173" s="774"/>
      <c r="W173" s="37" t="s">
        <v>68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63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312</v>
      </c>
      <c r="B175" s="54" t="s">
        <v>313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116</v>
      </c>
      <c r="L175" s="32"/>
      <c r="M175" s="33" t="s">
        <v>117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68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315</v>
      </c>
      <c r="B176" s="54" t="s">
        <v>316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75</v>
      </c>
      <c r="L176" s="32"/>
      <c r="M176" s="33" t="s">
        <v>67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68</v>
      </c>
      <c r="X176" s="761">
        <v>0</v>
      </c>
      <c r="Y176" s="762">
        <f>IFERROR(IF(X176="",0,CEILING((X176/$H176),1)*$H176),"")</f>
        <v>0</v>
      </c>
      <c r="Z176" s="36" t="str">
        <f>IFERROR(IF(Y176=0,"",ROUNDUP(Y176/H176,0)*0.00902),"")</f>
        <v/>
      </c>
      <c r="AA176" s="56"/>
      <c r="AB176" s="57"/>
      <c r="AC176" s="237" t="s">
        <v>317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318</v>
      </c>
      <c r="B177" s="54" t="s">
        <v>319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116</v>
      </c>
      <c r="L177" s="32"/>
      <c r="M177" s="33" t="s">
        <v>67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68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321</v>
      </c>
      <c r="B178" s="54" t="s">
        <v>322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68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317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323</v>
      </c>
      <c r="B179" s="54" t="s">
        <v>324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68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320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70</v>
      </c>
      <c r="Q180" s="773"/>
      <c r="R180" s="773"/>
      <c r="S180" s="773"/>
      <c r="T180" s="773"/>
      <c r="U180" s="773"/>
      <c r="V180" s="774"/>
      <c r="W180" s="37" t="s">
        <v>71</v>
      </c>
      <c r="X180" s="763">
        <f>IFERROR(X175/H175,"0")+IFERROR(X176/H176,"0")+IFERROR(X177/H177,"0")+IFERROR(X178/H178,"0")+IFERROR(X179/H179,"0")</f>
        <v>0</v>
      </c>
      <c r="Y180" s="763">
        <f>IFERROR(Y175/H175,"0")+IFERROR(Y176/H176,"0")+IFERROR(Y177/H177,"0")+IFERROR(Y178/H178,"0")+IFERROR(Y179/H179,"0")</f>
        <v>0</v>
      </c>
      <c r="Z180" s="763">
        <f>IFERROR(IF(Z175="",0,Z175),"0")+IFERROR(IF(Z176="",0,Z176),"0")+IFERROR(IF(Z177="",0,Z177),"0")+IFERROR(IF(Z178="",0,Z178),"0")+IFERROR(IF(Z179="",0,Z179),"0")</f>
        <v>0</v>
      </c>
      <c r="AA180" s="764"/>
      <c r="AB180" s="764"/>
      <c r="AC180" s="764"/>
    </row>
    <row r="181" spans="1:68" hidden="1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70</v>
      </c>
      <c r="Q181" s="773"/>
      <c r="R181" s="773"/>
      <c r="S181" s="773"/>
      <c r="T181" s="773"/>
      <c r="U181" s="773"/>
      <c r="V181" s="774"/>
      <c r="W181" s="37" t="s">
        <v>68</v>
      </c>
      <c r="X181" s="763">
        <f>IFERROR(SUM(X175:X179),"0")</f>
        <v>0</v>
      </c>
      <c r="Y181" s="763">
        <f>IFERROR(SUM(Y175:Y179),"0")</f>
        <v>0</v>
      </c>
      <c r="Z181" s="37"/>
      <c r="AA181" s="764"/>
      <c r="AB181" s="764"/>
      <c r="AC181" s="764"/>
    </row>
    <row r="182" spans="1:68" ht="14.25" hidden="1" customHeight="1" x14ac:dyDescent="0.25">
      <c r="A182" s="787" t="s">
        <v>72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325</v>
      </c>
      <c r="B183" s="54" t="s">
        <v>326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116</v>
      </c>
      <c r="L183" s="32"/>
      <c r="M183" s="33" t="s">
        <v>67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68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327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328</v>
      </c>
      <c r="B184" s="54" t="s">
        <v>329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75</v>
      </c>
      <c r="L184" s="32"/>
      <c r="M184" s="33" t="s">
        <v>120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68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330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331</v>
      </c>
      <c r="B185" s="54" t="s">
        <v>332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75</v>
      </c>
      <c r="L185" s="32"/>
      <c r="M185" s="33" t="s">
        <v>67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68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327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70</v>
      </c>
      <c r="Q186" s="773"/>
      <c r="R186" s="773"/>
      <c r="S186" s="773"/>
      <c r="T186" s="773"/>
      <c r="U186" s="773"/>
      <c r="V186" s="774"/>
      <c r="W186" s="37" t="s">
        <v>71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70</v>
      </c>
      <c r="Q187" s="773"/>
      <c r="R187" s="773"/>
      <c r="S187" s="773"/>
      <c r="T187" s="773"/>
      <c r="U187" s="773"/>
      <c r="V187" s="774"/>
      <c r="W187" s="37" t="s">
        <v>68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333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334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167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335</v>
      </c>
      <c r="B191" s="54" t="s">
        <v>336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31" t="s">
        <v>337</v>
      </c>
      <c r="Q191" s="768"/>
      <c r="R191" s="768"/>
      <c r="S191" s="768"/>
      <c r="T191" s="769"/>
      <c r="U191" s="34"/>
      <c r="V191" s="34"/>
      <c r="W191" s="35" t="s">
        <v>68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338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70</v>
      </c>
      <c r="Q192" s="773"/>
      <c r="R192" s="773"/>
      <c r="S192" s="773"/>
      <c r="T192" s="773"/>
      <c r="U192" s="773"/>
      <c r="V192" s="774"/>
      <c r="W192" s="37" t="s">
        <v>71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70</v>
      </c>
      <c r="Q193" s="773"/>
      <c r="R193" s="773"/>
      <c r="S193" s="773"/>
      <c r="T193" s="773"/>
      <c r="U193" s="773"/>
      <c r="V193" s="774"/>
      <c r="W193" s="37" t="s">
        <v>68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63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customHeight="1" x14ac:dyDescent="0.25">
      <c r="A195" s="54" t="s">
        <v>339</v>
      </c>
      <c r="B195" s="54" t="s">
        <v>340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68</v>
      </c>
      <c r="X195" s="761">
        <v>20</v>
      </c>
      <c r="Y195" s="762">
        <f t="shared" ref="Y195:Y202" si="31">IFERROR(IF(X195="",0,CEILING((X195/$H195),1)*$H195),"")</f>
        <v>21</v>
      </c>
      <c r="Z195" s="36">
        <f>IFERROR(IF(Y195=0,"",ROUNDUP(Y195/H195,0)*0.00753),"")</f>
        <v>3.7650000000000003E-2</v>
      </c>
      <c r="AA195" s="56"/>
      <c r="AB195" s="57"/>
      <c r="AC195" s="253" t="s">
        <v>341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21.238095238095237</v>
      </c>
      <c r="BN195" s="64">
        <f t="shared" ref="BN195:BN202" si="33">IFERROR(Y195*I195/H195,"0")</f>
        <v>22.299999999999997</v>
      </c>
      <c r="BO195" s="64">
        <f t="shared" ref="BO195:BO202" si="34">IFERROR(1/J195*(X195/H195),"0")</f>
        <v>3.0525030525030524E-2</v>
      </c>
      <c r="BP195" s="64">
        <f t="shared" ref="BP195:BP202" si="35">IFERROR(1/J195*(Y195/H195),"0")</f>
        <v>3.2051282051282048E-2</v>
      </c>
    </row>
    <row r="196" spans="1:68" ht="27" customHeight="1" x14ac:dyDescent="0.25">
      <c r="A196" s="54" t="s">
        <v>342</v>
      </c>
      <c r="B196" s="54" t="s">
        <v>343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68</v>
      </c>
      <c r="X196" s="761">
        <v>20</v>
      </c>
      <c r="Y196" s="762">
        <f t="shared" si="31"/>
        <v>21</v>
      </c>
      <c r="Z196" s="36">
        <f>IFERROR(IF(Y196=0,"",ROUNDUP(Y196/H196,0)*0.00753),"")</f>
        <v>3.7650000000000003E-2</v>
      </c>
      <c r="AA196" s="56"/>
      <c r="AB196" s="57"/>
      <c r="AC196" s="255" t="s">
        <v>344</v>
      </c>
      <c r="AG196" s="64"/>
      <c r="AJ196" s="68"/>
      <c r="AK196" s="68">
        <v>0</v>
      </c>
      <c r="BB196" s="256" t="s">
        <v>1</v>
      </c>
      <c r="BM196" s="64">
        <f t="shared" si="32"/>
        <v>21.238095238095237</v>
      </c>
      <c r="BN196" s="64">
        <f t="shared" si="33"/>
        <v>22.299999999999997</v>
      </c>
      <c r="BO196" s="64">
        <f t="shared" si="34"/>
        <v>3.0525030525030524E-2</v>
      </c>
      <c r="BP196" s="64">
        <f t="shared" si="35"/>
        <v>3.2051282051282048E-2</v>
      </c>
    </row>
    <row r="197" spans="1:68" ht="27" hidden="1" customHeight="1" x14ac:dyDescent="0.25">
      <c r="A197" s="54" t="s">
        <v>345</v>
      </c>
      <c r="B197" s="54" t="s">
        <v>346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75</v>
      </c>
      <c r="L197" s="32"/>
      <c r="M197" s="33" t="s">
        <v>67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68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347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348</v>
      </c>
      <c r="B198" s="54" t="s">
        <v>349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68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341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68</v>
      </c>
      <c r="X199" s="761">
        <v>70</v>
      </c>
      <c r="Y199" s="762">
        <f t="shared" si="31"/>
        <v>71.400000000000006</v>
      </c>
      <c r="Z199" s="36">
        <f>IFERROR(IF(Y199=0,"",ROUNDUP(Y199/H199,0)*0.00502),"")</f>
        <v>0.17068</v>
      </c>
      <c r="AA199" s="56"/>
      <c r="AB199" s="57"/>
      <c r="AC199" s="261" t="s">
        <v>344</v>
      </c>
      <c r="AG199" s="64"/>
      <c r="AJ199" s="68"/>
      <c r="AK199" s="68">
        <v>0</v>
      </c>
      <c r="BB199" s="262" t="s">
        <v>1</v>
      </c>
      <c r="BM199" s="64">
        <f t="shared" si="32"/>
        <v>74.333333333333329</v>
      </c>
      <c r="BN199" s="64">
        <f t="shared" si="33"/>
        <v>75.820000000000007</v>
      </c>
      <c r="BO199" s="64">
        <f t="shared" si="34"/>
        <v>0.14245014245014245</v>
      </c>
      <c r="BP199" s="64">
        <f t="shared" si="35"/>
        <v>0.14529914529914531</v>
      </c>
    </row>
    <row r="200" spans="1:68" ht="27" customHeight="1" x14ac:dyDescent="0.25">
      <c r="A200" s="54" t="s">
        <v>352</v>
      </c>
      <c r="B200" s="54" t="s">
        <v>353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68</v>
      </c>
      <c r="X200" s="761">
        <v>175</v>
      </c>
      <c r="Y200" s="762">
        <f t="shared" si="31"/>
        <v>176.4</v>
      </c>
      <c r="Z200" s="36">
        <f>IFERROR(IF(Y200=0,"",ROUNDUP(Y200/H200,0)*0.00502),"")</f>
        <v>0.42168</v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2"/>
        <v>183.33333333333334</v>
      </c>
      <c r="BN200" s="64">
        <f t="shared" si="33"/>
        <v>184.8</v>
      </c>
      <c r="BO200" s="64">
        <f t="shared" si="34"/>
        <v>0.35612535612535612</v>
      </c>
      <c r="BP200" s="64">
        <f t="shared" si="35"/>
        <v>0.35897435897435903</v>
      </c>
    </row>
    <row r="201" spans="1:68" ht="27" hidden="1" customHeight="1" x14ac:dyDescent="0.25">
      <c r="A201" s="54" t="s">
        <v>354</v>
      </c>
      <c r="B201" s="54" t="s">
        <v>355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75</v>
      </c>
      <c r="L201" s="32"/>
      <c r="M201" s="33" t="s">
        <v>67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68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347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356</v>
      </c>
      <c r="B202" s="54" t="s">
        <v>357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68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358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70</v>
      </c>
      <c r="Q203" s="773"/>
      <c r="R203" s="773"/>
      <c r="S203" s="773"/>
      <c r="T203" s="773"/>
      <c r="U203" s="773"/>
      <c r="V203" s="774"/>
      <c r="W203" s="37" t="s">
        <v>71</v>
      </c>
      <c r="X203" s="763">
        <f>IFERROR(X195/H195,"0")+IFERROR(X196/H196,"0")+IFERROR(X197/H197,"0")+IFERROR(X198/H198,"0")+IFERROR(X199/H199,"0")+IFERROR(X200/H200,"0")+IFERROR(X201/H201,"0")+IFERROR(X202/H202,"0")</f>
        <v>126.19047619047618</v>
      </c>
      <c r="Y203" s="763">
        <f>IFERROR(Y195/H195,"0")+IFERROR(Y196/H196,"0")+IFERROR(Y197/H197,"0")+IFERROR(Y198/H198,"0")+IFERROR(Y199/H199,"0")+IFERROR(Y200/H200,"0")+IFERROR(Y201/H201,"0")+IFERROR(Y202/H202,"0")</f>
        <v>128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0.66766000000000003</v>
      </c>
      <c r="AA203" s="764"/>
      <c r="AB203" s="764"/>
      <c r="AC203" s="764"/>
    </row>
    <row r="204" spans="1:68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70</v>
      </c>
      <c r="Q204" s="773"/>
      <c r="R204" s="773"/>
      <c r="S204" s="773"/>
      <c r="T204" s="773"/>
      <c r="U204" s="773"/>
      <c r="V204" s="774"/>
      <c r="W204" s="37" t="s">
        <v>68</v>
      </c>
      <c r="X204" s="763">
        <f>IFERROR(SUM(X195:X202),"0")</f>
        <v>285</v>
      </c>
      <c r="Y204" s="763">
        <f>IFERROR(SUM(Y195:Y202),"0")</f>
        <v>289.8</v>
      </c>
      <c r="Z204" s="37"/>
      <c r="AA204" s="764"/>
      <c r="AB204" s="764"/>
      <c r="AC204" s="764"/>
    </row>
    <row r="205" spans="1:68" ht="16.5" hidden="1" customHeight="1" x14ac:dyDescent="0.25">
      <c r="A205" s="792" t="s">
        <v>359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113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360</v>
      </c>
      <c r="B207" s="54" t="s">
        <v>361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116</v>
      </c>
      <c r="L207" s="32"/>
      <c r="M207" s="33" t="s">
        <v>117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68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362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363</v>
      </c>
      <c r="B208" s="54" t="s">
        <v>364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75</v>
      </c>
      <c r="L208" s="32"/>
      <c r="M208" s="33" t="s">
        <v>67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68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362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70</v>
      </c>
      <c r="Q209" s="773"/>
      <c r="R209" s="773"/>
      <c r="S209" s="773"/>
      <c r="T209" s="773"/>
      <c r="U209" s="773"/>
      <c r="V209" s="774"/>
      <c r="W209" s="37" t="s">
        <v>71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70</v>
      </c>
      <c r="Q210" s="773"/>
      <c r="R210" s="773"/>
      <c r="S210" s="773"/>
      <c r="T210" s="773"/>
      <c r="U210" s="773"/>
      <c r="V210" s="774"/>
      <c r="W210" s="37" t="s">
        <v>68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167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365</v>
      </c>
      <c r="B212" s="54" t="s">
        <v>366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116</v>
      </c>
      <c r="L212" s="32"/>
      <c r="M212" s="33" t="s">
        <v>120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68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367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368</v>
      </c>
      <c r="B213" s="54" t="s">
        <v>369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75</v>
      </c>
      <c r="L213" s="32"/>
      <c r="M213" s="33" t="s">
        <v>117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68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367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70</v>
      </c>
      <c r="Q214" s="773"/>
      <c r="R214" s="773"/>
      <c r="S214" s="773"/>
      <c r="T214" s="773"/>
      <c r="U214" s="773"/>
      <c r="V214" s="774"/>
      <c r="W214" s="37" t="s">
        <v>71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70</v>
      </c>
      <c r="Q215" s="773"/>
      <c r="R215" s="773"/>
      <c r="S215" s="773"/>
      <c r="T215" s="773"/>
      <c r="U215" s="773"/>
      <c r="V215" s="774"/>
      <c r="W215" s="37" t="s">
        <v>68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63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customHeight="1" x14ac:dyDescent="0.25">
      <c r="A217" s="54" t="s">
        <v>370</v>
      </c>
      <c r="B217" s="54" t="s">
        <v>371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68</v>
      </c>
      <c r="X217" s="761">
        <v>100</v>
      </c>
      <c r="Y217" s="762">
        <f t="shared" ref="Y217:Y224" si="36">IFERROR(IF(X217="",0,CEILING((X217/$H217),1)*$H217),"")</f>
        <v>102.60000000000001</v>
      </c>
      <c r="Z217" s="36">
        <f>IFERROR(IF(Y217=0,"",ROUNDUP(Y217/H217,0)*0.00902),"")</f>
        <v>0.17138</v>
      </c>
      <c r="AA217" s="56"/>
      <c r="AB217" s="57"/>
      <c r="AC217" s="277" t="s">
        <v>372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103.88888888888889</v>
      </c>
      <c r="BN217" s="64">
        <f t="shared" ref="BN217:BN224" si="38">IFERROR(Y217*I217/H217,"0")</f>
        <v>106.59000000000002</v>
      </c>
      <c r="BO217" s="64">
        <f t="shared" ref="BO217:BO224" si="39">IFERROR(1/J217*(X217/H217),"0")</f>
        <v>0.14029180695847362</v>
      </c>
      <c r="BP217" s="64">
        <f t="shared" ref="BP217:BP224" si="40">IFERROR(1/J217*(Y217/H217),"0")</f>
        <v>0.14393939393939395</v>
      </c>
    </row>
    <row r="218" spans="1:68" ht="27" customHeight="1" x14ac:dyDescent="0.25">
      <c r="A218" s="54" t="s">
        <v>373</v>
      </c>
      <c r="B218" s="54" t="s">
        <v>374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68</v>
      </c>
      <c r="X218" s="761">
        <v>40</v>
      </c>
      <c r="Y218" s="762">
        <f t="shared" si="36"/>
        <v>43.2</v>
      </c>
      <c r="Z218" s="36">
        <f>IFERROR(IF(Y218=0,"",ROUNDUP(Y218/H218,0)*0.00902),"")</f>
        <v>7.2160000000000002E-2</v>
      </c>
      <c r="AA218" s="56"/>
      <c r="AB218" s="57"/>
      <c r="AC218" s="279" t="s">
        <v>375</v>
      </c>
      <c r="AG218" s="64"/>
      <c r="AJ218" s="68"/>
      <c r="AK218" s="68">
        <v>0</v>
      </c>
      <c r="BB218" s="280" t="s">
        <v>1</v>
      </c>
      <c r="BM218" s="64">
        <f t="shared" si="37"/>
        <v>41.555555555555557</v>
      </c>
      <c r="BN218" s="64">
        <f t="shared" si="38"/>
        <v>44.88</v>
      </c>
      <c r="BO218" s="64">
        <f t="shared" si="39"/>
        <v>5.6116722783389444E-2</v>
      </c>
      <c r="BP218" s="64">
        <f t="shared" si="40"/>
        <v>6.0606060606060608E-2</v>
      </c>
    </row>
    <row r="219" spans="1:68" ht="27" customHeight="1" x14ac:dyDescent="0.25">
      <c r="A219" s="54" t="s">
        <v>376</v>
      </c>
      <c r="B219" s="54" t="s">
        <v>377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68</v>
      </c>
      <c r="X219" s="761">
        <v>70</v>
      </c>
      <c r="Y219" s="762">
        <f t="shared" si="36"/>
        <v>70.2</v>
      </c>
      <c r="Z219" s="36">
        <f>IFERROR(IF(Y219=0,"",ROUNDUP(Y219/H219,0)*0.00902),"")</f>
        <v>0.11726</v>
      </c>
      <c r="AA219" s="56"/>
      <c r="AB219" s="57"/>
      <c r="AC219" s="281" t="s">
        <v>378</v>
      </c>
      <c r="AG219" s="64"/>
      <c r="AJ219" s="68"/>
      <c r="AK219" s="68">
        <v>0</v>
      </c>
      <c r="BB219" s="282" t="s">
        <v>1</v>
      </c>
      <c r="BM219" s="64">
        <f t="shared" si="37"/>
        <v>72.722222222222229</v>
      </c>
      <c r="BN219" s="64">
        <f t="shared" si="38"/>
        <v>72.930000000000007</v>
      </c>
      <c r="BO219" s="64">
        <f t="shared" si="39"/>
        <v>9.8204264870931535E-2</v>
      </c>
      <c r="BP219" s="64">
        <f t="shared" si="40"/>
        <v>9.8484848484848481E-2</v>
      </c>
    </row>
    <row r="220" spans="1:68" ht="27" customHeight="1" x14ac:dyDescent="0.25">
      <c r="A220" s="54" t="s">
        <v>379</v>
      </c>
      <c r="B220" s="54" t="s">
        <v>380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75</v>
      </c>
      <c r="L220" s="32"/>
      <c r="M220" s="33" t="s">
        <v>67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68</v>
      </c>
      <c r="X220" s="761">
        <v>80</v>
      </c>
      <c r="Y220" s="762">
        <f t="shared" si="36"/>
        <v>81</v>
      </c>
      <c r="Z220" s="36">
        <f>IFERROR(IF(Y220=0,"",ROUNDUP(Y220/H220,0)*0.00902),"")</f>
        <v>0.1353</v>
      </c>
      <c r="AA220" s="56"/>
      <c r="AB220" s="57"/>
      <c r="AC220" s="283" t="s">
        <v>381</v>
      </c>
      <c r="AG220" s="64"/>
      <c r="AJ220" s="68"/>
      <c r="AK220" s="68">
        <v>0</v>
      </c>
      <c r="BB220" s="284" t="s">
        <v>1</v>
      </c>
      <c r="BM220" s="64">
        <f t="shared" si="37"/>
        <v>83.111111111111114</v>
      </c>
      <c r="BN220" s="64">
        <f t="shared" si="38"/>
        <v>84.15</v>
      </c>
      <c r="BO220" s="64">
        <f t="shared" si="39"/>
        <v>0.11223344556677889</v>
      </c>
      <c r="BP220" s="64">
        <f t="shared" si="40"/>
        <v>0.11363636363636363</v>
      </c>
    </row>
    <row r="221" spans="1:68" ht="27" customHeight="1" x14ac:dyDescent="0.25">
      <c r="A221" s="54" t="s">
        <v>382</v>
      </c>
      <c r="B221" s="54" t="s">
        <v>383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68</v>
      </c>
      <c r="X221" s="761">
        <v>30</v>
      </c>
      <c r="Y221" s="762">
        <f t="shared" si="36"/>
        <v>30.6</v>
      </c>
      <c r="Z221" s="36">
        <f>IFERROR(IF(Y221=0,"",ROUNDUP(Y221/H221,0)*0.00502),"")</f>
        <v>8.5339999999999999E-2</v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37"/>
        <v>32.166666666666664</v>
      </c>
      <c r="BN221" s="64">
        <f t="shared" si="38"/>
        <v>32.81</v>
      </c>
      <c r="BO221" s="64">
        <f t="shared" si="39"/>
        <v>7.122507122507124E-2</v>
      </c>
      <c r="BP221" s="64">
        <f t="shared" si="40"/>
        <v>7.2649572649572655E-2</v>
      </c>
    </row>
    <row r="222" spans="1:68" ht="27" customHeight="1" x14ac:dyDescent="0.25">
      <c r="A222" s="54" t="s">
        <v>384</v>
      </c>
      <c r="B222" s="54" t="s">
        <v>385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68</v>
      </c>
      <c r="X222" s="761">
        <v>21</v>
      </c>
      <c r="Y222" s="762">
        <f t="shared" si="36"/>
        <v>21.6</v>
      </c>
      <c r="Z222" s="36">
        <f>IFERROR(IF(Y222=0,"",ROUNDUP(Y222/H222,0)*0.00502),"")</f>
        <v>6.0240000000000002E-2</v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37"/>
        <v>22.166666666666664</v>
      </c>
      <c r="BN222" s="64">
        <f t="shared" si="38"/>
        <v>22.8</v>
      </c>
      <c r="BO222" s="64">
        <f t="shared" si="39"/>
        <v>4.9857549857549859E-2</v>
      </c>
      <c r="BP222" s="64">
        <f t="shared" si="40"/>
        <v>5.1282051282051287E-2</v>
      </c>
    </row>
    <row r="223" spans="1:68" ht="27" customHeight="1" x14ac:dyDescent="0.25">
      <c r="A223" s="54" t="s">
        <v>386</v>
      </c>
      <c r="B223" s="54" t="s">
        <v>387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68</v>
      </c>
      <c r="X223" s="761">
        <v>30</v>
      </c>
      <c r="Y223" s="762">
        <f t="shared" si="36"/>
        <v>30.6</v>
      </c>
      <c r="Z223" s="36">
        <f>IFERROR(IF(Y223=0,"",ROUNDUP(Y223/H223,0)*0.00502),"")</f>
        <v>8.5339999999999999E-2</v>
      </c>
      <c r="AA223" s="56"/>
      <c r="AB223" s="57"/>
      <c r="AC223" s="289" t="s">
        <v>378</v>
      </c>
      <c r="AG223" s="64"/>
      <c r="AJ223" s="68"/>
      <c r="AK223" s="68">
        <v>0</v>
      </c>
      <c r="BB223" s="290" t="s">
        <v>1</v>
      </c>
      <c r="BM223" s="64">
        <f t="shared" si="37"/>
        <v>31.666666666666664</v>
      </c>
      <c r="BN223" s="64">
        <f t="shared" si="38"/>
        <v>32.299999999999997</v>
      </c>
      <c r="BO223" s="64">
        <f t="shared" si="39"/>
        <v>7.122507122507124E-2</v>
      </c>
      <c r="BP223" s="64">
        <f t="shared" si="40"/>
        <v>7.2649572649572655E-2</v>
      </c>
    </row>
    <row r="224" spans="1:68" ht="27" customHeight="1" x14ac:dyDescent="0.25">
      <c r="A224" s="54" t="s">
        <v>388</v>
      </c>
      <c r="B224" s="54" t="s">
        <v>389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66</v>
      </c>
      <c r="L224" s="32"/>
      <c r="M224" s="33" t="s">
        <v>67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68</v>
      </c>
      <c r="X224" s="761">
        <v>30</v>
      </c>
      <c r="Y224" s="762">
        <f t="shared" si="36"/>
        <v>30.6</v>
      </c>
      <c r="Z224" s="36">
        <f>IFERROR(IF(Y224=0,"",ROUNDUP(Y224/H224,0)*0.00502),"")</f>
        <v>8.5339999999999999E-2</v>
      </c>
      <c r="AA224" s="56"/>
      <c r="AB224" s="57"/>
      <c r="AC224" s="291" t="s">
        <v>381</v>
      </c>
      <c r="AG224" s="64"/>
      <c r="AJ224" s="68"/>
      <c r="AK224" s="68">
        <v>0</v>
      </c>
      <c r="BB224" s="292" t="s">
        <v>1</v>
      </c>
      <c r="BM224" s="64">
        <f t="shared" si="37"/>
        <v>31.666666666666664</v>
      </c>
      <c r="BN224" s="64">
        <f t="shared" si="38"/>
        <v>32.299999999999997</v>
      </c>
      <c r="BO224" s="64">
        <f t="shared" si="39"/>
        <v>7.122507122507124E-2</v>
      </c>
      <c r="BP224" s="64">
        <f t="shared" si="40"/>
        <v>7.2649572649572655E-2</v>
      </c>
    </row>
    <row r="225" spans="1:68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70</v>
      </c>
      <c r="Q225" s="773"/>
      <c r="R225" s="773"/>
      <c r="S225" s="773"/>
      <c r="T225" s="773"/>
      <c r="U225" s="773"/>
      <c r="V225" s="774"/>
      <c r="W225" s="37" t="s">
        <v>71</v>
      </c>
      <c r="X225" s="763">
        <f>IFERROR(X217/H217,"0")+IFERROR(X218/H218,"0")+IFERROR(X219/H219,"0")+IFERROR(X220/H220,"0")+IFERROR(X221/H221,"0")+IFERROR(X222/H222,"0")+IFERROR(X223/H223,"0")+IFERROR(X224/H224,"0")</f>
        <v>115.37037037037038</v>
      </c>
      <c r="Y225" s="763">
        <f>IFERROR(Y217/H217,"0")+IFERROR(Y218/H218,"0")+IFERROR(Y219/H219,"0")+IFERROR(Y220/H220,"0")+IFERROR(Y221/H221,"0")+IFERROR(Y222/H222,"0")+IFERROR(Y223/H223,"0")+IFERROR(Y224/H224,"0")</f>
        <v>118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0.81235999999999986</v>
      </c>
      <c r="AA225" s="764"/>
      <c r="AB225" s="764"/>
      <c r="AC225" s="764"/>
    </row>
    <row r="226" spans="1:68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70</v>
      </c>
      <c r="Q226" s="773"/>
      <c r="R226" s="773"/>
      <c r="S226" s="773"/>
      <c r="T226" s="773"/>
      <c r="U226" s="773"/>
      <c r="V226" s="774"/>
      <c r="W226" s="37" t="s">
        <v>68</v>
      </c>
      <c r="X226" s="763">
        <f>IFERROR(SUM(X217:X224),"0")</f>
        <v>401</v>
      </c>
      <c r="Y226" s="763">
        <f>IFERROR(SUM(Y217:Y224),"0")</f>
        <v>410.40000000000009</v>
      </c>
      <c r="Z226" s="37"/>
      <c r="AA226" s="764"/>
      <c r="AB226" s="764"/>
      <c r="AC226" s="764"/>
    </row>
    <row r="227" spans="1:68" ht="14.25" hidden="1" customHeight="1" x14ac:dyDescent="0.25">
      <c r="A227" s="787" t="s">
        <v>72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390</v>
      </c>
      <c r="B228" s="54" t="s">
        <v>391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116</v>
      </c>
      <c r="L228" s="32"/>
      <c r="M228" s="33" t="s">
        <v>120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68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392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393</v>
      </c>
      <c r="B229" s="54" t="s">
        <v>394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116</v>
      </c>
      <c r="L229" s="32"/>
      <c r="M229" s="33" t="s">
        <v>67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68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395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396</v>
      </c>
      <c r="B230" s="54" t="s">
        <v>397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116</v>
      </c>
      <c r="L230" s="32"/>
      <c r="M230" s="33" t="s">
        <v>120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68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398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customHeight="1" x14ac:dyDescent="0.25">
      <c r="A231" s="54" t="s">
        <v>399</v>
      </c>
      <c r="B231" s="54" t="s">
        <v>400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116</v>
      </c>
      <c r="L231" s="32"/>
      <c r="M231" s="33" t="s">
        <v>67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68</v>
      </c>
      <c r="X231" s="761">
        <v>100</v>
      </c>
      <c r="Y231" s="762">
        <f t="shared" si="41"/>
        <v>104.39999999999999</v>
      </c>
      <c r="Z231" s="36">
        <f>IFERROR(IF(Y231=0,"",ROUNDUP(Y231/H231,0)*0.02175),"")</f>
        <v>0.26100000000000001</v>
      </c>
      <c r="AA231" s="56"/>
      <c r="AB231" s="57"/>
      <c r="AC231" s="299" t="s">
        <v>401</v>
      </c>
      <c r="AG231" s="64"/>
      <c r="AJ231" s="68"/>
      <c r="AK231" s="68">
        <v>0</v>
      </c>
      <c r="BB231" s="300" t="s">
        <v>1</v>
      </c>
      <c r="BM231" s="64">
        <f t="shared" si="42"/>
        <v>106.48275862068967</v>
      </c>
      <c r="BN231" s="64">
        <f t="shared" si="43"/>
        <v>111.16799999999999</v>
      </c>
      <c r="BO231" s="64">
        <f t="shared" si="44"/>
        <v>0.20525451559934318</v>
      </c>
      <c r="BP231" s="64">
        <f t="shared" si="45"/>
        <v>0.21428571428571427</v>
      </c>
    </row>
    <row r="232" spans="1:68" ht="27" customHeight="1" x14ac:dyDescent="0.25">
      <c r="A232" s="54" t="s">
        <v>402</v>
      </c>
      <c r="B232" s="54" t="s">
        <v>403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75</v>
      </c>
      <c r="L232" s="32"/>
      <c r="M232" s="33" t="s">
        <v>120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68</v>
      </c>
      <c r="X232" s="761">
        <v>160</v>
      </c>
      <c r="Y232" s="762">
        <f t="shared" si="41"/>
        <v>160.79999999999998</v>
      </c>
      <c r="Z232" s="36">
        <f t="shared" ref="Z232:Z238" si="46">IFERROR(IF(Y232=0,"",ROUNDUP(Y232/H232,0)*0.00753),"")</f>
        <v>0.50451000000000001</v>
      </c>
      <c r="AA232" s="56"/>
      <c r="AB232" s="57"/>
      <c r="AC232" s="301" t="s">
        <v>392</v>
      </c>
      <c r="AG232" s="64"/>
      <c r="AJ232" s="68"/>
      <c r="AK232" s="68">
        <v>0</v>
      </c>
      <c r="BB232" s="302" t="s">
        <v>1</v>
      </c>
      <c r="BM232" s="64">
        <f t="shared" si="42"/>
        <v>179.33333333333334</v>
      </c>
      <c r="BN232" s="64">
        <f t="shared" si="43"/>
        <v>180.23</v>
      </c>
      <c r="BO232" s="64">
        <f t="shared" si="44"/>
        <v>0.42735042735042739</v>
      </c>
      <c r="BP232" s="64">
        <f t="shared" si="45"/>
        <v>0.42948717948717946</v>
      </c>
    </row>
    <row r="233" spans="1:68" ht="37.5" hidden="1" customHeight="1" x14ac:dyDescent="0.25">
      <c r="A233" s="54" t="s">
        <v>404</v>
      </c>
      <c r="B233" s="54" t="s">
        <v>405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75</v>
      </c>
      <c r="L233" s="32"/>
      <c r="M233" s="33" t="s">
        <v>153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68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406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customHeight="1" x14ac:dyDescent="0.25">
      <c r="A234" s="54" t="s">
        <v>407</v>
      </c>
      <c r="B234" s="54" t="s">
        <v>408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68</v>
      </c>
      <c r="X234" s="761">
        <v>120</v>
      </c>
      <c r="Y234" s="762">
        <f t="shared" si="41"/>
        <v>120</v>
      </c>
      <c r="Z234" s="36">
        <f t="shared" si="46"/>
        <v>0.3765</v>
      </c>
      <c r="AA234" s="56"/>
      <c r="AB234" s="57"/>
      <c r="AC234" s="305" t="s">
        <v>409</v>
      </c>
      <c r="AG234" s="64"/>
      <c r="AJ234" s="68"/>
      <c r="AK234" s="68">
        <v>0</v>
      </c>
      <c r="BB234" s="306" t="s">
        <v>1</v>
      </c>
      <c r="BM234" s="64">
        <f t="shared" si="42"/>
        <v>133.60000000000002</v>
      </c>
      <c r="BN234" s="64">
        <f t="shared" si="43"/>
        <v>133.60000000000002</v>
      </c>
      <c r="BO234" s="64">
        <f t="shared" si="44"/>
        <v>0.32051282051282048</v>
      </c>
      <c r="BP234" s="64">
        <f t="shared" si="45"/>
        <v>0.32051282051282048</v>
      </c>
    </row>
    <row r="235" spans="1:68" ht="27" hidden="1" customHeight="1" x14ac:dyDescent="0.25">
      <c r="A235" s="54" t="s">
        <v>410</v>
      </c>
      <c r="B235" s="54" t="s">
        <v>411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68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401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412</v>
      </c>
      <c r="B236" s="54" t="s">
        <v>413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68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395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75</v>
      </c>
      <c r="L237" s="32"/>
      <c r="M237" s="33" t="s">
        <v>67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68</v>
      </c>
      <c r="X237" s="761">
        <v>80</v>
      </c>
      <c r="Y237" s="762">
        <f t="shared" si="41"/>
        <v>81.599999999999994</v>
      </c>
      <c r="Z237" s="36">
        <f t="shared" si="46"/>
        <v>0.25602000000000003</v>
      </c>
      <c r="AA237" s="56"/>
      <c r="AB237" s="57"/>
      <c r="AC237" s="311" t="s">
        <v>395</v>
      </c>
      <c r="AG237" s="64"/>
      <c r="AJ237" s="68"/>
      <c r="AK237" s="68">
        <v>0</v>
      </c>
      <c r="BB237" s="312" t="s">
        <v>1</v>
      </c>
      <c r="BM237" s="64">
        <f t="shared" si="42"/>
        <v>89.066666666666677</v>
      </c>
      <c r="BN237" s="64">
        <f t="shared" si="43"/>
        <v>90.847999999999999</v>
      </c>
      <c r="BO237" s="64">
        <f t="shared" si="44"/>
        <v>0.21367521367521369</v>
      </c>
      <c r="BP237" s="64">
        <f t="shared" si="45"/>
        <v>0.21794871794871795</v>
      </c>
    </row>
    <row r="238" spans="1:68" ht="27" customHeight="1" x14ac:dyDescent="0.25">
      <c r="A238" s="54" t="s">
        <v>416</v>
      </c>
      <c r="B238" s="54" t="s">
        <v>417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75</v>
      </c>
      <c r="L238" s="32"/>
      <c r="M238" s="33" t="s">
        <v>120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68</v>
      </c>
      <c r="X238" s="761">
        <v>40</v>
      </c>
      <c r="Y238" s="762">
        <f t="shared" si="41"/>
        <v>40.799999999999997</v>
      </c>
      <c r="Z238" s="36">
        <f t="shared" si="46"/>
        <v>0.12801000000000001</v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2"/>
        <v>44.63333333333334</v>
      </c>
      <c r="BN238" s="64">
        <f t="shared" si="43"/>
        <v>45.525999999999996</v>
      </c>
      <c r="BO238" s="64">
        <f t="shared" si="44"/>
        <v>0.10683760683760685</v>
      </c>
      <c r="BP238" s="64">
        <f t="shared" si="45"/>
        <v>0.10897435897435898</v>
      </c>
    </row>
    <row r="239" spans="1:68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70</v>
      </c>
      <c r="Q239" s="773"/>
      <c r="R239" s="773"/>
      <c r="S239" s="773"/>
      <c r="T239" s="773"/>
      <c r="U239" s="773"/>
      <c r="V239" s="774"/>
      <c r="W239" s="37" t="s">
        <v>71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178.16091954022988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180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1.5260399999999998</v>
      </c>
      <c r="AA239" s="764"/>
      <c r="AB239" s="764"/>
      <c r="AC239" s="764"/>
    </row>
    <row r="240" spans="1:68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70</v>
      </c>
      <c r="Q240" s="773"/>
      <c r="R240" s="773"/>
      <c r="S240" s="773"/>
      <c r="T240" s="773"/>
      <c r="U240" s="773"/>
      <c r="V240" s="774"/>
      <c r="W240" s="37" t="s">
        <v>68</v>
      </c>
      <c r="X240" s="763">
        <f>IFERROR(SUM(X228:X238),"0")</f>
        <v>500</v>
      </c>
      <c r="Y240" s="763">
        <f>IFERROR(SUM(Y228:Y238),"0")</f>
        <v>507.59999999999997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213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418</v>
      </c>
      <c r="B242" s="54" t="s">
        <v>419</v>
      </c>
      <c r="C242" s="31">
        <v>4301060404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40</v>
      </c>
      <c r="P242" s="81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68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420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418</v>
      </c>
      <c r="B243" s="54" t="s">
        <v>421</v>
      </c>
      <c r="C243" s="31">
        <v>4301060360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120</v>
      </c>
      <c r="K243" s="32" t="s">
        <v>75</v>
      </c>
      <c r="L243" s="32"/>
      <c r="M243" s="33" t="s">
        <v>67</v>
      </c>
      <c r="N243" s="33"/>
      <c r="O243" s="32">
        <v>30</v>
      </c>
      <c r="P243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68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422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423</v>
      </c>
      <c r="B244" s="54" t="s">
        <v>424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75</v>
      </c>
      <c r="L244" s="32"/>
      <c r="M244" s="33" t="s">
        <v>67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68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425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426</v>
      </c>
      <c r="B245" s="54" t="s">
        <v>427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75</v>
      </c>
      <c r="L245" s="32"/>
      <c r="M245" s="33" t="s">
        <v>67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68</v>
      </c>
      <c r="X245" s="761">
        <v>32</v>
      </c>
      <c r="Y245" s="762">
        <f>IFERROR(IF(X245="",0,CEILING((X245/$H245),1)*$H245),"")</f>
        <v>33.6</v>
      </c>
      <c r="Z245" s="36">
        <f>IFERROR(IF(Y245=0,"",ROUNDUP(Y245/H245,0)*0.00753),"")</f>
        <v>0.10542</v>
      </c>
      <c r="AA245" s="56"/>
      <c r="AB245" s="57"/>
      <c r="AC245" s="321" t="s">
        <v>428</v>
      </c>
      <c r="AG245" s="64"/>
      <c r="AJ245" s="68"/>
      <c r="AK245" s="68">
        <v>0</v>
      </c>
      <c r="BB245" s="322" t="s">
        <v>1</v>
      </c>
      <c r="BM245" s="64">
        <f>IFERROR(X245*I245/H245,"0")</f>
        <v>35.626666666666672</v>
      </c>
      <c r="BN245" s="64">
        <f>IFERROR(Y245*I245/H245,"0")</f>
        <v>37.408000000000001</v>
      </c>
      <c r="BO245" s="64">
        <f>IFERROR(1/J245*(X245/H245),"0")</f>
        <v>8.5470085470085472E-2</v>
      </c>
      <c r="BP245" s="64">
        <f>IFERROR(1/J245*(Y245/H245),"0")</f>
        <v>8.9743589743589758E-2</v>
      </c>
    </row>
    <row r="246" spans="1:68" ht="27" hidden="1" customHeight="1" x14ac:dyDescent="0.25">
      <c r="A246" s="54" t="s">
        <v>429</v>
      </c>
      <c r="B246" s="54" t="s">
        <v>430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75</v>
      </c>
      <c r="L246" s="32"/>
      <c r="M246" s="33" t="s">
        <v>120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68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431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70</v>
      </c>
      <c r="Q247" s="773"/>
      <c r="R247" s="773"/>
      <c r="S247" s="773"/>
      <c r="T247" s="773"/>
      <c r="U247" s="773"/>
      <c r="V247" s="774"/>
      <c r="W247" s="37" t="s">
        <v>71</v>
      </c>
      <c r="X247" s="763">
        <f>IFERROR(X242/H242,"0")+IFERROR(X243/H243,"0")+IFERROR(X244/H244,"0")+IFERROR(X245/H245,"0")+IFERROR(X246/H246,"0")</f>
        <v>13.333333333333334</v>
      </c>
      <c r="Y247" s="763">
        <f>IFERROR(Y242/H242,"0")+IFERROR(Y243/H243,"0")+IFERROR(Y244/H244,"0")+IFERROR(Y245/H245,"0")+IFERROR(Y246/H246,"0")</f>
        <v>14.000000000000002</v>
      </c>
      <c r="Z247" s="763">
        <f>IFERROR(IF(Z242="",0,Z242),"0")+IFERROR(IF(Z243="",0,Z243),"0")+IFERROR(IF(Z244="",0,Z244),"0")+IFERROR(IF(Z245="",0,Z245),"0")+IFERROR(IF(Z246="",0,Z246),"0")</f>
        <v>0.10542</v>
      </c>
      <c r="AA247" s="764"/>
      <c r="AB247" s="764"/>
      <c r="AC247" s="764"/>
    </row>
    <row r="248" spans="1:68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70</v>
      </c>
      <c r="Q248" s="773"/>
      <c r="R248" s="773"/>
      <c r="S248" s="773"/>
      <c r="T248" s="773"/>
      <c r="U248" s="773"/>
      <c r="V248" s="774"/>
      <c r="W248" s="37" t="s">
        <v>68</v>
      </c>
      <c r="X248" s="763">
        <f>IFERROR(SUM(X242:X246),"0")</f>
        <v>32</v>
      </c>
      <c r="Y248" s="763">
        <f>IFERROR(SUM(Y242:Y246),"0")</f>
        <v>33.6</v>
      </c>
      <c r="Z248" s="37"/>
      <c r="AA248" s="764"/>
      <c r="AB248" s="764"/>
      <c r="AC248" s="764"/>
    </row>
    <row r="249" spans="1:68" ht="16.5" hidden="1" customHeight="1" x14ac:dyDescent="0.25">
      <c r="A249" s="792" t="s">
        <v>432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113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433</v>
      </c>
      <c r="B251" s="54" t="s">
        <v>434</v>
      </c>
      <c r="C251" s="31">
        <v>4301011945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48</v>
      </c>
      <c r="K251" s="32" t="s">
        <v>116</v>
      </c>
      <c r="L251" s="32"/>
      <c r="M251" s="33" t="s">
        <v>144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68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IFERROR(IF(Y251=0,"",ROUNDUP(Y251/H251,0)*0.02039),"")</f>
        <v/>
      </c>
      <c r="AA251" s="56"/>
      <c r="AB251" s="57"/>
      <c r="AC251" s="325" t="s">
        <v>435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433</v>
      </c>
      <c r="B252" s="54" t="s">
        <v>436</v>
      </c>
      <c r="C252" s="31">
        <v>4301011717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56</v>
      </c>
      <c r="K252" s="32" t="s">
        <v>116</v>
      </c>
      <c r="L252" s="32"/>
      <c r="M252" s="33" t="s">
        <v>117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68</v>
      </c>
      <c r="X252" s="761">
        <v>0</v>
      </c>
      <c r="Y252" s="762">
        <f t="shared" si="47"/>
        <v>0</v>
      </c>
      <c r="Z252" s="36" t="str">
        <f>IFERROR(IF(Y252=0,"",ROUNDUP(Y252/H252,0)*0.02175),"")</f>
        <v/>
      </c>
      <c r="AA252" s="56"/>
      <c r="AB252" s="57"/>
      <c r="AC252" s="327" t="s">
        <v>437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438</v>
      </c>
      <c r="B253" s="54" t="s">
        <v>439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68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441</v>
      </c>
      <c r="B254" s="54" t="s">
        <v>442</v>
      </c>
      <c r="C254" s="31">
        <v>4301011944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48</v>
      </c>
      <c r="K254" s="32" t="s">
        <v>116</v>
      </c>
      <c r="L254" s="32"/>
      <c r="M254" s="33" t="s">
        <v>144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68</v>
      </c>
      <c r="X254" s="761">
        <v>0</v>
      </c>
      <c r="Y254" s="762">
        <f t="shared" si="47"/>
        <v>0</v>
      </c>
      <c r="Z254" s="36" t="str">
        <f>IFERROR(IF(Y254=0,"",ROUNDUP(Y254/H254,0)*0.02039),"")</f>
        <v/>
      </c>
      <c r="AA254" s="56"/>
      <c r="AB254" s="57"/>
      <c r="AC254" s="331" t="s">
        <v>435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441</v>
      </c>
      <c r="B255" s="54" t="s">
        <v>443</v>
      </c>
      <c r="C255" s="31">
        <v>4301011733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56</v>
      </c>
      <c r="K255" s="32" t="s">
        <v>116</v>
      </c>
      <c r="L255" s="32"/>
      <c r="M255" s="33" t="s">
        <v>120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68</v>
      </c>
      <c r="X255" s="761">
        <v>0</v>
      </c>
      <c r="Y255" s="762">
        <f t="shared" si="47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445</v>
      </c>
      <c r="B256" s="54" t="s">
        <v>446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75</v>
      </c>
      <c r="L256" s="32"/>
      <c r="M256" s="33" t="s">
        <v>117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68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437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447</v>
      </c>
      <c r="B257" s="54" t="s">
        <v>448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75</v>
      </c>
      <c r="L257" s="32"/>
      <c r="M257" s="33" t="s">
        <v>117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68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440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449</v>
      </c>
      <c r="B258" s="54" t="s">
        <v>450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75</v>
      </c>
      <c r="L258" s="32"/>
      <c r="M258" s="33" t="s">
        <v>117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68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70</v>
      </c>
      <c r="Q259" s="773"/>
      <c r="R259" s="773"/>
      <c r="S259" s="773"/>
      <c r="T259" s="773"/>
      <c r="U259" s="773"/>
      <c r="V259" s="774"/>
      <c r="W259" s="37" t="s">
        <v>71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70</v>
      </c>
      <c r="Q260" s="773"/>
      <c r="R260" s="773"/>
      <c r="S260" s="773"/>
      <c r="T260" s="773"/>
      <c r="U260" s="773"/>
      <c r="V260" s="774"/>
      <c r="W260" s="37" t="s">
        <v>68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452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113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453</v>
      </c>
      <c r="B263" s="54" t="s">
        <v>454</v>
      </c>
      <c r="C263" s="31">
        <v>4301011942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48</v>
      </c>
      <c r="K263" s="32" t="s">
        <v>116</v>
      </c>
      <c r="L263" s="32"/>
      <c r="M263" s="33" t="s">
        <v>144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68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IFERROR(IF(Y263=0,"",ROUNDUP(Y263/H263,0)*0.02039),"")</f>
        <v/>
      </c>
      <c r="AA263" s="56"/>
      <c r="AB263" s="57"/>
      <c r="AC263" s="341" t="s">
        <v>145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customHeight="1" x14ac:dyDescent="0.25">
      <c r="A264" s="54" t="s">
        <v>453</v>
      </c>
      <c r="B264" s="54" t="s">
        <v>455</v>
      </c>
      <c r="C264" s="31">
        <v>4301011826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56</v>
      </c>
      <c r="K264" s="32" t="s">
        <v>116</v>
      </c>
      <c r="L264" s="32"/>
      <c r="M264" s="33" t="s">
        <v>117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68</v>
      </c>
      <c r="X264" s="761">
        <v>40</v>
      </c>
      <c r="Y264" s="762">
        <f t="shared" si="52"/>
        <v>46.4</v>
      </c>
      <c r="Z264" s="36">
        <f>IFERROR(IF(Y264=0,"",ROUNDUP(Y264/H264,0)*0.02175),"")</f>
        <v>8.6999999999999994E-2</v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53"/>
        <v>41.655172413793103</v>
      </c>
      <c r="BN264" s="64">
        <f t="shared" si="54"/>
        <v>48.319999999999993</v>
      </c>
      <c r="BO264" s="64">
        <f t="shared" si="55"/>
        <v>6.1576354679802957E-2</v>
      </c>
      <c r="BP264" s="64">
        <f t="shared" si="56"/>
        <v>7.1428571428571425E-2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116</v>
      </c>
      <c r="L265" s="32"/>
      <c r="M265" s="33" t="s">
        <v>117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68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460</v>
      </c>
      <c r="B266" s="54" t="s">
        <v>461</v>
      </c>
      <c r="C266" s="31">
        <v>4301011941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48</v>
      </c>
      <c r="K266" s="32" t="s">
        <v>116</v>
      </c>
      <c r="L266" s="32"/>
      <c r="M266" s="33" t="s">
        <v>144</v>
      </c>
      <c r="N266" s="33"/>
      <c r="O266" s="32">
        <v>55</v>
      </c>
      <c r="P266" s="813" t="s">
        <v>462</v>
      </c>
      <c r="Q266" s="768"/>
      <c r="R266" s="768"/>
      <c r="S266" s="768"/>
      <c r="T266" s="769"/>
      <c r="U266" s="34"/>
      <c r="V266" s="34"/>
      <c r="W266" s="35" t="s">
        <v>68</v>
      </c>
      <c r="X266" s="761">
        <v>0</v>
      </c>
      <c r="Y266" s="762">
        <f t="shared" si="52"/>
        <v>0</v>
      </c>
      <c r="Z266" s="36" t="str">
        <f>IFERROR(IF(Y266=0,"",ROUNDUP(Y266/H266,0)*0.02039),"")</f>
        <v/>
      </c>
      <c r="AA266" s="56"/>
      <c r="AB266" s="57"/>
      <c r="AC266" s="347" t="s">
        <v>145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460</v>
      </c>
      <c r="B267" s="54" t="s">
        <v>463</v>
      </c>
      <c r="C267" s="31">
        <v>4301011721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56</v>
      </c>
      <c r="K267" s="32" t="s">
        <v>116</v>
      </c>
      <c r="L267" s="32"/>
      <c r="M267" s="33" t="s">
        <v>117</v>
      </c>
      <c r="N267" s="33"/>
      <c r="O267" s="32">
        <v>55</v>
      </c>
      <c r="P267" s="9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68"/>
      <c r="R267" s="768"/>
      <c r="S267" s="768"/>
      <c r="T267" s="769"/>
      <c r="U267" s="34"/>
      <c r="V267" s="34"/>
      <c r="W267" s="35" t="s">
        <v>68</v>
      </c>
      <c r="X267" s="761">
        <v>70</v>
      </c>
      <c r="Y267" s="762">
        <f t="shared" si="52"/>
        <v>81.2</v>
      </c>
      <c r="Z267" s="36">
        <f>IFERROR(IF(Y267=0,"",ROUNDUP(Y267/H267,0)*0.02175),"")</f>
        <v>0.15225</v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3"/>
        <v>72.896551724137936</v>
      </c>
      <c r="BN267" s="64">
        <f t="shared" si="54"/>
        <v>84.56</v>
      </c>
      <c r="BO267" s="64">
        <f t="shared" si="55"/>
        <v>0.10775862068965517</v>
      </c>
      <c r="BP267" s="64">
        <f t="shared" si="56"/>
        <v>0.125</v>
      </c>
    </row>
    <row r="268" spans="1:68" ht="27" customHeight="1" x14ac:dyDescent="0.25">
      <c r="A268" s="54" t="s">
        <v>465</v>
      </c>
      <c r="B268" s="54" t="s">
        <v>466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75</v>
      </c>
      <c r="L268" s="32"/>
      <c r="M268" s="33" t="s">
        <v>117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68</v>
      </c>
      <c r="X268" s="761">
        <v>20</v>
      </c>
      <c r="Y268" s="762">
        <f t="shared" si="52"/>
        <v>20</v>
      </c>
      <c r="Z268" s="36">
        <f>IFERROR(IF(Y268=0,"",ROUNDUP(Y268/H268,0)*0.00902),"")</f>
        <v>4.5100000000000001E-2</v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21.05</v>
      </c>
      <c r="BN268" s="64">
        <f t="shared" si="54"/>
        <v>21.05</v>
      </c>
      <c r="BO268" s="64">
        <f t="shared" si="55"/>
        <v>3.787878787878788E-2</v>
      </c>
      <c r="BP268" s="64">
        <f t="shared" si="56"/>
        <v>3.787878787878788E-2</v>
      </c>
    </row>
    <row r="269" spans="1:68" ht="27" hidden="1" customHeight="1" x14ac:dyDescent="0.25">
      <c r="A269" s="54" t="s">
        <v>467</v>
      </c>
      <c r="B269" s="54" t="s">
        <v>468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75</v>
      </c>
      <c r="L269" s="32"/>
      <c r="M269" s="33" t="s">
        <v>117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68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469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470</v>
      </c>
      <c r="B270" s="54" t="s">
        <v>471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75</v>
      </c>
      <c r="L270" s="32"/>
      <c r="M270" s="33" t="s">
        <v>117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68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customHeight="1" x14ac:dyDescent="0.25">
      <c r="A271" s="54" t="s">
        <v>472</v>
      </c>
      <c r="B271" s="54" t="s">
        <v>473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75</v>
      </c>
      <c r="L271" s="32"/>
      <c r="M271" s="33" t="s">
        <v>117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68</v>
      </c>
      <c r="X271" s="761">
        <v>40</v>
      </c>
      <c r="Y271" s="762">
        <f t="shared" si="52"/>
        <v>40</v>
      </c>
      <c r="Z271" s="36">
        <f>IFERROR(IF(Y271=0,"",ROUNDUP(Y271/H271,0)*0.00902),"")</f>
        <v>9.0200000000000002E-2</v>
      </c>
      <c r="AA271" s="56"/>
      <c r="AB271" s="57"/>
      <c r="AC271" s="357" t="s">
        <v>464</v>
      </c>
      <c r="AG271" s="64"/>
      <c r="AJ271" s="68"/>
      <c r="AK271" s="68">
        <v>0</v>
      </c>
      <c r="BB271" s="358" t="s">
        <v>1</v>
      </c>
      <c r="BM271" s="64">
        <f t="shared" si="53"/>
        <v>42.1</v>
      </c>
      <c r="BN271" s="64">
        <f t="shared" si="54"/>
        <v>42.1</v>
      </c>
      <c r="BO271" s="64">
        <f t="shared" si="55"/>
        <v>7.575757575757576E-2</v>
      </c>
      <c r="BP271" s="64">
        <f t="shared" si="56"/>
        <v>7.575757575757576E-2</v>
      </c>
    </row>
    <row r="272" spans="1:68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70</v>
      </c>
      <c r="Q272" s="773"/>
      <c r="R272" s="773"/>
      <c r="S272" s="773"/>
      <c r="T272" s="773"/>
      <c r="U272" s="773"/>
      <c r="V272" s="774"/>
      <c r="W272" s="37" t="s">
        <v>71</v>
      </c>
      <c r="X272" s="763">
        <f>IFERROR(X263/H263,"0")+IFERROR(X264/H264,"0")+IFERROR(X265/H265,"0")+IFERROR(X266/H266,"0")+IFERROR(X267/H267,"0")+IFERROR(X268/H268,"0")+IFERROR(X269/H269,"0")+IFERROR(X270/H270,"0")+IFERROR(X271/H271,"0")</f>
        <v>24.482758620689655</v>
      </c>
      <c r="Y272" s="763">
        <f>IFERROR(Y263/H263,"0")+IFERROR(Y264/H264,"0")+IFERROR(Y265/H265,"0")+IFERROR(Y266/H266,"0")+IFERROR(Y267/H267,"0")+IFERROR(Y268/H268,"0")+IFERROR(Y269/H269,"0")+IFERROR(Y270/H270,"0")+IFERROR(Y271/H271,"0")</f>
        <v>26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0.37454999999999999</v>
      </c>
      <c r="AA272" s="764"/>
      <c r="AB272" s="764"/>
      <c r="AC272" s="764"/>
    </row>
    <row r="273" spans="1:68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70</v>
      </c>
      <c r="Q273" s="773"/>
      <c r="R273" s="773"/>
      <c r="S273" s="773"/>
      <c r="T273" s="773"/>
      <c r="U273" s="773"/>
      <c r="V273" s="774"/>
      <c r="W273" s="37" t="s">
        <v>68</v>
      </c>
      <c r="X273" s="763">
        <f>IFERROR(SUM(X263:X271),"0")</f>
        <v>170</v>
      </c>
      <c r="Y273" s="763">
        <f>IFERROR(SUM(Y263:Y271),"0")</f>
        <v>187.6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167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474</v>
      </c>
      <c r="B275" s="54" t="s">
        <v>475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66</v>
      </c>
      <c r="L275" s="32"/>
      <c r="M275" s="33" t="s">
        <v>120</v>
      </c>
      <c r="N275" s="33"/>
      <c r="O275" s="32">
        <v>50</v>
      </c>
      <c r="P275" s="804" t="s">
        <v>476</v>
      </c>
      <c r="Q275" s="768"/>
      <c r="R275" s="768"/>
      <c r="S275" s="768"/>
      <c r="T275" s="769"/>
      <c r="U275" s="34"/>
      <c r="V275" s="34"/>
      <c r="W275" s="35" t="s">
        <v>68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477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70</v>
      </c>
      <c r="Q276" s="773"/>
      <c r="R276" s="773"/>
      <c r="S276" s="773"/>
      <c r="T276" s="773"/>
      <c r="U276" s="773"/>
      <c r="V276" s="774"/>
      <c r="W276" s="37" t="s">
        <v>71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70</v>
      </c>
      <c r="Q277" s="773"/>
      <c r="R277" s="773"/>
      <c r="S277" s="773"/>
      <c r="T277" s="773"/>
      <c r="U277" s="773"/>
      <c r="V277" s="774"/>
      <c r="W277" s="37" t="s">
        <v>68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478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113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479</v>
      </c>
      <c r="B280" s="54" t="s">
        <v>480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68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481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482</v>
      </c>
      <c r="B281" s="54" t="s">
        <v>483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116</v>
      </c>
      <c r="L281" s="32"/>
      <c r="M281" s="33" t="s">
        <v>117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68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484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485</v>
      </c>
      <c r="B282" s="54" t="s">
        <v>486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116</v>
      </c>
      <c r="L282" s="32"/>
      <c r="M282" s="33" t="s">
        <v>144</v>
      </c>
      <c r="N282" s="33"/>
      <c r="O282" s="32">
        <v>55</v>
      </c>
      <c r="P282" s="1087" t="s">
        <v>487</v>
      </c>
      <c r="Q282" s="768"/>
      <c r="R282" s="768"/>
      <c r="S282" s="768"/>
      <c r="T282" s="769"/>
      <c r="U282" s="34"/>
      <c r="V282" s="34"/>
      <c r="W282" s="35" t="s">
        <v>68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488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485</v>
      </c>
      <c r="B283" s="54" t="s">
        <v>489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116</v>
      </c>
      <c r="L283" s="32"/>
      <c r="M283" s="33" t="s">
        <v>117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68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490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491</v>
      </c>
      <c r="B284" s="54" t="s">
        <v>492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116</v>
      </c>
      <c r="L284" s="32"/>
      <c r="M284" s="33" t="s">
        <v>117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68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493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494</v>
      </c>
      <c r="B285" s="54" t="s">
        <v>495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68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496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497</v>
      </c>
      <c r="B286" s="54" t="s">
        <v>498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75</v>
      </c>
      <c r="L286" s="32"/>
      <c r="M286" s="33" t="s">
        <v>117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68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499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500</v>
      </c>
      <c r="B287" s="54" t="s">
        <v>501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75</v>
      </c>
      <c r="L287" s="32"/>
      <c r="M287" s="33" t="s">
        <v>117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68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484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502</v>
      </c>
      <c r="B288" s="54" t="s">
        <v>503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75</v>
      </c>
      <c r="L288" s="32"/>
      <c r="M288" s="33" t="s">
        <v>117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68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504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505</v>
      </c>
      <c r="B289" s="54" t="s">
        <v>506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75</v>
      </c>
      <c r="L289" s="32"/>
      <c r="M289" s="33" t="s">
        <v>117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68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490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70</v>
      </c>
      <c r="Q290" s="773"/>
      <c r="R290" s="773"/>
      <c r="S290" s="773"/>
      <c r="T290" s="773"/>
      <c r="U290" s="773"/>
      <c r="V290" s="774"/>
      <c r="W290" s="37" t="s">
        <v>71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70</v>
      </c>
      <c r="Q291" s="773"/>
      <c r="R291" s="773"/>
      <c r="S291" s="773"/>
      <c r="T291" s="773"/>
      <c r="U291" s="773"/>
      <c r="V291" s="774"/>
      <c r="W291" s="37" t="s">
        <v>68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507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113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508</v>
      </c>
      <c r="B294" s="54" t="s">
        <v>509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116</v>
      </c>
      <c r="L294" s="32"/>
      <c r="M294" s="33" t="s">
        <v>117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68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70</v>
      </c>
      <c r="Q295" s="773"/>
      <c r="R295" s="773"/>
      <c r="S295" s="773"/>
      <c r="T295" s="773"/>
      <c r="U295" s="773"/>
      <c r="V295" s="774"/>
      <c r="W295" s="37" t="s">
        <v>71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70</v>
      </c>
      <c r="Q296" s="773"/>
      <c r="R296" s="773"/>
      <c r="S296" s="773"/>
      <c r="T296" s="773"/>
      <c r="U296" s="773"/>
      <c r="V296" s="774"/>
      <c r="W296" s="37" t="s">
        <v>68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510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113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511</v>
      </c>
      <c r="B299" s="54" t="s">
        <v>512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116</v>
      </c>
      <c r="L299" s="32"/>
      <c r="M299" s="33" t="s">
        <v>120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68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513</v>
      </c>
      <c r="B300" s="54" t="s">
        <v>514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116</v>
      </c>
      <c r="L300" s="32"/>
      <c r="M300" s="33" t="s">
        <v>67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68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515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516</v>
      </c>
      <c r="B301" s="54" t="s">
        <v>517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116</v>
      </c>
      <c r="L301" s="32"/>
      <c r="M301" s="33" t="s">
        <v>67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68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518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70</v>
      </c>
      <c r="Q302" s="773"/>
      <c r="R302" s="773"/>
      <c r="S302" s="773"/>
      <c r="T302" s="773"/>
      <c r="U302" s="773"/>
      <c r="V302" s="774"/>
      <c r="W302" s="37" t="s">
        <v>71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70</v>
      </c>
      <c r="Q303" s="773"/>
      <c r="R303" s="773"/>
      <c r="S303" s="773"/>
      <c r="T303" s="773"/>
      <c r="U303" s="773"/>
      <c r="V303" s="774"/>
      <c r="W303" s="37" t="s">
        <v>68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519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72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520</v>
      </c>
      <c r="B306" s="54" t="s">
        <v>521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116</v>
      </c>
      <c r="L306" s="32"/>
      <c r="M306" s="33" t="s">
        <v>120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68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522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523</v>
      </c>
      <c r="B307" s="54" t="s">
        <v>524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75</v>
      </c>
      <c r="L307" s="32"/>
      <c r="M307" s="33" t="s">
        <v>67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68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525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526</v>
      </c>
      <c r="B308" s="54" t="s">
        <v>527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75</v>
      </c>
      <c r="L308" s="32"/>
      <c r="M308" s="33" t="s">
        <v>120</v>
      </c>
      <c r="N308" s="33"/>
      <c r="O308" s="32">
        <v>45</v>
      </c>
      <c r="P308" s="948" t="s">
        <v>528</v>
      </c>
      <c r="Q308" s="768"/>
      <c r="R308" s="768"/>
      <c r="S308" s="768"/>
      <c r="T308" s="769"/>
      <c r="U308" s="34"/>
      <c r="V308" s="34"/>
      <c r="W308" s="35" t="s">
        <v>68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529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customHeight="1" x14ac:dyDescent="0.25">
      <c r="A309" s="54" t="s">
        <v>530</v>
      </c>
      <c r="B309" s="54" t="s">
        <v>531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75</v>
      </c>
      <c r="L309" s="32"/>
      <c r="M309" s="33" t="s">
        <v>67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68</v>
      </c>
      <c r="X309" s="761">
        <v>40</v>
      </c>
      <c r="Y309" s="762">
        <f t="shared" si="62"/>
        <v>40.799999999999997</v>
      </c>
      <c r="Z309" s="36">
        <f>IFERROR(IF(Y309=0,"",ROUNDUP(Y309/H309,0)*0.00753),"")</f>
        <v>0.12801000000000001</v>
      </c>
      <c r="AA309" s="56"/>
      <c r="AB309" s="57"/>
      <c r="AC309" s="395" t="s">
        <v>525</v>
      </c>
      <c r="AG309" s="64"/>
      <c r="AJ309" s="68"/>
      <c r="AK309" s="68">
        <v>0</v>
      </c>
      <c r="BB309" s="396" t="s">
        <v>1</v>
      </c>
      <c r="BM309" s="64">
        <f t="shared" si="63"/>
        <v>44.533333333333339</v>
      </c>
      <c r="BN309" s="64">
        <f t="shared" si="64"/>
        <v>45.423999999999999</v>
      </c>
      <c r="BO309" s="64">
        <f t="shared" si="65"/>
        <v>0.10683760683760685</v>
      </c>
      <c r="BP309" s="64">
        <f t="shared" si="66"/>
        <v>0.10897435897435898</v>
      </c>
    </row>
    <row r="310" spans="1:68" ht="27" customHeight="1" x14ac:dyDescent="0.25">
      <c r="A310" s="54" t="s">
        <v>532</v>
      </c>
      <c r="B310" s="54" t="s">
        <v>533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75</v>
      </c>
      <c r="L310" s="32"/>
      <c r="M310" s="33" t="s">
        <v>67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68</v>
      </c>
      <c r="X310" s="761">
        <v>80</v>
      </c>
      <c r="Y310" s="762">
        <f t="shared" si="62"/>
        <v>81.599999999999994</v>
      </c>
      <c r="Z310" s="36">
        <f>IFERROR(IF(Y310=0,"",ROUNDUP(Y310/H310,0)*0.00753),"")</f>
        <v>0.25602000000000003</v>
      </c>
      <c r="AA310" s="56"/>
      <c r="AB310" s="57"/>
      <c r="AC310" s="397" t="s">
        <v>522</v>
      </c>
      <c r="AG310" s="64"/>
      <c r="AJ310" s="68"/>
      <c r="AK310" s="68">
        <v>0</v>
      </c>
      <c r="BB310" s="398" t="s">
        <v>1</v>
      </c>
      <c r="BM310" s="64">
        <f t="shared" si="63"/>
        <v>86.666666666666671</v>
      </c>
      <c r="BN310" s="64">
        <f t="shared" si="64"/>
        <v>88.4</v>
      </c>
      <c r="BO310" s="64">
        <f t="shared" si="65"/>
        <v>0.21367521367521369</v>
      </c>
      <c r="BP310" s="64">
        <f t="shared" si="66"/>
        <v>0.21794871794871795</v>
      </c>
    </row>
    <row r="311" spans="1:68" ht="27" hidden="1" customHeight="1" x14ac:dyDescent="0.25">
      <c r="A311" s="54" t="s">
        <v>534</v>
      </c>
      <c r="B311" s="54" t="s">
        <v>535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75</v>
      </c>
      <c r="L311" s="32"/>
      <c r="M311" s="33" t="s">
        <v>67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68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536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70</v>
      </c>
      <c r="Q312" s="773"/>
      <c r="R312" s="773"/>
      <c r="S312" s="773"/>
      <c r="T312" s="773"/>
      <c r="U312" s="773"/>
      <c r="V312" s="774"/>
      <c r="W312" s="37" t="s">
        <v>71</v>
      </c>
      <c r="X312" s="763">
        <f>IFERROR(X306/H306,"0")+IFERROR(X307/H307,"0")+IFERROR(X308/H308,"0")+IFERROR(X309/H309,"0")+IFERROR(X310/H310,"0")+IFERROR(X311/H311,"0")</f>
        <v>50</v>
      </c>
      <c r="Y312" s="763">
        <f>IFERROR(Y306/H306,"0")+IFERROR(Y307/H307,"0")+IFERROR(Y308/H308,"0")+IFERROR(Y309/H309,"0")+IFERROR(Y310/H310,"0")+IFERROR(Y311/H311,"0")</f>
        <v>51</v>
      </c>
      <c r="Z312" s="763">
        <f>IFERROR(IF(Z306="",0,Z306),"0")+IFERROR(IF(Z307="",0,Z307),"0")+IFERROR(IF(Z308="",0,Z308),"0")+IFERROR(IF(Z309="",0,Z309),"0")+IFERROR(IF(Z310="",0,Z310),"0")+IFERROR(IF(Z311="",0,Z311),"0")</f>
        <v>0.38403000000000004</v>
      </c>
      <c r="AA312" s="764"/>
      <c r="AB312" s="764"/>
      <c r="AC312" s="764"/>
    </row>
    <row r="313" spans="1:68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70</v>
      </c>
      <c r="Q313" s="773"/>
      <c r="R313" s="773"/>
      <c r="S313" s="773"/>
      <c r="T313" s="773"/>
      <c r="U313" s="773"/>
      <c r="V313" s="774"/>
      <c r="W313" s="37" t="s">
        <v>68</v>
      </c>
      <c r="X313" s="763">
        <f>IFERROR(SUM(X306:X311),"0")</f>
        <v>120</v>
      </c>
      <c r="Y313" s="763">
        <f>IFERROR(SUM(Y306:Y311),"0")</f>
        <v>122.39999999999999</v>
      </c>
      <c r="Z313" s="37"/>
      <c r="AA313" s="764"/>
      <c r="AB313" s="764"/>
      <c r="AC313" s="764"/>
    </row>
    <row r="314" spans="1:68" ht="16.5" hidden="1" customHeight="1" x14ac:dyDescent="0.25">
      <c r="A314" s="792" t="s">
        <v>537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113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538</v>
      </c>
      <c r="B316" s="54" t="s">
        <v>539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75</v>
      </c>
      <c r="L316" s="32"/>
      <c r="M316" s="33" t="s">
        <v>120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68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540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70</v>
      </c>
      <c r="Q317" s="773"/>
      <c r="R317" s="773"/>
      <c r="S317" s="773"/>
      <c r="T317" s="773"/>
      <c r="U317" s="773"/>
      <c r="V317" s="774"/>
      <c r="W317" s="37" t="s">
        <v>71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70</v>
      </c>
      <c r="Q318" s="773"/>
      <c r="R318" s="773"/>
      <c r="S318" s="773"/>
      <c r="T318" s="773"/>
      <c r="U318" s="773"/>
      <c r="V318" s="774"/>
      <c r="W318" s="37" t="s">
        <v>68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63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541</v>
      </c>
      <c r="B320" s="54" t="s">
        <v>542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66</v>
      </c>
      <c r="L320" s="32"/>
      <c r="M320" s="33" t="s">
        <v>67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68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543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70</v>
      </c>
      <c r="Q321" s="773"/>
      <c r="R321" s="773"/>
      <c r="S321" s="773"/>
      <c r="T321" s="773"/>
      <c r="U321" s="773"/>
      <c r="V321" s="774"/>
      <c r="W321" s="37" t="s">
        <v>71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70</v>
      </c>
      <c r="Q322" s="773"/>
      <c r="R322" s="773"/>
      <c r="S322" s="773"/>
      <c r="T322" s="773"/>
      <c r="U322" s="773"/>
      <c r="V322" s="774"/>
      <c r="W322" s="37" t="s">
        <v>68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72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544</v>
      </c>
      <c r="B324" s="54" t="s">
        <v>545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75</v>
      </c>
      <c r="L324" s="32"/>
      <c r="M324" s="33" t="s">
        <v>67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68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546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70</v>
      </c>
      <c r="Q325" s="773"/>
      <c r="R325" s="773"/>
      <c r="S325" s="773"/>
      <c r="T325" s="773"/>
      <c r="U325" s="773"/>
      <c r="V325" s="774"/>
      <c r="W325" s="37" t="s">
        <v>71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70</v>
      </c>
      <c r="Q326" s="773"/>
      <c r="R326" s="773"/>
      <c r="S326" s="773"/>
      <c r="T326" s="773"/>
      <c r="U326" s="773"/>
      <c r="V326" s="774"/>
      <c r="W326" s="37" t="s">
        <v>68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547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113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548</v>
      </c>
      <c r="B329" s="54" t="s">
        <v>549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75</v>
      </c>
      <c r="L329" s="32"/>
      <c r="M329" s="33" t="s">
        <v>117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68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550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70</v>
      </c>
      <c r="Q330" s="773"/>
      <c r="R330" s="773"/>
      <c r="S330" s="773"/>
      <c r="T330" s="773"/>
      <c r="U330" s="773"/>
      <c r="V330" s="774"/>
      <c r="W330" s="37" t="s">
        <v>71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70</v>
      </c>
      <c r="Q331" s="773"/>
      <c r="R331" s="773"/>
      <c r="S331" s="773"/>
      <c r="T331" s="773"/>
      <c r="U331" s="773"/>
      <c r="V331" s="774"/>
      <c r="W331" s="37" t="s">
        <v>68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63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551</v>
      </c>
      <c r="B333" s="54" t="s">
        <v>552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68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553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70</v>
      </c>
      <c r="Q334" s="773"/>
      <c r="R334" s="773"/>
      <c r="S334" s="773"/>
      <c r="T334" s="773"/>
      <c r="U334" s="773"/>
      <c r="V334" s="774"/>
      <c r="W334" s="37" t="s">
        <v>71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70</v>
      </c>
      <c r="Q335" s="773"/>
      <c r="R335" s="773"/>
      <c r="S335" s="773"/>
      <c r="T335" s="773"/>
      <c r="U335" s="773"/>
      <c r="V335" s="774"/>
      <c r="W335" s="37" t="s">
        <v>68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72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554</v>
      </c>
      <c r="B337" s="54" t="s">
        <v>555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75</v>
      </c>
      <c r="L337" s="32"/>
      <c r="M337" s="33" t="s">
        <v>120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68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556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557</v>
      </c>
      <c r="B338" s="54" t="s">
        <v>558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75</v>
      </c>
      <c r="L338" s="32"/>
      <c r="M338" s="33" t="s">
        <v>120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68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559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70</v>
      </c>
      <c r="Q339" s="773"/>
      <c r="R339" s="773"/>
      <c r="S339" s="773"/>
      <c r="T339" s="773"/>
      <c r="U339" s="773"/>
      <c r="V339" s="774"/>
      <c r="W339" s="37" t="s">
        <v>71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70</v>
      </c>
      <c r="Q340" s="773"/>
      <c r="R340" s="773"/>
      <c r="S340" s="773"/>
      <c r="T340" s="773"/>
      <c r="U340" s="773"/>
      <c r="V340" s="774"/>
      <c r="W340" s="37" t="s">
        <v>68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560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113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561</v>
      </c>
      <c r="B343" s="54" t="s">
        <v>562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116</v>
      </c>
      <c r="L343" s="32"/>
      <c r="M343" s="33" t="s">
        <v>117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68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451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70</v>
      </c>
      <c r="Q344" s="773"/>
      <c r="R344" s="773"/>
      <c r="S344" s="773"/>
      <c r="T344" s="773"/>
      <c r="U344" s="773"/>
      <c r="V344" s="774"/>
      <c r="W344" s="37" t="s">
        <v>71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70</v>
      </c>
      <c r="Q345" s="773"/>
      <c r="R345" s="773"/>
      <c r="S345" s="773"/>
      <c r="T345" s="773"/>
      <c r="U345" s="773"/>
      <c r="V345" s="774"/>
      <c r="W345" s="37" t="s">
        <v>68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63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customHeight="1" x14ac:dyDescent="0.25">
      <c r="A347" s="54" t="s">
        <v>563</v>
      </c>
      <c r="B347" s="54" t="s">
        <v>564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66</v>
      </c>
      <c r="L347" s="32"/>
      <c r="M347" s="33" t="s">
        <v>67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68</v>
      </c>
      <c r="X347" s="761">
        <v>35</v>
      </c>
      <c r="Y347" s="762">
        <f>IFERROR(IF(X347="",0,CEILING((X347/$H347),1)*$H347),"")</f>
        <v>35.700000000000003</v>
      </c>
      <c r="Z347" s="36">
        <f>IFERROR(IF(Y347=0,"",ROUNDUP(Y347/H347,0)*0.00502),"")</f>
        <v>8.5339999999999999E-2</v>
      </c>
      <c r="AA347" s="56"/>
      <c r="AB347" s="57"/>
      <c r="AC347" s="417" t="s">
        <v>565</v>
      </c>
      <c r="AG347" s="64"/>
      <c r="AJ347" s="68"/>
      <c r="AK347" s="68">
        <v>0</v>
      </c>
      <c r="BB347" s="418" t="s">
        <v>1</v>
      </c>
      <c r="BM347" s="64">
        <f>IFERROR(X347*I347/H347,"0")</f>
        <v>36.666666666666664</v>
      </c>
      <c r="BN347" s="64">
        <f>IFERROR(Y347*I347/H347,"0")</f>
        <v>37.4</v>
      </c>
      <c r="BO347" s="64">
        <f>IFERROR(1/J347*(X347/H347),"0")</f>
        <v>7.1225071225071226E-2</v>
      </c>
      <c r="BP347" s="64">
        <f>IFERROR(1/J347*(Y347/H347),"0")</f>
        <v>7.2649572649572655E-2</v>
      </c>
    </row>
    <row r="348" spans="1:68" ht="27" hidden="1" customHeight="1" x14ac:dyDescent="0.25">
      <c r="A348" s="54" t="s">
        <v>566</v>
      </c>
      <c r="B348" s="54" t="s">
        <v>567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66</v>
      </c>
      <c r="L348" s="32"/>
      <c r="M348" s="33" t="s">
        <v>67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68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70</v>
      </c>
      <c r="Q349" s="773"/>
      <c r="R349" s="773"/>
      <c r="S349" s="773"/>
      <c r="T349" s="773"/>
      <c r="U349" s="773"/>
      <c r="V349" s="774"/>
      <c r="W349" s="37" t="s">
        <v>71</v>
      </c>
      <c r="X349" s="763">
        <f>IFERROR(X347/H347,"0")+IFERROR(X348/H348,"0")</f>
        <v>16.666666666666664</v>
      </c>
      <c r="Y349" s="763">
        <f>IFERROR(Y347/H347,"0")+IFERROR(Y348/H348,"0")</f>
        <v>17</v>
      </c>
      <c r="Z349" s="763">
        <f>IFERROR(IF(Z347="",0,Z347),"0")+IFERROR(IF(Z348="",0,Z348),"0")</f>
        <v>8.5339999999999999E-2</v>
      </c>
      <c r="AA349" s="764"/>
      <c r="AB349" s="764"/>
      <c r="AC349" s="764"/>
    </row>
    <row r="350" spans="1:68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70</v>
      </c>
      <c r="Q350" s="773"/>
      <c r="R350" s="773"/>
      <c r="S350" s="773"/>
      <c r="T350" s="773"/>
      <c r="U350" s="773"/>
      <c r="V350" s="774"/>
      <c r="W350" s="37" t="s">
        <v>68</v>
      </c>
      <c r="X350" s="763">
        <f>IFERROR(SUM(X347:X348),"0")</f>
        <v>35</v>
      </c>
      <c r="Y350" s="763">
        <f>IFERROR(SUM(Y347:Y348),"0")</f>
        <v>35.700000000000003</v>
      </c>
      <c r="Z350" s="37"/>
      <c r="AA350" s="764"/>
      <c r="AB350" s="764"/>
      <c r="AC350" s="764"/>
    </row>
    <row r="351" spans="1:68" ht="16.5" hidden="1" customHeight="1" x14ac:dyDescent="0.25">
      <c r="A351" s="792" t="s">
        <v>568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113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569</v>
      </c>
      <c r="B353" s="54" t="s">
        <v>570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116</v>
      </c>
      <c r="L353" s="32"/>
      <c r="M353" s="33" t="s">
        <v>120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68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571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572</v>
      </c>
      <c r="B354" s="54" t="s">
        <v>573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116</v>
      </c>
      <c r="L354" s="32"/>
      <c r="M354" s="33" t="s">
        <v>144</v>
      </c>
      <c r="N354" s="33"/>
      <c r="O354" s="32">
        <v>55</v>
      </c>
      <c r="P354" s="1116" t="s">
        <v>574</v>
      </c>
      <c r="Q354" s="768"/>
      <c r="R354" s="768"/>
      <c r="S354" s="768"/>
      <c r="T354" s="769"/>
      <c r="U354" s="34"/>
      <c r="V354" s="34"/>
      <c r="W354" s="35" t="s">
        <v>68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575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hidden="1" customHeight="1" x14ac:dyDescent="0.25">
      <c r="A355" s="54" t="s">
        <v>572</v>
      </c>
      <c r="B355" s="54" t="s">
        <v>576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116</v>
      </c>
      <c r="L355" s="32"/>
      <c r="M355" s="33" t="s">
        <v>120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68</v>
      </c>
      <c r="X355" s="761">
        <v>0</v>
      </c>
      <c r="Y355" s="762">
        <f t="shared" si="67"/>
        <v>0</v>
      </c>
      <c r="Z355" s="36" t="str">
        <f>IFERROR(IF(Y355=0,"",ROUNDUP(Y355/H355,0)*0.02175),"")</f>
        <v/>
      </c>
      <c r="AA355" s="56"/>
      <c r="AB355" s="57"/>
      <c r="AC355" s="425" t="s">
        <v>577</v>
      </c>
      <c r="AG355" s="64"/>
      <c r="AJ355" s="68"/>
      <c r="AK355" s="68">
        <v>0</v>
      </c>
      <c r="BB355" s="426" t="s">
        <v>1</v>
      </c>
      <c r="BM355" s="64">
        <f t="shared" si="68"/>
        <v>0</v>
      </c>
      <c r="BN355" s="64">
        <f t="shared" si="69"/>
        <v>0</v>
      </c>
      <c r="BO355" s="64">
        <f t="shared" si="70"/>
        <v>0</v>
      </c>
      <c r="BP355" s="64">
        <f t="shared" si="71"/>
        <v>0</v>
      </c>
    </row>
    <row r="356" spans="1:68" ht="37.5" hidden="1" customHeight="1" x14ac:dyDescent="0.25">
      <c r="A356" s="54" t="s">
        <v>578</v>
      </c>
      <c r="B356" s="54" t="s">
        <v>579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116</v>
      </c>
      <c r="L356" s="32"/>
      <c r="M356" s="33" t="s">
        <v>117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68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580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customHeight="1" x14ac:dyDescent="0.25">
      <c r="A357" s="54" t="s">
        <v>581</v>
      </c>
      <c r="B357" s="54" t="s">
        <v>582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75</v>
      </c>
      <c r="L357" s="32"/>
      <c r="M357" s="33" t="s">
        <v>117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68</v>
      </c>
      <c r="X357" s="761">
        <v>12</v>
      </c>
      <c r="Y357" s="762">
        <f t="shared" si="67"/>
        <v>12</v>
      </c>
      <c r="Z357" s="36">
        <f>IFERROR(IF(Y357=0,"",ROUNDUP(Y357/H357,0)*0.00902),"")</f>
        <v>2.7060000000000001E-2</v>
      </c>
      <c r="AA357" s="56"/>
      <c r="AB357" s="57"/>
      <c r="AC357" s="429" t="s">
        <v>571</v>
      </c>
      <c r="AG357" s="64"/>
      <c r="AJ357" s="68"/>
      <c r="AK357" s="68">
        <v>0</v>
      </c>
      <c r="BB357" s="430" t="s">
        <v>1</v>
      </c>
      <c r="BM357" s="64">
        <f t="shared" si="68"/>
        <v>12.629999999999999</v>
      </c>
      <c r="BN357" s="64">
        <f t="shared" si="69"/>
        <v>12.629999999999999</v>
      </c>
      <c r="BO357" s="64">
        <f t="shared" si="70"/>
        <v>2.2727272727272728E-2</v>
      </c>
      <c r="BP357" s="64">
        <f t="shared" si="71"/>
        <v>2.2727272727272728E-2</v>
      </c>
    </row>
    <row r="358" spans="1:68" ht="27" hidden="1" customHeight="1" x14ac:dyDescent="0.25">
      <c r="A358" s="54" t="s">
        <v>583</v>
      </c>
      <c r="B358" s="54" t="s">
        <v>584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75</v>
      </c>
      <c r="L358" s="32"/>
      <c r="M358" s="33" t="s">
        <v>117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68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585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586</v>
      </c>
      <c r="B359" s="54" t="s">
        <v>587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75</v>
      </c>
      <c r="L359" s="32"/>
      <c r="M359" s="33" t="s">
        <v>117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68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588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589</v>
      </c>
      <c r="B360" s="54" t="s">
        <v>590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75</v>
      </c>
      <c r="L360" s="32"/>
      <c r="M360" s="33" t="s">
        <v>67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68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591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592</v>
      </c>
      <c r="B361" s="54" t="s">
        <v>593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75</v>
      </c>
      <c r="L361" s="32"/>
      <c r="M361" s="33" t="s">
        <v>117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68</v>
      </c>
      <c r="X361" s="761">
        <v>12</v>
      </c>
      <c r="Y361" s="762">
        <f t="shared" si="67"/>
        <v>12</v>
      </c>
      <c r="Z361" s="36">
        <f>IFERROR(IF(Y361=0,"",ROUNDUP(Y361/H361,0)*0.00902),"")</f>
        <v>2.7060000000000001E-2</v>
      </c>
      <c r="AA361" s="56"/>
      <c r="AB361" s="57"/>
      <c r="AC361" s="437" t="s">
        <v>577</v>
      </c>
      <c r="AG361" s="64"/>
      <c r="AJ361" s="68"/>
      <c r="AK361" s="68">
        <v>0</v>
      </c>
      <c r="BB361" s="438" t="s">
        <v>1</v>
      </c>
      <c r="BM361" s="64">
        <f t="shared" si="68"/>
        <v>12.629999999999999</v>
      </c>
      <c r="BN361" s="64">
        <f t="shared" si="69"/>
        <v>12.629999999999999</v>
      </c>
      <c r="BO361" s="64">
        <f t="shared" si="70"/>
        <v>2.2727272727272728E-2</v>
      </c>
      <c r="BP361" s="64">
        <f t="shared" si="71"/>
        <v>2.2727272727272728E-2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70</v>
      </c>
      <c r="Q362" s="773"/>
      <c r="R362" s="773"/>
      <c r="S362" s="773"/>
      <c r="T362" s="773"/>
      <c r="U362" s="773"/>
      <c r="V362" s="774"/>
      <c r="W362" s="37" t="s">
        <v>71</v>
      </c>
      <c r="X362" s="763">
        <f>IFERROR(X353/H353,"0")+IFERROR(X354/H354,"0")+IFERROR(X355/H355,"0")+IFERROR(X356/H356,"0")+IFERROR(X357/H357,"0")+IFERROR(X358/H358,"0")+IFERROR(X359/H359,"0")+IFERROR(X360/H360,"0")+IFERROR(X361/H361,"0")</f>
        <v>6</v>
      </c>
      <c r="Y362" s="763">
        <f>IFERROR(Y353/H353,"0")+IFERROR(Y354/H354,"0")+IFERROR(Y355/H355,"0")+IFERROR(Y356/H356,"0")+IFERROR(Y357/H357,"0")+IFERROR(Y358/H358,"0")+IFERROR(Y359/H359,"0")+IFERROR(Y360/H360,"0")+IFERROR(Y361/H361,"0")</f>
        <v>6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5.4120000000000001E-2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70</v>
      </c>
      <c r="Q363" s="773"/>
      <c r="R363" s="773"/>
      <c r="S363" s="773"/>
      <c r="T363" s="773"/>
      <c r="U363" s="773"/>
      <c r="V363" s="774"/>
      <c r="W363" s="37" t="s">
        <v>68</v>
      </c>
      <c r="X363" s="763">
        <f>IFERROR(SUM(X353:X361),"0")</f>
        <v>24</v>
      </c>
      <c r="Y363" s="763">
        <f>IFERROR(SUM(Y353:Y361),"0")</f>
        <v>24</v>
      </c>
      <c r="Z363" s="37"/>
      <c r="AA363" s="764"/>
      <c r="AB363" s="764"/>
      <c r="AC363" s="764"/>
    </row>
    <row r="364" spans="1:68" ht="14.25" hidden="1" customHeight="1" x14ac:dyDescent="0.25">
      <c r="A364" s="787" t="s">
        <v>63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hidden="1" customHeight="1" x14ac:dyDescent="0.25">
      <c r="A365" s="54" t="s">
        <v>594</v>
      </c>
      <c r="B365" s="54" t="s">
        <v>595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68</v>
      </c>
      <c r="X365" s="761">
        <v>0</v>
      </c>
      <c r="Y365" s="76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39" t="s">
        <v>596</v>
      </c>
      <c r="AG365" s="64"/>
      <c r="AJ365" s="68"/>
      <c r="AK365" s="68">
        <v>0</v>
      </c>
      <c r="BB365" s="440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597</v>
      </c>
      <c r="B366" s="54" t="s">
        <v>598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75</v>
      </c>
      <c r="L366" s="32"/>
      <c r="M366" s="33" t="s">
        <v>67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68</v>
      </c>
      <c r="X366" s="761">
        <v>0</v>
      </c>
      <c r="Y366" s="762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599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600</v>
      </c>
      <c r="B367" s="54" t="s">
        <v>601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75</v>
      </c>
      <c r="L367" s="32"/>
      <c r="M367" s="33" t="s">
        <v>67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68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602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603</v>
      </c>
      <c r="B368" s="54" t="s">
        <v>604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66</v>
      </c>
      <c r="L368" s="32"/>
      <c r="M368" s="33" t="s">
        <v>67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68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70</v>
      </c>
      <c r="Q369" s="773"/>
      <c r="R369" s="773"/>
      <c r="S369" s="773"/>
      <c r="T369" s="773"/>
      <c r="U369" s="773"/>
      <c r="V369" s="774"/>
      <c r="W369" s="37" t="s">
        <v>71</v>
      </c>
      <c r="X369" s="763">
        <f>IFERROR(X365/H365,"0")+IFERROR(X366/H366,"0")+IFERROR(X367/H367,"0")+IFERROR(X368/H368,"0")</f>
        <v>0</v>
      </c>
      <c r="Y369" s="763">
        <f>IFERROR(Y365/H365,"0")+IFERROR(Y366/H366,"0")+IFERROR(Y367/H367,"0")+IFERROR(Y368/H368,"0")</f>
        <v>0</v>
      </c>
      <c r="Z369" s="763">
        <f>IFERROR(IF(Z365="",0,Z365),"0")+IFERROR(IF(Z366="",0,Z366),"0")+IFERROR(IF(Z367="",0,Z367),"0")+IFERROR(IF(Z368="",0,Z368),"0")</f>
        <v>0</v>
      </c>
      <c r="AA369" s="764"/>
      <c r="AB369" s="764"/>
      <c r="AC369" s="764"/>
    </row>
    <row r="370" spans="1:68" hidden="1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70</v>
      </c>
      <c r="Q370" s="773"/>
      <c r="R370" s="773"/>
      <c r="S370" s="773"/>
      <c r="T370" s="773"/>
      <c r="U370" s="773"/>
      <c r="V370" s="774"/>
      <c r="W370" s="37" t="s">
        <v>68</v>
      </c>
      <c r="X370" s="763">
        <f>IFERROR(SUM(X365:X368),"0")</f>
        <v>0</v>
      </c>
      <c r="Y370" s="763">
        <f>IFERROR(SUM(Y365:Y368),"0")</f>
        <v>0</v>
      </c>
      <c r="Z370" s="37"/>
      <c r="AA370" s="764"/>
      <c r="AB370" s="764"/>
      <c r="AC370" s="764"/>
    </row>
    <row r="371" spans="1:68" ht="14.25" hidden="1" customHeight="1" x14ac:dyDescent="0.25">
      <c r="A371" s="787" t="s">
        <v>72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hidden="1" customHeight="1" x14ac:dyDescent="0.25">
      <c r="A372" s="54" t="s">
        <v>605</v>
      </c>
      <c r="B372" s="54" t="s">
        <v>606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116</v>
      </c>
      <c r="L372" s="32"/>
      <c r="M372" s="33" t="s">
        <v>120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68</v>
      </c>
      <c r="X372" s="761">
        <v>0</v>
      </c>
      <c r="Y372" s="762">
        <f t="shared" ref="Y372:Y377" si="72"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0</v>
      </c>
      <c r="BN372" s="64">
        <f t="shared" ref="BN372:BN377" si="74">IFERROR(Y372*I372/H372,"0")</f>
        <v>0</v>
      </c>
      <c r="BO372" s="64">
        <f t="shared" ref="BO372:BO377" si="75">IFERROR(1/J372*(X372/H372),"0")</f>
        <v>0</v>
      </c>
      <c r="BP372" s="64">
        <f t="shared" ref="BP372:BP377" si="76"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116</v>
      </c>
      <c r="L373" s="32"/>
      <c r="M373" s="33" t="s">
        <v>67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68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610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68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613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hidden="1" customHeight="1" x14ac:dyDescent="0.25">
      <c r="A375" s="54" t="s">
        <v>614</v>
      </c>
      <c r="B375" s="54" t="s">
        <v>615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75</v>
      </c>
      <c r="L375" s="32"/>
      <c r="M375" s="33" t="s">
        <v>67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68</v>
      </c>
      <c r="X375" s="761">
        <v>0</v>
      </c>
      <c r="Y375" s="762">
        <f t="shared" si="72"/>
        <v>0</v>
      </c>
      <c r="Z375" s="36" t="str">
        <f>IFERROR(IF(Y375=0,"",ROUNDUP(Y375/H375,0)*0.00753),"")</f>
        <v/>
      </c>
      <c r="AA375" s="56"/>
      <c r="AB375" s="57"/>
      <c r="AC375" s="453" t="s">
        <v>616</v>
      </c>
      <c r="AG375" s="64"/>
      <c r="AJ375" s="68"/>
      <c r="AK375" s="68">
        <v>0</v>
      </c>
      <c r="BB375" s="454" t="s">
        <v>1</v>
      </c>
      <c r="BM375" s="64">
        <f t="shared" si="73"/>
        <v>0</v>
      </c>
      <c r="BN375" s="64">
        <f t="shared" si="74"/>
        <v>0</v>
      </c>
      <c r="BO375" s="64">
        <f t="shared" si="75"/>
        <v>0</v>
      </c>
      <c r="BP375" s="64">
        <f t="shared" si="76"/>
        <v>0</v>
      </c>
    </row>
    <row r="376" spans="1:68" ht="37.5" hidden="1" customHeight="1" x14ac:dyDescent="0.25">
      <c r="A376" s="54" t="s">
        <v>617</v>
      </c>
      <c r="B376" s="54" t="s">
        <v>618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68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619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620</v>
      </c>
      <c r="B377" s="54" t="s">
        <v>621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75</v>
      </c>
      <c r="L377" s="32"/>
      <c r="M377" s="33" t="s">
        <v>67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68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622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hidden="1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70</v>
      </c>
      <c r="Q378" s="773"/>
      <c r="R378" s="773"/>
      <c r="S378" s="773"/>
      <c r="T378" s="773"/>
      <c r="U378" s="773"/>
      <c r="V378" s="774"/>
      <c r="W378" s="37" t="s">
        <v>71</v>
      </c>
      <c r="X378" s="763">
        <f>IFERROR(X372/H372,"0")+IFERROR(X373/H373,"0")+IFERROR(X374/H374,"0")+IFERROR(X375/H375,"0")+IFERROR(X376/H376,"0")+IFERROR(X377/H377,"0")</f>
        <v>0</v>
      </c>
      <c r="Y378" s="763">
        <f>IFERROR(Y372/H372,"0")+IFERROR(Y373/H373,"0")+IFERROR(Y374/H374,"0")+IFERROR(Y375/H375,"0")+IFERROR(Y376/H376,"0")+IFERROR(Y377/H377,"0")</f>
        <v>0</v>
      </c>
      <c r="Z378" s="763">
        <f>IFERROR(IF(Z372="",0,Z372),"0")+IFERROR(IF(Z373="",0,Z373),"0")+IFERROR(IF(Z374="",0,Z374),"0")+IFERROR(IF(Z375="",0,Z375),"0")+IFERROR(IF(Z376="",0,Z376),"0")+IFERROR(IF(Z377="",0,Z377),"0")</f>
        <v>0</v>
      </c>
      <c r="AA378" s="764"/>
      <c r="AB378" s="764"/>
      <c r="AC378" s="764"/>
    </row>
    <row r="379" spans="1:68" hidden="1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70</v>
      </c>
      <c r="Q379" s="773"/>
      <c r="R379" s="773"/>
      <c r="S379" s="773"/>
      <c r="T379" s="773"/>
      <c r="U379" s="773"/>
      <c r="V379" s="774"/>
      <c r="W379" s="37" t="s">
        <v>68</v>
      </c>
      <c r="X379" s="763">
        <f>IFERROR(SUM(X372:X377),"0")</f>
        <v>0</v>
      </c>
      <c r="Y379" s="763">
        <f>IFERROR(SUM(Y372:Y377),"0")</f>
        <v>0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213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customHeight="1" x14ac:dyDescent="0.25">
      <c r="A381" s="54" t="s">
        <v>623</v>
      </c>
      <c r="B381" s="54" t="s">
        <v>624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116</v>
      </c>
      <c r="L381" s="32"/>
      <c r="M381" s="33" t="s">
        <v>67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68</v>
      </c>
      <c r="X381" s="761">
        <v>50</v>
      </c>
      <c r="Y381" s="762">
        <f>IFERROR(IF(X381="",0,CEILING((X381/$H381),1)*$H381),"")</f>
        <v>50.400000000000006</v>
      </c>
      <c r="Z381" s="36">
        <f>IFERROR(IF(Y381=0,"",ROUNDUP(Y381/H381,0)*0.02175),"")</f>
        <v>0.1305</v>
      </c>
      <c r="AA381" s="56"/>
      <c r="AB381" s="57"/>
      <c r="AC381" s="459" t="s">
        <v>625</v>
      </c>
      <c r="AG381" s="64"/>
      <c r="AJ381" s="68"/>
      <c r="AK381" s="68">
        <v>0</v>
      </c>
      <c r="BB381" s="460" t="s">
        <v>1</v>
      </c>
      <c r="BM381" s="64">
        <f>IFERROR(X381*I381/H381,"0")</f>
        <v>53.357142857142861</v>
      </c>
      <c r="BN381" s="64">
        <f>IFERROR(Y381*I381/H381,"0")</f>
        <v>53.784000000000006</v>
      </c>
      <c r="BO381" s="64">
        <f>IFERROR(1/J381*(X381/H381),"0")</f>
        <v>0.10629251700680271</v>
      </c>
      <c r="BP381" s="64">
        <f>IFERROR(1/J381*(Y381/H381),"0")</f>
        <v>0.10714285714285714</v>
      </c>
    </row>
    <row r="382" spans="1:68" ht="27" customHeight="1" x14ac:dyDescent="0.25">
      <c r="A382" s="54" t="s">
        <v>626</v>
      </c>
      <c r="B382" s="54" t="s">
        <v>627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116</v>
      </c>
      <c r="L382" s="32"/>
      <c r="M382" s="33" t="s">
        <v>67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68</v>
      </c>
      <c r="X382" s="761">
        <v>150</v>
      </c>
      <c r="Y382" s="762">
        <f>IFERROR(IF(X382="",0,CEILING((X382/$H382),1)*$H382),"")</f>
        <v>156</v>
      </c>
      <c r="Z382" s="36">
        <f>IFERROR(IF(Y382=0,"",ROUNDUP(Y382/H382,0)*0.02175),"")</f>
        <v>0.43499999999999994</v>
      </c>
      <c r="AA382" s="56"/>
      <c r="AB382" s="57"/>
      <c r="AC382" s="461" t="s">
        <v>628</v>
      </c>
      <c r="AG382" s="64"/>
      <c r="AJ382" s="68"/>
      <c r="AK382" s="68">
        <v>0</v>
      </c>
      <c r="BB382" s="462" t="s">
        <v>1</v>
      </c>
      <c r="BM382" s="64">
        <f>IFERROR(X382*I382/H382,"0")</f>
        <v>160.84615384615387</v>
      </c>
      <c r="BN382" s="64">
        <f>IFERROR(Y382*I382/H382,"0")</f>
        <v>167.28000000000003</v>
      </c>
      <c r="BO382" s="64">
        <f>IFERROR(1/J382*(X382/H382),"0")</f>
        <v>0.34340659340659335</v>
      </c>
      <c r="BP382" s="64">
        <f>IFERROR(1/J382*(Y382/H382),"0")</f>
        <v>0.3571428571428571</v>
      </c>
    </row>
    <row r="383" spans="1:68" ht="16.5" hidden="1" customHeight="1" x14ac:dyDescent="0.25">
      <c r="A383" s="54" t="s">
        <v>629</v>
      </c>
      <c r="B383" s="54" t="s">
        <v>630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116</v>
      </c>
      <c r="L383" s="32"/>
      <c r="M383" s="33" t="s">
        <v>67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68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631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70</v>
      </c>
      <c r="Q384" s="773"/>
      <c r="R384" s="773"/>
      <c r="S384" s="773"/>
      <c r="T384" s="773"/>
      <c r="U384" s="773"/>
      <c r="V384" s="774"/>
      <c r="W384" s="37" t="s">
        <v>71</v>
      </c>
      <c r="X384" s="763">
        <f>IFERROR(X381/H381,"0")+IFERROR(X382/H382,"0")+IFERROR(X383/H383,"0")</f>
        <v>25.183150183150182</v>
      </c>
      <c r="Y384" s="763">
        <f>IFERROR(Y381/H381,"0")+IFERROR(Y382/H382,"0")+IFERROR(Y383/H383,"0")</f>
        <v>26</v>
      </c>
      <c r="Z384" s="763">
        <f>IFERROR(IF(Z381="",0,Z381),"0")+IFERROR(IF(Z382="",0,Z382),"0")+IFERROR(IF(Z383="",0,Z383),"0")</f>
        <v>0.56549999999999989</v>
      </c>
      <c r="AA384" s="764"/>
      <c r="AB384" s="764"/>
      <c r="AC384" s="764"/>
    </row>
    <row r="385" spans="1:68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70</v>
      </c>
      <c r="Q385" s="773"/>
      <c r="R385" s="773"/>
      <c r="S385" s="773"/>
      <c r="T385" s="773"/>
      <c r="U385" s="773"/>
      <c r="V385" s="774"/>
      <c r="W385" s="37" t="s">
        <v>68</v>
      </c>
      <c r="X385" s="763">
        <f>IFERROR(SUM(X381:X383),"0")</f>
        <v>200</v>
      </c>
      <c r="Y385" s="763">
        <f>IFERROR(SUM(Y381:Y383),"0")</f>
        <v>206.4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102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632</v>
      </c>
      <c r="B387" s="54" t="s">
        <v>633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75</v>
      </c>
      <c r="L387" s="32"/>
      <c r="M387" s="33" t="s">
        <v>105</v>
      </c>
      <c r="N387" s="33"/>
      <c r="O387" s="32">
        <v>180</v>
      </c>
      <c r="P387" s="944" t="s">
        <v>634</v>
      </c>
      <c r="Q387" s="768"/>
      <c r="R387" s="768"/>
      <c r="S387" s="768"/>
      <c r="T387" s="769"/>
      <c r="U387" s="34"/>
      <c r="V387" s="34"/>
      <c r="W387" s="35" t="s">
        <v>68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635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636</v>
      </c>
      <c r="B388" s="54" t="s">
        <v>637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75</v>
      </c>
      <c r="L388" s="32"/>
      <c r="M388" s="33" t="s">
        <v>105</v>
      </c>
      <c r="N388" s="33"/>
      <c r="O388" s="32">
        <v>180</v>
      </c>
      <c r="P388" s="1093" t="s">
        <v>638</v>
      </c>
      <c r="Q388" s="768"/>
      <c r="R388" s="768"/>
      <c r="S388" s="768"/>
      <c r="T388" s="769"/>
      <c r="U388" s="34"/>
      <c r="V388" s="34"/>
      <c r="W388" s="35" t="s">
        <v>68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639</v>
      </c>
      <c r="B389" s="54" t="s">
        <v>640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75</v>
      </c>
      <c r="L389" s="32"/>
      <c r="M389" s="33" t="s">
        <v>105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68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641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642</v>
      </c>
      <c r="B390" s="54" t="s">
        <v>643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75</v>
      </c>
      <c r="L390" s="32"/>
      <c r="M390" s="33" t="s">
        <v>105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68</v>
      </c>
      <c r="X390" s="761">
        <v>0</v>
      </c>
      <c r="Y390" s="762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635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70</v>
      </c>
      <c r="Q391" s="773"/>
      <c r="R391" s="773"/>
      <c r="S391" s="773"/>
      <c r="T391" s="773"/>
      <c r="U391" s="773"/>
      <c r="V391" s="774"/>
      <c r="W391" s="37" t="s">
        <v>71</v>
      </c>
      <c r="X391" s="763">
        <f>IFERROR(X387/H387,"0")+IFERROR(X388/H388,"0")+IFERROR(X389/H389,"0")+IFERROR(X390/H390,"0")</f>
        <v>0</v>
      </c>
      <c r="Y391" s="763">
        <f>IFERROR(Y387/H387,"0")+IFERROR(Y388/H388,"0")+IFERROR(Y389/H389,"0")+IFERROR(Y390/H390,"0")</f>
        <v>0</v>
      </c>
      <c r="Z391" s="763">
        <f>IFERROR(IF(Z387="",0,Z387),"0")+IFERROR(IF(Z388="",0,Z388),"0")+IFERROR(IF(Z389="",0,Z389),"0")+IFERROR(IF(Z390="",0,Z390),"0")</f>
        <v>0</v>
      </c>
      <c r="AA391" s="764"/>
      <c r="AB391" s="764"/>
      <c r="AC391" s="764"/>
    </row>
    <row r="392" spans="1:68" hidden="1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70</v>
      </c>
      <c r="Q392" s="773"/>
      <c r="R392" s="773"/>
      <c r="S392" s="773"/>
      <c r="T392" s="773"/>
      <c r="U392" s="773"/>
      <c r="V392" s="774"/>
      <c r="W392" s="37" t="s">
        <v>68</v>
      </c>
      <c r="X392" s="763">
        <f>IFERROR(SUM(X387:X390),"0")</f>
        <v>0</v>
      </c>
      <c r="Y392" s="763">
        <f>IFERROR(SUM(Y387:Y390),"0")</f>
        <v>0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644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645</v>
      </c>
      <c r="B394" s="54" t="s">
        <v>646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647</v>
      </c>
      <c r="L394" s="32"/>
      <c r="M394" s="33" t="s">
        <v>648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68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649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650</v>
      </c>
      <c r="B395" s="54" t="s">
        <v>651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647</v>
      </c>
      <c r="L395" s="32"/>
      <c r="M395" s="33" t="s">
        <v>648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68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649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652</v>
      </c>
      <c r="B396" s="54" t="s">
        <v>653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647</v>
      </c>
      <c r="L396" s="32"/>
      <c r="M396" s="33" t="s">
        <v>648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68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649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70</v>
      </c>
      <c r="Q397" s="773"/>
      <c r="R397" s="773"/>
      <c r="S397" s="773"/>
      <c r="T397" s="773"/>
      <c r="U397" s="773"/>
      <c r="V397" s="774"/>
      <c r="W397" s="37" t="s">
        <v>71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70</v>
      </c>
      <c r="Q398" s="773"/>
      <c r="R398" s="773"/>
      <c r="S398" s="773"/>
      <c r="T398" s="773"/>
      <c r="U398" s="773"/>
      <c r="V398" s="774"/>
      <c r="W398" s="37" t="s">
        <v>68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654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63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655</v>
      </c>
      <c r="B401" s="54" t="s">
        <v>656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75</v>
      </c>
      <c r="L401" s="32"/>
      <c r="M401" s="33" t="s">
        <v>67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68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657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70</v>
      </c>
      <c r="Q402" s="773"/>
      <c r="R402" s="773"/>
      <c r="S402" s="773"/>
      <c r="T402" s="773"/>
      <c r="U402" s="773"/>
      <c r="V402" s="774"/>
      <c r="W402" s="37" t="s">
        <v>71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70</v>
      </c>
      <c r="Q403" s="773"/>
      <c r="R403" s="773"/>
      <c r="S403" s="773"/>
      <c r="T403" s="773"/>
      <c r="U403" s="773"/>
      <c r="V403" s="774"/>
      <c r="W403" s="37" t="s">
        <v>68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72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658</v>
      </c>
      <c r="B405" s="54" t="s">
        <v>659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68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660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661</v>
      </c>
      <c r="B406" s="54" t="s">
        <v>662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75</v>
      </c>
      <c r="L406" s="32"/>
      <c r="M406" s="33" t="s">
        <v>120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68</v>
      </c>
      <c r="X406" s="761">
        <v>420</v>
      </c>
      <c r="Y406" s="762">
        <f>IFERROR(IF(X406="",0,CEILING((X406/$H406),1)*$H406),"")</f>
        <v>420</v>
      </c>
      <c r="Z406" s="36">
        <f>IFERROR(IF(Y406=0,"",ROUNDUP(Y406/H406,0)*0.00753),"")</f>
        <v>1.506</v>
      </c>
      <c r="AA406" s="56"/>
      <c r="AB406" s="57"/>
      <c r="AC406" s="483" t="s">
        <v>663</v>
      </c>
      <c r="AG406" s="64"/>
      <c r="AJ406" s="68"/>
      <c r="AK406" s="68">
        <v>0</v>
      </c>
      <c r="BB406" s="484" t="s">
        <v>1</v>
      </c>
      <c r="BM406" s="64">
        <f>IFERROR(X406*I406/H406,"0")</f>
        <v>474.4</v>
      </c>
      <c r="BN406" s="64">
        <f>IFERROR(Y406*I406/H406,"0")</f>
        <v>474.4</v>
      </c>
      <c r="BO406" s="64">
        <f>IFERROR(1/J406*(X406/H406),"0")</f>
        <v>1.2820512820512819</v>
      </c>
      <c r="BP406" s="64">
        <f>IFERROR(1/J406*(Y406/H406),"0")</f>
        <v>1.2820512820512819</v>
      </c>
    </row>
    <row r="407" spans="1:68" ht="27" customHeight="1" x14ac:dyDescent="0.25">
      <c r="A407" s="54" t="s">
        <v>664</v>
      </c>
      <c r="B407" s="54" t="s">
        <v>665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75</v>
      </c>
      <c r="L407" s="32"/>
      <c r="M407" s="33" t="s">
        <v>67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68</v>
      </c>
      <c r="X407" s="761">
        <v>140</v>
      </c>
      <c r="Y407" s="762">
        <f>IFERROR(IF(X407="",0,CEILING((X407/$H407),1)*$H407),"")</f>
        <v>140.70000000000002</v>
      </c>
      <c r="Z407" s="36">
        <f>IFERROR(IF(Y407=0,"",ROUNDUP(Y407/H407,0)*0.00753),"")</f>
        <v>0.50451000000000001</v>
      </c>
      <c r="AA407" s="56"/>
      <c r="AB407" s="57"/>
      <c r="AC407" s="485" t="s">
        <v>666</v>
      </c>
      <c r="AG407" s="64"/>
      <c r="AJ407" s="68"/>
      <c r="AK407" s="68">
        <v>0</v>
      </c>
      <c r="BB407" s="486" t="s">
        <v>1</v>
      </c>
      <c r="BM407" s="64">
        <f>IFERROR(X407*I407/H407,"0")</f>
        <v>157.33333333333331</v>
      </c>
      <c r="BN407" s="64">
        <f>IFERROR(Y407*I407/H407,"0")</f>
        <v>158.12</v>
      </c>
      <c r="BO407" s="64">
        <f>IFERROR(1/J407*(X407/H407),"0")</f>
        <v>0.42735042735042728</v>
      </c>
      <c r="BP407" s="64">
        <f>IFERROR(1/J407*(Y407/H407),"0")</f>
        <v>0.42948717948717946</v>
      </c>
    </row>
    <row r="408" spans="1:68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70</v>
      </c>
      <c r="Q408" s="773"/>
      <c r="R408" s="773"/>
      <c r="S408" s="773"/>
      <c r="T408" s="773"/>
      <c r="U408" s="773"/>
      <c r="V408" s="774"/>
      <c r="W408" s="37" t="s">
        <v>71</v>
      </c>
      <c r="X408" s="763">
        <f>IFERROR(X405/H405,"0")+IFERROR(X406/H406,"0")+IFERROR(X407/H407,"0")</f>
        <v>266.66666666666663</v>
      </c>
      <c r="Y408" s="763">
        <f>IFERROR(Y405/H405,"0")+IFERROR(Y406/H406,"0")+IFERROR(Y407/H407,"0")</f>
        <v>267</v>
      </c>
      <c r="Z408" s="763">
        <f>IFERROR(IF(Z405="",0,Z405),"0")+IFERROR(IF(Z406="",0,Z406),"0")+IFERROR(IF(Z407="",0,Z407),"0")</f>
        <v>2.01051</v>
      </c>
      <c r="AA408" s="764"/>
      <c r="AB408" s="764"/>
      <c r="AC408" s="764"/>
    </row>
    <row r="409" spans="1:68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70</v>
      </c>
      <c r="Q409" s="773"/>
      <c r="R409" s="773"/>
      <c r="S409" s="773"/>
      <c r="T409" s="773"/>
      <c r="U409" s="773"/>
      <c r="V409" s="774"/>
      <c r="W409" s="37" t="s">
        <v>68</v>
      </c>
      <c r="X409" s="763">
        <f>IFERROR(SUM(X405:X407),"0")</f>
        <v>560</v>
      </c>
      <c r="Y409" s="763">
        <f>IFERROR(SUM(Y405:Y407),"0")</f>
        <v>560.70000000000005</v>
      </c>
      <c r="Z409" s="37"/>
      <c r="AA409" s="764"/>
      <c r="AB409" s="764"/>
      <c r="AC409" s="764"/>
    </row>
    <row r="410" spans="1:68" ht="27.75" hidden="1" customHeight="1" x14ac:dyDescent="0.2">
      <c r="A410" s="856" t="s">
        <v>667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668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113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hidden="1" customHeight="1" x14ac:dyDescent="0.25">
      <c r="A413" s="54" t="s">
        <v>669</v>
      </c>
      <c r="B413" s="54" t="s">
        <v>670</v>
      </c>
      <c r="C413" s="31">
        <v>4301011946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116</v>
      </c>
      <c r="L413" s="32"/>
      <c r="M413" s="33" t="s">
        <v>144</v>
      </c>
      <c r="N413" s="33"/>
      <c r="O413" s="32">
        <v>60</v>
      </c>
      <c r="P413" s="84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68</v>
      </c>
      <c r="X413" s="761">
        <v>0</v>
      </c>
      <c r="Y413" s="762">
        <f t="shared" ref="Y413:Y423" si="77">IFERROR(IF(X413="",0,CEILING((X413/$H413),1)*$H413),"")</f>
        <v>0</v>
      </c>
      <c r="Z413" s="36" t="str">
        <f>IFERROR(IF(Y413=0,"",ROUNDUP(Y413/H413,0)*0.02039),"")</f>
        <v/>
      </c>
      <c r="AA413" s="56"/>
      <c r="AB413" s="57"/>
      <c r="AC413" s="487" t="s">
        <v>671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0</v>
      </c>
      <c r="BN413" s="64">
        <f t="shared" ref="BN413:BN423" si="79">IFERROR(Y413*I413/H413,"0")</f>
        <v>0</v>
      </c>
      <c r="BO413" s="64">
        <f t="shared" ref="BO413:BO423" si="80">IFERROR(1/J413*(X413/H413),"0")</f>
        <v>0</v>
      </c>
      <c r="BP413" s="64">
        <f t="shared" ref="BP413:BP423" si="81">IFERROR(1/J413*(Y413/H413),"0")</f>
        <v>0</v>
      </c>
    </row>
    <row r="414" spans="1:68" ht="27" customHeight="1" x14ac:dyDescent="0.25">
      <c r="A414" s="54" t="s">
        <v>669</v>
      </c>
      <c r="B414" s="54" t="s">
        <v>672</v>
      </c>
      <c r="C414" s="31">
        <v>4301011869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116</v>
      </c>
      <c r="L414" s="32"/>
      <c r="M414" s="33" t="s">
        <v>67</v>
      </c>
      <c r="N414" s="33"/>
      <c r="O414" s="32">
        <v>60</v>
      </c>
      <c r="P414" s="95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68</v>
      </c>
      <c r="X414" s="761">
        <v>200</v>
      </c>
      <c r="Y414" s="762">
        <f t="shared" si="77"/>
        <v>210</v>
      </c>
      <c r="Z414" s="36">
        <f>IFERROR(IF(Y414=0,"",ROUNDUP(Y414/H414,0)*0.02175),"")</f>
        <v>0.30449999999999999</v>
      </c>
      <c r="AA414" s="56"/>
      <c r="AB414" s="57"/>
      <c r="AC414" s="489" t="s">
        <v>673</v>
      </c>
      <c r="AG414" s="64"/>
      <c r="AJ414" s="68"/>
      <c r="AK414" s="68">
        <v>0</v>
      </c>
      <c r="BB414" s="490" t="s">
        <v>1</v>
      </c>
      <c r="BM414" s="64">
        <f t="shared" si="78"/>
        <v>206.4</v>
      </c>
      <c r="BN414" s="64">
        <f t="shared" si="79"/>
        <v>216.72</v>
      </c>
      <c r="BO414" s="64">
        <f t="shared" si="80"/>
        <v>0.27777777777777779</v>
      </c>
      <c r="BP414" s="64">
        <f t="shared" si="81"/>
        <v>0.29166666666666663</v>
      </c>
    </row>
    <row r="415" spans="1:68" ht="27" hidden="1" customHeight="1" x14ac:dyDescent="0.25">
      <c r="A415" s="54" t="s">
        <v>674</v>
      </c>
      <c r="B415" s="54" t="s">
        <v>675</v>
      </c>
      <c r="C415" s="31">
        <v>4301011947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116</v>
      </c>
      <c r="L415" s="32"/>
      <c r="M415" s="33" t="s">
        <v>144</v>
      </c>
      <c r="N415" s="33"/>
      <c r="O415" s="32">
        <v>60</v>
      </c>
      <c r="P415" s="101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68</v>
      </c>
      <c r="X415" s="761">
        <v>0</v>
      </c>
      <c r="Y415" s="762">
        <f t="shared" si="77"/>
        <v>0</v>
      </c>
      <c r="Z415" s="36" t="str">
        <f>IFERROR(IF(Y415=0,"",ROUNDUP(Y415/H415,0)*0.02039),"")</f>
        <v/>
      </c>
      <c r="AA415" s="56"/>
      <c r="AB415" s="57"/>
      <c r="AC415" s="491" t="s">
        <v>671</v>
      </c>
      <c r="AG415" s="64"/>
      <c r="AJ415" s="68"/>
      <c r="AK415" s="68">
        <v>0</v>
      </c>
      <c r="BB415" s="492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ht="27" customHeight="1" x14ac:dyDescent="0.25">
      <c r="A416" s="54" t="s">
        <v>674</v>
      </c>
      <c r="B416" s="54" t="s">
        <v>676</v>
      </c>
      <c r="C416" s="31">
        <v>4301011870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116</v>
      </c>
      <c r="L416" s="32"/>
      <c r="M416" s="33" t="s">
        <v>67</v>
      </c>
      <c r="N416" s="33"/>
      <c r="O416" s="32">
        <v>60</v>
      </c>
      <c r="P416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68</v>
      </c>
      <c r="X416" s="761">
        <v>200</v>
      </c>
      <c r="Y416" s="762">
        <f t="shared" si="77"/>
        <v>210</v>
      </c>
      <c r="Z416" s="36">
        <f>IFERROR(IF(Y416=0,"",ROUNDUP(Y416/H416,0)*0.02175),"")</f>
        <v>0.30449999999999999</v>
      </c>
      <c r="AA416" s="56"/>
      <c r="AB416" s="57"/>
      <c r="AC416" s="493" t="s">
        <v>677</v>
      </c>
      <c r="AG416" s="64"/>
      <c r="AJ416" s="68"/>
      <c r="AK416" s="68">
        <v>0</v>
      </c>
      <c r="BB416" s="494" t="s">
        <v>1</v>
      </c>
      <c r="BM416" s="64">
        <f t="shared" si="78"/>
        <v>206.4</v>
      </c>
      <c r="BN416" s="64">
        <f t="shared" si="79"/>
        <v>216.72</v>
      </c>
      <c r="BO416" s="64">
        <f t="shared" si="80"/>
        <v>0.27777777777777779</v>
      </c>
      <c r="BP416" s="64">
        <f t="shared" si="81"/>
        <v>0.29166666666666663</v>
      </c>
    </row>
    <row r="417" spans="1:68" ht="27" hidden="1" customHeight="1" x14ac:dyDescent="0.25">
      <c r="A417" s="54" t="s">
        <v>678</v>
      </c>
      <c r="B417" s="54" t="s">
        <v>679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116</v>
      </c>
      <c r="L417" s="32"/>
      <c r="M417" s="33" t="s">
        <v>67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68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680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681</v>
      </c>
      <c r="B418" s="54" t="s">
        <v>682</v>
      </c>
      <c r="C418" s="31">
        <v>4301011943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116</v>
      </c>
      <c r="L418" s="32"/>
      <c r="M418" s="33" t="s">
        <v>144</v>
      </c>
      <c r="N418" s="33"/>
      <c r="O418" s="32">
        <v>60</v>
      </c>
      <c r="P418" s="112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68</v>
      </c>
      <c r="X418" s="761">
        <v>0</v>
      </c>
      <c r="Y418" s="762">
        <f t="shared" si="77"/>
        <v>0</v>
      </c>
      <c r="Z418" s="36" t="str">
        <f>IFERROR(IF(Y418=0,"",ROUNDUP(Y418/H418,0)*0.02039),"")</f>
        <v/>
      </c>
      <c r="AA418" s="56"/>
      <c r="AB418" s="57"/>
      <c r="AC418" s="497" t="s">
        <v>671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customHeight="1" x14ac:dyDescent="0.25">
      <c r="A419" s="54" t="s">
        <v>681</v>
      </c>
      <c r="B419" s="54" t="s">
        <v>683</v>
      </c>
      <c r="C419" s="31">
        <v>4301011867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116</v>
      </c>
      <c r="L419" s="32"/>
      <c r="M419" s="33" t="s">
        <v>67</v>
      </c>
      <c r="N419" s="33"/>
      <c r="O419" s="32">
        <v>60</v>
      </c>
      <c r="P419" s="9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68</v>
      </c>
      <c r="X419" s="761">
        <v>200</v>
      </c>
      <c r="Y419" s="762">
        <f t="shared" si="77"/>
        <v>210</v>
      </c>
      <c r="Z419" s="36">
        <f>IFERROR(IF(Y419=0,"",ROUNDUP(Y419/H419,0)*0.02175),"")</f>
        <v>0.30449999999999999</v>
      </c>
      <c r="AA419" s="56"/>
      <c r="AB419" s="57"/>
      <c r="AC419" s="499" t="s">
        <v>684</v>
      </c>
      <c r="AG419" s="64"/>
      <c r="AJ419" s="68"/>
      <c r="AK419" s="68">
        <v>0</v>
      </c>
      <c r="BB419" s="500" t="s">
        <v>1</v>
      </c>
      <c r="BM419" s="64">
        <f t="shared" si="78"/>
        <v>206.4</v>
      </c>
      <c r="BN419" s="64">
        <f t="shared" si="79"/>
        <v>216.72</v>
      </c>
      <c r="BO419" s="64">
        <f t="shared" si="80"/>
        <v>0.27777777777777779</v>
      </c>
      <c r="BP419" s="64">
        <f t="shared" si="81"/>
        <v>0.29166666666666663</v>
      </c>
    </row>
    <row r="420" spans="1:68" ht="27" hidden="1" customHeight="1" x14ac:dyDescent="0.25">
      <c r="A420" s="54" t="s">
        <v>685</v>
      </c>
      <c r="B420" s="54" t="s">
        <v>686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75</v>
      </c>
      <c r="L420" s="32"/>
      <c r="M420" s="33" t="s">
        <v>117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68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687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688</v>
      </c>
      <c r="B421" s="54" t="s">
        <v>689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75</v>
      </c>
      <c r="L421" s="32"/>
      <c r="M421" s="33" t="s">
        <v>67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68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690</v>
      </c>
      <c r="B422" s="54" t="s">
        <v>691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75</v>
      </c>
      <c r="L422" s="32"/>
      <c r="M422" s="33" t="s">
        <v>67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68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692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693</v>
      </c>
      <c r="B423" s="54" t="s">
        <v>694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75</v>
      </c>
      <c r="L423" s="32"/>
      <c r="M423" s="33" t="s">
        <v>67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68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70</v>
      </c>
      <c r="Q424" s="773"/>
      <c r="R424" s="773"/>
      <c r="S424" s="773"/>
      <c r="T424" s="773"/>
      <c r="U424" s="773"/>
      <c r="V424" s="774"/>
      <c r="W424" s="37" t="s">
        <v>71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40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42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0.91349999999999998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70</v>
      </c>
      <c r="Q425" s="773"/>
      <c r="R425" s="773"/>
      <c r="S425" s="773"/>
      <c r="T425" s="773"/>
      <c r="U425" s="773"/>
      <c r="V425" s="774"/>
      <c r="W425" s="37" t="s">
        <v>68</v>
      </c>
      <c r="X425" s="763">
        <f>IFERROR(SUM(X413:X423),"0")</f>
        <v>600</v>
      </c>
      <c r="Y425" s="763">
        <f>IFERROR(SUM(Y413:Y423),"0")</f>
        <v>630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167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695</v>
      </c>
      <c r="B427" s="54" t="s">
        <v>696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116</v>
      </c>
      <c r="L427" s="32"/>
      <c r="M427" s="33" t="s">
        <v>117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68</v>
      </c>
      <c r="X427" s="761">
        <v>300</v>
      </c>
      <c r="Y427" s="762">
        <f>IFERROR(IF(X427="",0,CEILING((X427/$H427),1)*$H427),"")</f>
        <v>300</v>
      </c>
      <c r="Z427" s="36">
        <f>IFERROR(IF(Y427=0,"",ROUNDUP(Y427/H427,0)*0.02175),"")</f>
        <v>0.43499999999999994</v>
      </c>
      <c r="AA427" s="56"/>
      <c r="AB427" s="57"/>
      <c r="AC427" s="509" t="s">
        <v>697</v>
      </c>
      <c r="AG427" s="64"/>
      <c r="AJ427" s="68"/>
      <c r="AK427" s="68">
        <v>0</v>
      </c>
      <c r="BB427" s="510" t="s">
        <v>1</v>
      </c>
      <c r="BM427" s="64">
        <f>IFERROR(X427*I427/H427,"0")</f>
        <v>309.60000000000002</v>
      </c>
      <c r="BN427" s="64">
        <f>IFERROR(Y427*I427/H427,"0")</f>
        <v>309.60000000000002</v>
      </c>
      <c r="BO427" s="64">
        <f>IFERROR(1/J427*(X427/H427),"0")</f>
        <v>0.41666666666666663</v>
      </c>
      <c r="BP427" s="64">
        <f>IFERROR(1/J427*(Y427/H427),"0")</f>
        <v>0.41666666666666663</v>
      </c>
    </row>
    <row r="428" spans="1:68" ht="27" hidden="1" customHeight="1" x14ac:dyDescent="0.25">
      <c r="A428" s="54" t="s">
        <v>698</v>
      </c>
      <c r="B428" s="54" t="s">
        <v>699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75</v>
      </c>
      <c r="L428" s="32"/>
      <c r="M428" s="33" t="s">
        <v>117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68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697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70</v>
      </c>
      <c r="Q429" s="773"/>
      <c r="R429" s="773"/>
      <c r="S429" s="773"/>
      <c r="T429" s="773"/>
      <c r="U429" s="773"/>
      <c r="V429" s="774"/>
      <c r="W429" s="37" t="s">
        <v>71</v>
      </c>
      <c r="X429" s="763">
        <f>IFERROR(X427/H427,"0")+IFERROR(X428/H428,"0")</f>
        <v>20</v>
      </c>
      <c r="Y429" s="763">
        <f>IFERROR(Y427/H427,"0")+IFERROR(Y428/H428,"0")</f>
        <v>20</v>
      </c>
      <c r="Z429" s="763">
        <f>IFERROR(IF(Z427="",0,Z427),"0")+IFERROR(IF(Z428="",0,Z428),"0")</f>
        <v>0.43499999999999994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70</v>
      </c>
      <c r="Q430" s="773"/>
      <c r="R430" s="773"/>
      <c r="S430" s="773"/>
      <c r="T430" s="773"/>
      <c r="U430" s="773"/>
      <c r="V430" s="774"/>
      <c r="W430" s="37" t="s">
        <v>68</v>
      </c>
      <c r="X430" s="763">
        <f>IFERROR(SUM(X427:X428),"0")</f>
        <v>300</v>
      </c>
      <c r="Y430" s="763">
        <f>IFERROR(SUM(Y427:Y428),"0")</f>
        <v>300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72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700</v>
      </c>
      <c r="B432" s="54" t="s">
        <v>701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116</v>
      </c>
      <c r="L432" s="32"/>
      <c r="M432" s="33" t="s">
        <v>67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68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700</v>
      </c>
      <c r="B433" s="54" t="s">
        <v>703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116</v>
      </c>
      <c r="L433" s="32"/>
      <c r="M433" s="33" t="s">
        <v>120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68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704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705</v>
      </c>
      <c r="B434" s="54" t="s">
        <v>706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68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70</v>
      </c>
      <c r="Q435" s="773"/>
      <c r="R435" s="773"/>
      <c r="S435" s="773"/>
      <c r="T435" s="773"/>
      <c r="U435" s="773"/>
      <c r="V435" s="774"/>
      <c r="W435" s="37" t="s">
        <v>71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70</v>
      </c>
      <c r="Q436" s="773"/>
      <c r="R436" s="773"/>
      <c r="S436" s="773"/>
      <c r="T436" s="773"/>
      <c r="U436" s="773"/>
      <c r="V436" s="774"/>
      <c r="W436" s="37" t="s">
        <v>68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213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customHeight="1" x14ac:dyDescent="0.25">
      <c r="A438" s="54" t="s">
        <v>708</v>
      </c>
      <c r="B438" s="54" t="s">
        <v>709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116</v>
      </c>
      <c r="L438" s="32"/>
      <c r="M438" s="33" t="s">
        <v>67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68</v>
      </c>
      <c r="X438" s="761">
        <v>60</v>
      </c>
      <c r="Y438" s="762">
        <f>IFERROR(IF(X438="",0,CEILING((X438/$H438),1)*$H438),"")</f>
        <v>62.4</v>
      </c>
      <c r="Z438" s="36">
        <f>IFERROR(IF(Y438=0,"",ROUNDUP(Y438/H438,0)*0.02175),"")</f>
        <v>0.17399999999999999</v>
      </c>
      <c r="AA438" s="56"/>
      <c r="AB438" s="57"/>
      <c r="AC438" s="519" t="s">
        <v>710</v>
      </c>
      <c r="AG438" s="64"/>
      <c r="AJ438" s="68"/>
      <c r="AK438" s="68">
        <v>0</v>
      </c>
      <c r="BB438" s="520" t="s">
        <v>1</v>
      </c>
      <c r="BM438" s="64">
        <f>IFERROR(X438*I438/H438,"0")</f>
        <v>64.338461538461544</v>
      </c>
      <c r="BN438" s="64">
        <f>IFERROR(Y438*I438/H438,"0")</f>
        <v>66.912000000000006</v>
      </c>
      <c r="BO438" s="64">
        <f>IFERROR(1/J438*(X438/H438),"0")</f>
        <v>0.13736263736263735</v>
      </c>
      <c r="BP438" s="64">
        <f>IFERROR(1/J438*(Y438/H438),"0")</f>
        <v>0.14285714285714285</v>
      </c>
    </row>
    <row r="439" spans="1:68" ht="37.5" hidden="1" customHeight="1" x14ac:dyDescent="0.25">
      <c r="A439" s="54" t="s">
        <v>708</v>
      </c>
      <c r="B439" s="54" t="s">
        <v>711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116</v>
      </c>
      <c r="L439" s="32"/>
      <c r="M439" s="33" t="s">
        <v>67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68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712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70</v>
      </c>
      <c r="Q440" s="773"/>
      <c r="R440" s="773"/>
      <c r="S440" s="773"/>
      <c r="T440" s="773"/>
      <c r="U440" s="773"/>
      <c r="V440" s="774"/>
      <c r="W440" s="37" t="s">
        <v>71</v>
      </c>
      <c r="X440" s="763">
        <f>IFERROR(X438/H438,"0")+IFERROR(X439/H439,"0")</f>
        <v>7.6923076923076925</v>
      </c>
      <c r="Y440" s="763">
        <f>IFERROR(Y438/H438,"0")+IFERROR(Y439/H439,"0")</f>
        <v>8</v>
      </c>
      <c r="Z440" s="763">
        <f>IFERROR(IF(Z438="",0,Z438),"0")+IFERROR(IF(Z439="",0,Z439),"0")</f>
        <v>0.17399999999999999</v>
      </c>
      <c r="AA440" s="764"/>
      <c r="AB440" s="764"/>
      <c r="AC440" s="764"/>
    </row>
    <row r="441" spans="1:68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70</v>
      </c>
      <c r="Q441" s="773"/>
      <c r="R441" s="773"/>
      <c r="S441" s="773"/>
      <c r="T441" s="773"/>
      <c r="U441" s="773"/>
      <c r="V441" s="774"/>
      <c r="W441" s="37" t="s">
        <v>68</v>
      </c>
      <c r="X441" s="763">
        <f>IFERROR(SUM(X438:X439),"0")</f>
        <v>60</v>
      </c>
      <c r="Y441" s="763">
        <f>IFERROR(SUM(Y438:Y439),"0")</f>
        <v>62.4</v>
      </c>
      <c r="Z441" s="37"/>
      <c r="AA441" s="764"/>
      <c r="AB441" s="764"/>
      <c r="AC441" s="764"/>
    </row>
    <row r="442" spans="1:68" ht="16.5" hidden="1" customHeight="1" x14ac:dyDescent="0.25">
      <c r="A442" s="792" t="s">
        <v>713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113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714</v>
      </c>
      <c r="B444" s="54" t="s">
        <v>715</v>
      </c>
      <c r="C444" s="31">
        <v>4301011873</v>
      </c>
      <c r="D444" s="770">
        <v>4680115881907</v>
      </c>
      <c r="E444" s="771"/>
      <c r="F444" s="760">
        <v>1.8</v>
      </c>
      <c r="G444" s="32">
        <v>8</v>
      </c>
      <c r="H444" s="760">
        <v>14.4</v>
      </c>
      <c r="I444" s="760">
        <v>14.88</v>
      </c>
      <c r="J444" s="32">
        <v>56</v>
      </c>
      <c r="K444" s="32" t="s">
        <v>116</v>
      </c>
      <c r="L444" s="32"/>
      <c r="M444" s="33" t="s">
        <v>67</v>
      </c>
      <c r="N444" s="33"/>
      <c r="O444" s="32">
        <v>60</v>
      </c>
      <c r="P444" s="1191" t="s">
        <v>716</v>
      </c>
      <c r="Q444" s="768"/>
      <c r="R444" s="768"/>
      <c r="S444" s="768"/>
      <c r="T444" s="769"/>
      <c r="U444" s="34"/>
      <c r="V444" s="34"/>
      <c r="W444" s="35" t="s">
        <v>68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714</v>
      </c>
      <c r="B445" s="54" t="s">
        <v>718</v>
      </c>
      <c r="C445" s="31">
        <v>4301011483</v>
      </c>
      <c r="D445" s="770">
        <v>4680115881907</v>
      </c>
      <c r="E445" s="771"/>
      <c r="F445" s="760">
        <v>1.8</v>
      </c>
      <c r="G445" s="32">
        <v>6</v>
      </c>
      <c r="H445" s="760">
        <v>10.8</v>
      </c>
      <c r="I445" s="760">
        <v>11.28</v>
      </c>
      <c r="J445" s="32">
        <v>56</v>
      </c>
      <c r="K445" s="32" t="s">
        <v>116</v>
      </c>
      <c r="L445" s="32"/>
      <c r="M445" s="33" t="s">
        <v>67</v>
      </c>
      <c r="N445" s="33"/>
      <c r="O445" s="32">
        <v>60</v>
      </c>
      <c r="P445" s="90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68"/>
      <c r="R445" s="768"/>
      <c r="S445" s="768"/>
      <c r="T445" s="769"/>
      <c r="U445" s="34"/>
      <c r="V445" s="34"/>
      <c r="W445" s="35" t="s">
        <v>68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719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720</v>
      </c>
      <c r="B446" s="54" t="s">
        <v>721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116</v>
      </c>
      <c r="L446" s="32"/>
      <c r="M446" s="33" t="s">
        <v>67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68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719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722</v>
      </c>
      <c r="B447" s="54" t="s">
        <v>723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116</v>
      </c>
      <c r="L447" s="32"/>
      <c r="M447" s="33" t="s">
        <v>117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68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724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725</v>
      </c>
      <c r="B448" s="54" t="s">
        <v>726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116</v>
      </c>
      <c r="L448" s="32"/>
      <c r="M448" s="33" t="s">
        <v>67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68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727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728</v>
      </c>
      <c r="B449" s="54" t="s">
        <v>729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116</v>
      </c>
      <c r="L449" s="32"/>
      <c r="M449" s="33" t="s">
        <v>67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68</v>
      </c>
      <c r="X449" s="761">
        <v>30</v>
      </c>
      <c r="Y449" s="762">
        <f t="shared" si="82"/>
        <v>36</v>
      </c>
      <c r="Z449" s="36">
        <f t="shared" si="83"/>
        <v>6.5250000000000002E-2</v>
      </c>
      <c r="AA449" s="56"/>
      <c r="AB449" s="57"/>
      <c r="AC449" s="533" t="s">
        <v>727</v>
      </c>
      <c r="AG449" s="64"/>
      <c r="AJ449" s="68"/>
      <c r="AK449" s="68">
        <v>0</v>
      </c>
      <c r="BB449" s="534" t="s">
        <v>1</v>
      </c>
      <c r="BM449" s="64">
        <f t="shared" si="84"/>
        <v>31.200000000000003</v>
      </c>
      <c r="BN449" s="64">
        <f t="shared" si="85"/>
        <v>37.440000000000005</v>
      </c>
      <c r="BO449" s="64">
        <f t="shared" si="86"/>
        <v>4.4642857142857137E-2</v>
      </c>
      <c r="BP449" s="64">
        <f t="shared" si="87"/>
        <v>5.3571428571428568E-2</v>
      </c>
    </row>
    <row r="450" spans="1:68" ht="37.5" hidden="1" customHeight="1" x14ac:dyDescent="0.25">
      <c r="A450" s="54" t="s">
        <v>730</v>
      </c>
      <c r="B450" s="54" t="s">
        <v>731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75</v>
      </c>
      <c r="L450" s="32"/>
      <c r="M450" s="33" t="s">
        <v>67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68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727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70</v>
      </c>
      <c r="Q451" s="773"/>
      <c r="R451" s="773"/>
      <c r="S451" s="773"/>
      <c r="T451" s="773"/>
      <c r="U451" s="773"/>
      <c r="V451" s="774"/>
      <c r="W451" s="37" t="s">
        <v>71</v>
      </c>
      <c r="X451" s="763">
        <f>IFERROR(X444/H444,"0")+IFERROR(X445/H445,"0")+IFERROR(X446/H446,"0")+IFERROR(X447/H447,"0")+IFERROR(X448/H448,"0")+IFERROR(X449/H449,"0")+IFERROR(X450/H450,"0")</f>
        <v>2.5</v>
      </c>
      <c r="Y451" s="763">
        <f>IFERROR(Y444/H444,"0")+IFERROR(Y445/H445,"0")+IFERROR(Y446/H446,"0")+IFERROR(Y447/H447,"0")+IFERROR(Y448/H448,"0")+IFERROR(Y449/H449,"0")+IFERROR(Y450/H450,"0")</f>
        <v>3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6.5250000000000002E-2</v>
      </c>
      <c r="AA451" s="764"/>
      <c r="AB451" s="764"/>
      <c r="AC451" s="764"/>
    </row>
    <row r="452" spans="1:68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70</v>
      </c>
      <c r="Q452" s="773"/>
      <c r="R452" s="773"/>
      <c r="S452" s="773"/>
      <c r="T452" s="773"/>
      <c r="U452" s="773"/>
      <c r="V452" s="774"/>
      <c r="W452" s="37" t="s">
        <v>68</v>
      </c>
      <c r="X452" s="763">
        <f>IFERROR(SUM(X444:X450),"0")</f>
        <v>30</v>
      </c>
      <c r="Y452" s="763">
        <f>IFERROR(SUM(Y444:Y450),"0")</f>
        <v>36</v>
      </c>
      <c r="Z452" s="37"/>
      <c r="AA452" s="764"/>
      <c r="AB452" s="764"/>
      <c r="AC452" s="764"/>
    </row>
    <row r="453" spans="1:68" ht="14.25" hidden="1" customHeight="1" x14ac:dyDescent="0.25">
      <c r="A453" s="787" t="s">
        <v>63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732</v>
      </c>
      <c r="B454" s="54" t="s">
        <v>733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75</v>
      </c>
      <c r="L454" s="32"/>
      <c r="M454" s="33" t="s">
        <v>67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68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734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735</v>
      </c>
      <c r="B455" s="54" t="s">
        <v>736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68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734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70</v>
      </c>
      <c r="Q456" s="773"/>
      <c r="R456" s="773"/>
      <c r="S456" s="773"/>
      <c r="T456" s="773"/>
      <c r="U456" s="773"/>
      <c r="V456" s="774"/>
      <c r="W456" s="37" t="s">
        <v>71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70</v>
      </c>
      <c r="Q457" s="773"/>
      <c r="R457" s="773"/>
      <c r="S457" s="773"/>
      <c r="T457" s="773"/>
      <c r="U457" s="773"/>
      <c r="V457" s="774"/>
      <c r="W457" s="37" t="s">
        <v>68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72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customHeight="1" x14ac:dyDescent="0.25">
      <c r="A459" s="54" t="s">
        <v>737</v>
      </c>
      <c r="B459" s="54" t="s">
        <v>738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116</v>
      </c>
      <c r="L459" s="32"/>
      <c r="M459" s="33" t="s">
        <v>67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68</v>
      </c>
      <c r="X459" s="761">
        <v>10</v>
      </c>
      <c r="Y459" s="762">
        <f>IFERROR(IF(X459="",0,CEILING((X459/$H459),1)*$H459),"")</f>
        <v>15.6</v>
      </c>
      <c r="Z459" s="36">
        <f>IFERROR(IF(Y459=0,"",ROUNDUP(Y459/H459,0)*0.02175),"")</f>
        <v>4.3499999999999997E-2</v>
      </c>
      <c r="AA459" s="56"/>
      <c r="AB459" s="57"/>
      <c r="AC459" s="541" t="s">
        <v>739</v>
      </c>
      <c r="AG459" s="64"/>
      <c r="AJ459" s="68"/>
      <c r="AK459" s="68">
        <v>0</v>
      </c>
      <c r="BB459" s="542" t="s">
        <v>1</v>
      </c>
      <c r="BM459" s="64">
        <f>IFERROR(X459*I459/H459,"0")</f>
        <v>10.723076923076926</v>
      </c>
      <c r="BN459" s="64">
        <f>IFERROR(Y459*I459/H459,"0")</f>
        <v>16.728000000000002</v>
      </c>
      <c r="BO459" s="64">
        <f>IFERROR(1/J459*(X459/H459),"0")</f>
        <v>2.2893772893772896E-2</v>
      </c>
      <c r="BP459" s="64">
        <f>IFERROR(1/J459*(Y459/H459),"0")</f>
        <v>3.5714285714285712E-2</v>
      </c>
    </row>
    <row r="460" spans="1:68" ht="27" hidden="1" customHeight="1" x14ac:dyDescent="0.25">
      <c r="A460" s="54" t="s">
        <v>740</v>
      </c>
      <c r="B460" s="54" t="s">
        <v>741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116</v>
      </c>
      <c r="L460" s="32"/>
      <c r="M460" s="33" t="s">
        <v>67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68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742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743</v>
      </c>
      <c r="B461" s="54" t="s">
        <v>744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75</v>
      </c>
      <c r="L461" s="32"/>
      <c r="M461" s="33" t="s">
        <v>67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68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745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743</v>
      </c>
      <c r="B462" s="54" t="s">
        <v>746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75</v>
      </c>
      <c r="L462" s="32"/>
      <c r="M462" s="33" t="s">
        <v>67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68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739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747</v>
      </c>
      <c r="B463" s="54" t="s">
        <v>748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68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742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70</v>
      </c>
      <c r="Q464" s="773"/>
      <c r="R464" s="773"/>
      <c r="S464" s="773"/>
      <c r="T464" s="773"/>
      <c r="U464" s="773"/>
      <c r="V464" s="774"/>
      <c r="W464" s="37" t="s">
        <v>71</v>
      </c>
      <c r="X464" s="763">
        <f>IFERROR(X459/H459,"0")+IFERROR(X460/H460,"0")+IFERROR(X461/H461,"0")+IFERROR(X462/H462,"0")+IFERROR(X463/H463,"0")</f>
        <v>1.2820512820512822</v>
      </c>
      <c r="Y464" s="763">
        <f>IFERROR(Y459/H459,"0")+IFERROR(Y460/H460,"0")+IFERROR(Y461/H461,"0")+IFERROR(Y462/H462,"0")+IFERROR(Y463/H463,"0")</f>
        <v>2</v>
      </c>
      <c r="Z464" s="763">
        <f>IFERROR(IF(Z459="",0,Z459),"0")+IFERROR(IF(Z460="",0,Z460),"0")+IFERROR(IF(Z461="",0,Z461),"0")+IFERROR(IF(Z462="",0,Z462),"0")+IFERROR(IF(Z463="",0,Z463),"0")</f>
        <v>4.3499999999999997E-2</v>
      </c>
      <c r="AA464" s="764"/>
      <c r="AB464" s="764"/>
      <c r="AC464" s="764"/>
    </row>
    <row r="465" spans="1:68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70</v>
      </c>
      <c r="Q465" s="773"/>
      <c r="R465" s="773"/>
      <c r="S465" s="773"/>
      <c r="T465" s="773"/>
      <c r="U465" s="773"/>
      <c r="V465" s="774"/>
      <c r="W465" s="37" t="s">
        <v>68</v>
      </c>
      <c r="X465" s="763">
        <f>IFERROR(SUM(X459:X463),"0")</f>
        <v>10</v>
      </c>
      <c r="Y465" s="763">
        <f>IFERROR(SUM(Y459:Y463),"0")</f>
        <v>15.6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213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749</v>
      </c>
      <c r="B467" s="54" t="s">
        <v>750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116</v>
      </c>
      <c r="L467" s="32"/>
      <c r="M467" s="33" t="s">
        <v>67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68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751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70</v>
      </c>
      <c r="Q468" s="773"/>
      <c r="R468" s="773"/>
      <c r="S468" s="773"/>
      <c r="T468" s="773"/>
      <c r="U468" s="773"/>
      <c r="V468" s="774"/>
      <c r="W468" s="37" t="s">
        <v>71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70</v>
      </c>
      <c r="Q469" s="773"/>
      <c r="R469" s="773"/>
      <c r="S469" s="773"/>
      <c r="T469" s="773"/>
      <c r="U469" s="773"/>
      <c r="V469" s="774"/>
      <c r="W469" s="37" t="s">
        <v>68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752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753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113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754</v>
      </c>
      <c r="B473" s="54" t="s">
        <v>755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75</v>
      </c>
      <c r="L473" s="32"/>
      <c r="M473" s="33" t="s">
        <v>117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68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756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70</v>
      </c>
      <c r="Q474" s="773"/>
      <c r="R474" s="773"/>
      <c r="S474" s="773"/>
      <c r="T474" s="773"/>
      <c r="U474" s="773"/>
      <c r="V474" s="774"/>
      <c r="W474" s="37" t="s">
        <v>71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70</v>
      </c>
      <c r="Q475" s="773"/>
      <c r="R475" s="773"/>
      <c r="S475" s="773"/>
      <c r="T475" s="773"/>
      <c r="U475" s="773"/>
      <c r="V475" s="774"/>
      <c r="W475" s="37" t="s">
        <v>68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63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757</v>
      </c>
      <c r="B477" s="54" t="s">
        <v>758</v>
      </c>
      <c r="C477" s="31">
        <v>4301031322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7" s="768"/>
      <c r="R477" s="768"/>
      <c r="S477" s="768"/>
      <c r="T477" s="769"/>
      <c r="U477" s="34"/>
      <c r="V477" s="34"/>
      <c r="W477" s="35" t="s">
        <v>68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759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757</v>
      </c>
      <c r="B478" s="54" t="s">
        <v>760</v>
      </c>
      <c r="C478" s="31">
        <v>4301031355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8" s="768"/>
      <c r="R478" s="768"/>
      <c r="S478" s="768"/>
      <c r="T478" s="769"/>
      <c r="U478" s="34"/>
      <c r="V478" s="34"/>
      <c r="W478" s="35" t="s">
        <v>68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759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761</v>
      </c>
      <c r="B479" s="54" t="s">
        <v>762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68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763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4301031325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75</v>
      </c>
      <c r="L480" s="32"/>
      <c r="M480" s="33" t="s">
        <v>67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68</v>
      </c>
      <c r="X480" s="761">
        <v>30</v>
      </c>
      <c r="Y480" s="762">
        <f t="shared" si="88"/>
        <v>33.6</v>
      </c>
      <c r="Z480" s="36">
        <f>IFERROR(IF(Y480=0,"",ROUNDUP(Y480/H480,0)*0.00753),"")</f>
        <v>6.0240000000000002E-2</v>
      </c>
      <c r="AA480" s="56"/>
      <c r="AB480" s="57"/>
      <c r="AC480" s="561" t="s">
        <v>766</v>
      </c>
      <c r="AG480" s="64"/>
      <c r="AJ480" s="68"/>
      <c r="AK480" s="68">
        <v>0</v>
      </c>
      <c r="BB480" s="562" t="s">
        <v>1</v>
      </c>
      <c r="BM480" s="64">
        <f t="shared" si="89"/>
        <v>31.642857142857135</v>
      </c>
      <c r="BN480" s="64">
        <f t="shared" si="90"/>
        <v>35.44</v>
      </c>
      <c r="BO480" s="64">
        <f t="shared" si="91"/>
        <v>4.5787545787545784E-2</v>
      </c>
      <c r="BP480" s="64">
        <f t="shared" si="92"/>
        <v>5.128205128205128E-2</v>
      </c>
    </row>
    <row r="481" spans="1:68" ht="27" hidden="1" customHeight="1" x14ac:dyDescent="0.25">
      <c r="A481" s="54" t="s">
        <v>764</v>
      </c>
      <c r="B481" s="54" t="s">
        <v>767</v>
      </c>
      <c r="C481" s="31">
        <v>4301031356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68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766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768</v>
      </c>
      <c r="B482" s="54" t="s">
        <v>769</v>
      </c>
      <c r="C482" s="31">
        <v>4301031335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68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759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768</v>
      </c>
      <c r="B483" s="54" t="s">
        <v>770</v>
      </c>
      <c r="C483" s="31">
        <v>4301031257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45</v>
      </c>
      <c r="P483" s="11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68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771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772</v>
      </c>
      <c r="B484" s="54" t="s">
        <v>773</v>
      </c>
      <c r="C484" s="31">
        <v>4301031330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5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4" s="768"/>
      <c r="R484" s="768"/>
      <c r="S484" s="768"/>
      <c r="T484" s="769"/>
      <c r="U484" s="34"/>
      <c r="V484" s="34"/>
      <c r="W484" s="35" t="s">
        <v>68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759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772</v>
      </c>
      <c r="B485" s="54" t="s">
        <v>774</v>
      </c>
      <c r="C485" s="31">
        <v>4301031362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41" t="s">
        <v>775</v>
      </c>
      <c r="Q485" s="768"/>
      <c r="R485" s="768"/>
      <c r="S485" s="768"/>
      <c r="T485" s="769"/>
      <c r="U485" s="34"/>
      <c r="V485" s="34"/>
      <c r="W485" s="35" t="s">
        <v>68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759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776</v>
      </c>
      <c r="B486" s="54" t="s">
        <v>777</v>
      </c>
      <c r="C486" s="31">
        <v>4301031336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4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68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778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776</v>
      </c>
      <c r="B487" s="54" t="s">
        <v>779</v>
      </c>
      <c r="C487" s="31">
        <v>4301031254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45</v>
      </c>
      <c r="P487" s="104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68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780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customHeight="1" x14ac:dyDescent="0.25">
      <c r="A488" s="54" t="s">
        <v>781</v>
      </c>
      <c r="B488" s="54" t="s">
        <v>782</v>
      </c>
      <c r="C488" s="31">
        <v>4301031331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08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8" s="768"/>
      <c r="R488" s="768"/>
      <c r="S488" s="768"/>
      <c r="T488" s="769"/>
      <c r="U488" s="34"/>
      <c r="V488" s="34"/>
      <c r="W488" s="35" t="s">
        <v>68</v>
      </c>
      <c r="X488" s="761">
        <v>28</v>
      </c>
      <c r="Y488" s="762">
        <f t="shared" si="88"/>
        <v>29.400000000000002</v>
      </c>
      <c r="Z488" s="36">
        <f t="shared" si="93"/>
        <v>7.0280000000000009E-2</v>
      </c>
      <c r="AA488" s="56"/>
      <c r="AB488" s="57"/>
      <c r="AC488" s="577" t="s">
        <v>778</v>
      </c>
      <c r="AG488" s="64"/>
      <c r="AJ488" s="68"/>
      <c r="AK488" s="68">
        <v>0</v>
      </c>
      <c r="BB488" s="578" t="s">
        <v>1</v>
      </c>
      <c r="BM488" s="64">
        <f t="shared" si="89"/>
        <v>29.733333333333331</v>
      </c>
      <c r="BN488" s="64">
        <f t="shared" si="90"/>
        <v>31.22</v>
      </c>
      <c r="BO488" s="64">
        <f t="shared" si="91"/>
        <v>5.6980056980056981E-2</v>
      </c>
      <c r="BP488" s="64">
        <f t="shared" si="92"/>
        <v>5.9829059829059839E-2</v>
      </c>
    </row>
    <row r="489" spans="1:68" ht="37.5" hidden="1" customHeight="1" x14ac:dyDescent="0.25">
      <c r="A489" s="54" t="s">
        <v>781</v>
      </c>
      <c r="B489" s="54" t="s">
        <v>783</v>
      </c>
      <c r="C489" s="31">
        <v>4301031361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47" t="s">
        <v>784</v>
      </c>
      <c r="Q489" s="768"/>
      <c r="R489" s="768"/>
      <c r="S489" s="768"/>
      <c r="T489" s="769"/>
      <c r="U489" s="34"/>
      <c r="V489" s="34"/>
      <c r="W489" s="35" t="s">
        <v>68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778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785</v>
      </c>
      <c r="B490" s="54" t="s">
        <v>786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68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787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788</v>
      </c>
      <c r="B491" s="54" t="s">
        <v>789</v>
      </c>
      <c r="C491" s="31">
        <v>4301031333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68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790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788</v>
      </c>
      <c r="B492" s="54" t="s">
        <v>791</v>
      </c>
      <c r="C492" s="31">
        <v>4301031358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68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790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792</v>
      </c>
      <c r="B493" s="54" t="s">
        <v>793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68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787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794</v>
      </c>
      <c r="B494" s="54" t="s">
        <v>795</v>
      </c>
      <c r="C494" s="31">
        <v>4301031338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50</v>
      </c>
      <c r="P494" s="8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68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763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794</v>
      </c>
      <c r="B495" s="54" t="s">
        <v>796</v>
      </c>
      <c r="C495" s="31">
        <v>4301031255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45</v>
      </c>
      <c r="P495" s="91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68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797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70</v>
      </c>
      <c r="Q496" s="773"/>
      <c r="R496" s="773"/>
      <c r="S496" s="773"/>
      <c r="T496" s="773"/>
      <c r="U496" s="773"/>
      <c r="V496" s="774"/>
      <c r="W496" s="37" t="s">
        <v>71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20.476190476190474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22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0.13052000000000002</v>
      </c>
      <c r="AA496" s="764"/>
      <c r="AB496" s="764"/>
      <c r="AC496" s="764"/>
    </row>
    <row r="497" spans="1:68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70</v>
      </c>
      <c r="Q497" s="773"/>
      <c r="R497" s="773"/>
      <c r="S497" s="773"/>
      <c r="T497" s="773"/>
      <c r="U497" s="773"/>
      <c r="V497" s="774"/>
      <c r="W497" s="37" t="s">
        <v>68</v>
      </c>
      <c r="X497" s="763">
        <f>IFERROR(SUM(X477:X495),"0")</f>
        <v>58</v>
      </c>
      <c r="Y497" s="763">
        <f>IFERROR(SUM(Y477:Y495),"0")</f>
        <v>63</v>
      </c>
      <c r="Z497" s="37"/>
      <c r="AA497" s="764"/>
      <c r="AB497" s="764"/>
      <c r="AC497" s="764"/>
    </row>
    <row r="498" spans="1:68" ht="14.25" hidden="1" customHeight="1" x14ac:dyDescent="0.25">
      <c r="A498" s="787" t="s">
        <v>72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798</v>
      </c>
      <c r="B499" s="54" t="s">
        <v>799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75</v>
      </c>
      <c r="L499" s="32"/>
      <c r="M499" s="33" t="s">
        <v>120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68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800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801</v>
      </c>
      <c r="B500" s="54" t="s">
        <v>802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75</v>
      </c>
      <c r="L500" s="32"/>
      <c r="M500" s="33" t="s">
        <v>120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68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803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70</v>
      </c>
      <c r="Q501" s="773"/>
      <c r="R501" s="773"/>
      <c r="S501" s="773"/>
      <c r="T501" s="773"/>
      <c r="U501" s="773"/>
      <c r="V501" s="774"/>
      <c r="W501" s="37" t="s">
        <v>71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70</v>
      </c>
      <c r="Q502" s="773"/>
      <c r="R502" s="773"/>
      <c r="S502" s="773"/>
      <c r="T502" s="773"/>
      <c r="U502" s="773"/>
      <c r="V502" s="774"/>
      <c r="W502" s="37" t="s">
        <v>68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102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customHeight="1" x14ac:dyDescent="0.25">
      <c r="A504" s="54" t="s">
        <v>804</v>
      </c>
      <c r="B504" s="54" t="s">
        <v>805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806</v>
      </c>
      <c r="L504" s="32"/>
      <c r="M504" s="33" t="s">
        <v>807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68</v>
      </c>
      <c r="X504" s="761">
        <v>1.8</v>
      </c>
      <c r="Y504" s="762">
        <f>IFERROR(IF(X504="",0,CEILING((X504/$H504),1)*$H504),"")</f>
        <v>2.4</v>
      </c>
      <c r="Z504" s="36">
        <f>IFERROR(IF(Y504=0,"",ROUNDUP(Y504/H504,0)*0.00627),"")</f>
        <v>1.2540000000000001E-2</v>
      </c>
      <c r="AA504" s="56"/>
      <c r="AB504" s="57"/>
      <c r="AC504" s="597" t="s">
        <v>808</v>
      </c>
      <c r="AG504" s="64"/>
      <c r="AJ504" s="68"/>
      <c r="AK504" s="68">
        <v>0</v>
      </c>
      <c r="BB504" s="598" t="s">
        <v>1</v>
      </c>
      <c r="BM504" s="64">
        <f>IFERROR(X504*I504/H504,"0")</f>
        <v>2.7</v>
      </c>
      <c r="BN504" s="64">
        <f>IFERROR(Y504*I504/H504,"0")</f>
        <v>3.6000000000000005</v>
      </c>
      <c r="BO504" s="64">
        <f>IFERROR(1/J504*(X504/H504),"0")</f>
        <v>7.4999999999999997E-3</v>
      </c>
      <c r="BP504" s="64">
        <f>IFERROR(1/J504*(Y504/H504),"0")</f>
        <v>0.01</v>
      </c>
    </row>
    <row r="505" spans="1:68" ht="27" hidden="1" customHeight="1" x14ac:dyDescent="0.25">
      <c r="A505" s="54" t="s">
        <v>809</v>
      </c>
      <c r="B505" s="54" t="s">
        <v>810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806</v>
      </c>
      <c r="L505" s="32"/>
      <c r="M505" s="33" t="s">
        <v>807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68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811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70</v>
      </c>
      <c r="Q506" s="773"/>
      <c r="R506" s="773"/>
      <c r="S506" s="773"/>
      <c r="T506" s="773"/>
      <c r="U506" s="773"/>
      <c r="V506" s="774"/>
      <c r="W506" s="37" t="s">
        <v>71</v>
      </c>
      <c r="X506" s="763">
        <f>IFERROR(X504/H504,"0")+IFERROR(X505/H505,"0")</f>
        <v>1.5</v>
      </c>
      <c r="Y506" s="763">
        <f>IFERROR(Y504/H504,"0")+IFERROR(Y505/H505,"0")</f>
        <v>2</v>
      </c>
      <c r="Z506" s="763">
        <f>IFERROR(IF(Z504="",0,Z504),"0")+IFERROR(IF(Z505="",0,Z505),"0")</f>
        <v>1.2540000000000001E-2</v>
      </c>
      <c r="AA506" s="764"/>
      <c r="AB506" s="764"/>
      <c r="AC506" s="764"/>
    </row>
    <row r="507" spans="1:68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70</v>
      </c>
      <c r="Q507" s="773"/>
      <c r="R507" s="773"/>
      <c r="S507" s="773"/>
      <c r="T507" s="773"/>
      <c r="U507" s="773"/>
      <c r="V507" s="774"/>
      <c r="W507" s="37" t="s">
        <v>68</v>
      </c>
      <c r="X507" s="763">
        <f>IFERROR(SUM(X504:X505),"0")</f>
        <v>1.8</v>
      </c>
      <c r="Y507" s="763">
        <f>IFERROR(SUM(Y504:Y505),"0")</f>
        <v>2.4</v>
      </c>
      <c r="Z507" s="37"/>
      <c r="AA507" s="764"/>
      <c r="AB507" s="764"/>
      <c r="AC507" s="764"/>
    </row>
    <row r="508" spans="1:68" ht="16.5" hidden="1" customHeight="1" x14ac:dyDescent="0.25">
      <c r="A508" s="792" t="s">
        <v>812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167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813</v>
      </c>
      <c r="B510" s="54" t="s">
        <v>814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75</v>
      </c>
      <c r="L510" s="32"/>
      <c r="M510" s="33" t="s">
        <v>67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68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815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70</v>
      </c>
      <c r="Q511" s="773"/>
      <c r="R511" s="773"/>
      <c r="S511" s="773"/>
      <c r="T511" s="773"/>
      <c r="U511" s="773"/>
      <c r="V511" s="774"/>
      <c r="W511" s="37" t="s">
        <v>71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70</v>
      </c>
      <c r="Q512" s="773"/>
      <c r="R512" s="773"/>
      <c r="S512" s="773"/>
      <c r="T512" s="773"/>
      <c r="U512" s="773"/>
      <c r="V512" s="774"/>
      <c r="W512" s="37" t="s">
        <v>68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63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816</v>
      </c>
      <c r="B514" s="54" t="s">
        <v>817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75</v>
      </c>
      <c r="L514" s="32"/>
      <c r="M514" s="33" t="s">
        <v>67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68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818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819</v>
      </c>
      <c r="B515" s="54" t="s">
        <v>820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68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821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822</v>
      </c>
      <c r="B516" s="54" t="s">
        <v>823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68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824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825</v>
      </c>
      <c r="B517" s="54" t="s">
        <v>826</v>
      </c>
      <c r="C517" s="31">
        <v>4301031327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66</v>
      </c>
      <c r="L517" s="32"/>
      <c r="M517" s="33" t="s">
        <v>67</v>
      </c>
      <c r="N517" s="33"/>
      <c r="O517" s="32">
        <v>50</v>
      </c>
      <c r="P517" s="103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7" s="768"/>
      <c r="R517" s="768"/>
      <c r="S517" s="768"/>
      <c r="T517" s="769"/>
      <c r="U517" s="34"/>
      <c r="V517" s="34"/>
      <c r="W517" s="35" t="s">
        <v>68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824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customHeight="1" x14ac:dyDescent="0.25">
      <c r="A518" s="54" t="s">
        <v>825</v>
      </c>
      <c r="B518" s="54" t="s">
        <v>827</v>
      </c>
      <c r="C518" s="31">
        <v>4301031359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66</v>
      </c>
      <c r="L518" s="32"/>
      <c r="M518" s="33" t="s">
        <v>67</v>
      </c>
      <c r="N518" s="33"/>
      <c r="O518" s="32">
        <v>50</v>
      </c>
      <c r="P518" s="801" t="s">
        <v>828</v>
      </c>
      <c r="Q518" s="768"/>
      <c r="R518" s="768"/>
      <c r="S518" s="768"/>
      <c r="T518" s="769"/>
      <c r="U518" s="34"/>
      <c r="V518" s="34"/>
      <c r="W518" s="35" t="s">
        <v>68</v>
      </c>
      <c r="X518" s="761">
        <v>10.5</v>
      </c>
      <c r="Y518" s="762">
        <f>IFERROR(IF(X518="",0,CEILING((X518/$H518),1)*$H518),"")</f>
        <v>10.5</v>
      </c>
      <c r="Z518" s="36">
        <f>IFERROR(IF(Y518=0,"",ROUNDUP(Y518/H518,0)*0.00502),"")</f>
        <v>2.5100000000000001E-2</v>
      </c>
      <c r="AA518" s="56"/>
      <c r="AB518" s="57"/>
      <c r="AC518" s="611" t="s">
        <v>824</v>
      </c>
      <c r="AG518" s="64"/>
      <c r="AJ518" s="68"/>
      <c r="AK518" s="68">
        <v>0</v>
      </c>
      <c r="BB518" s="612" t="s">
        <v>1</v>
      </c>
      <c r="BM518" s="64">
        <f>IFERROR(X518*I518/H518,"0")</f>
        <v>11.149999999999999</v>
      </c>
      <c r="BN518" s="64">
        <f>IFERROR(Y518*I518/H518,"0")</f>
        <v>11.149999999999999</v>
      </c>
      <c r="BO518" s="64">
        <f>IFERROR(1/J518*(X518/H518),"0")</f>
        <v>2.1367521367521368E-2</v>
      </c>
      <c r="BP518" s="64">
        <f>IFERROR(1/J518*(Y518/H518),"0")</f>
        <v>2.1367521367521368E-2</v>
      </c>
    </row>
    <row r="519" spans="1:68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70</v>
      </c>
      <c r="Q519" s="773"/>
      <c r="R519" s="773"/>
      <c r="S519" s="773"/>
      <c r="T519" s="773"/>
      <c r="U519" s="773"/>
      <c r="V519" s="774"/>
      <c r="W519" s="37" t="s">
        <v>71</v>
      </c>
      <c r="X519" s="763">
        <f>IFERROR(X514/H514,"0")+IFERROR(X515/H515,"0")+IFERROR(X516/H516,"0")+IFERROR(X517/H517,"0")+IFERROR(X518/H518,"0")</f>
        <v>5</v>
      </c>
      <c r="Y519" s="763">
        <f>IFERROR(Y514/H514,"0")+IFERROR(Y515/H515,"0")+IFERROR(Y516/H516,"0")+IFERROR(Y517/H517,"0")+IFERROR(Y518/H518,"0")</f>
        <v>5</v>
      </c>
      <c r="Z519" s="763">
        <f>IFERROR(IF(Z514="",0,Z514),"0")+IFERROR(IF(Z515="",0,Z515),"0")+IFERROR(IF(Z516="",0,Z516),"0")+IFERROR(IF(Z517="",0,Z517),"0")+IFERROR(IF(Z518="",0,Z518),"0")</f>
        <v>2.5100000000000001E-2</v>
      </c>
      <c r="AA519" s="764"/>
      <c r="AB519" s="764"/>
      <c r="AC519" s="764"/>
    </row>
    <row r="520" spans="1:68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70</v>
      </c>
      <c r="Q520" s="773"/>
      <c r="R520" s="773"/>
      <c r="S520" s="773"/>
      <c r="T520" s="773"/>
      <c r="U520" s="773"/>
      <c r="V520" s="774"/>
      <c r="W520" s="37" t="s">
        <v>68</v>
      </c>
      <c r="X520" s="763">
        <f>IFERROR(SUM(X514:X518),"0")</f>
        <v>10.5</v>
      </c>
      <c r="Y520" s="763">
        <f>IFERROR(SUM(Y514:Y518),"0")</f>
        <v>10.5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102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829</v>
      </c>
      <c r="B522" s="54" t="s">
        <v>830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806</v>
      </c>
      <c r="L522" s="32"/>
      <c r="M522" s="33" t="s">
        <v>807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68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811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70</v>
      </c>
      <c r="Q523" s="773"/>
      <c r="R523" s="773"/>
      <c r="S523" s="773"/>
      <c r="T523" s="773"/>
      <c r="U523" s="773"/>
      <c r="V523" s="774"/>
      <c r="W523" s="37" t="s">
        <v>71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70</v>
      </c>
      <c r="Q524" s="773"/>
      <c r="R524" s="773"/>
      <c r="S524" s="773"/>
      <c r="T524" s="773"/>
      <c r="U524" s="773"/>
      <c r="V524" s="774"/>
      <c r="W524" s="37" t="s">
        <v>68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831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832</v>
      </c>
      <c r="B526" s="54" t="s">
        <v>833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68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834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70</v>
      </c>
      <c r="Q527" s="773"/>
      <c r="R527" s="773"/>
      <c r="S527" s="773"/>
      <c r="T527" s="773"/>
      <c r="U527" s="773"/>
      <c r="V527" s="774"/>
      <c r="W527" s="37" t="s">
        <v>71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70</v>
      </c>
      <c r="Q528" s="773"/>
      <c r="R528" s="773"/>
      <c r="S528" s="773"/>
      <c r="T528" s="773"/>
      <c r="U528" s="773"/>
      <c r="V528" s="774"/>
      <c r="W528" s="37" t="s">
        <v>68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835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63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836</v>
      </c>
      <c r="B531" s="54" t="s">
        <v>837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66</v>
      </c>
      <c r="L531" s="32"/>
      <c r="M531" s="33" t="s">
        <v>67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68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838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839</v>
      </c>
      <c r="B532" s="54" t="s">
        <v>840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66</v>
      </c>
      <c r="L532" s="32"/>
      <c r="M532" s="33" t="s">
        <v>67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68</v>
      </c>
      <c r="X532" s="761">
        <v>4</v>
      </c>
      <c r="Y532" s="762">
        <f>IFERROR(IF(X532="",0,CEILING((X532/$H532),1)*$H532),"")</f>
        <v>4.8</v>
      </c>
      <c r="Z532" s="36">
        <f>IFERROR(IF(Y532=0,"",ROUNDUP(Y532/H532,0)*0.00502),"")</f>
        <v>2.0080000000000001E-2</v>
      </c>
      <c r="AA532" s="56"/>
      <c r="AB532" s="57"/>
      <c r="AC532" s="619" t="s">
        <v>838</v>
      </c>
      <c r="AG532" s="64"/>
      <c r="AJ532" s="68"/>
      <c r="AK532" s="68">
        <v>0</v>
      </c>
      <c r="BB532" s="620" t="s">
        <v>1</v>
      </c>
      <c r="BM532" s="64">
        <f>IFERROR(X532*I532/H532,"0")</f>
        <v>4.3333333333333339</v>
      </c>
      <c r="BN532" s="64">
        <f>IFERROR(Y532*I532/H532,"0")</f>
        <v>5.2</v>
      </c>
      <c r="BO532" s="64">
        <f>IFERROR(1/J532*(X532/H532),"0")</f>
        <v>1.4245014245014247E-2</v>
      </c>
      <c r="BP532" s="64">
        <f>IFERROR(1/J532*(Y532/H532),"0")</f>
        <v>1.7094017094017096E-2</v>
      </c>
    </row>
    <row r="533" spans="1:68" ht="27" customHeight="1" x14ac:dyDescent="0.25">
      <c r="A533" s="54" t="s">
        <v>841</v>
      </c>
      <c r="B533" s="54" t="s">
        <v>842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66</v>
      </c>
      <c r="L533" s="32"/>
      <c r="M533" s="33" t="s">
        <v>67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68</v>
      </c>
      <c r="X533" s="761">
        <v>12</v>
      </c>
      <c r="Y533" s="762">
        <f>IFERROR(IF(X533="",0,CEILING((X533/$H533),1)*$H533),"")</f>
        <v>12</v>
      </c>
      <c r="Z533" s="36">
        <f>IFERROR(IF(Y533=0,"",ROUNDUP(Y533/H533,0)*0.00502),"")</f>
        <v>5.0200000000000002E-2</v>
      </c>
      <c r="AA533" s="56"/>
      <c r="AB533" s="57"/>
      <c r="AC533" s="621" t="s">
        <v>843</v>
      </c>
      <c r="AG533" s="64"/>
      <c r="AJ533" s="68"/>
      <c r="AK533" s="68">
        <v>0</v>
      </c>
      <c r="BB533" s="622" t="s">
        <v>1</v>
      </c>
      <c r="BM533" s="64">
        <f>IFERROR(X533*I533/H533,"0")</f>
        <v>20.200000000000003</v>
      </c>
      <c r="BN533" s="64">
        <f>IFERROR(Y533*I533/H533,"0")</f>
        <v>20.200000000000003</v>
      </c>
      <c r="BO533" s="64">
        <f>IFERROR(1/J533*(X533/H533),"0")</f>
        <v>4.2735042735042736E-2</v>
      </c>
      <c r="BP533" s="64">
        <f>IFERROR(1/J533*(Y533/H533),"0")</f>
        <v>4.2735042735042736E-2</v>
      </c>
    </row>
    <row r="534" spans="1:68" ht="27" customHeight="1" x14ac:dyDescent="0.25">
      <c r="A534" s="54" t="s">
        <v>844</v>
      </c>
      <c r="B534" s="54" t="s">
        <v>845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66</v>
      </c>
      <c r="L534" s="32"/>
      <c r="M534" s="33" t="s">
        <v>67</v>
      </c>
      <c r="N534" s="33"/>
      <c r="O534" s="32">
        <v>35</v>
      </c>
      <c r="P534" s="1185" t="s">
        <v>846</v>
      </c>
      <c r="Q534" s="768"/>
      <c r="R534" s="768"/>
      <c r="S534" s="768"/>
      <c r="T534" s="769"/>
      <c r="U534" s="34"/>
      <c r="V534" s="34"/>
      <c r="W534" s="35" t="s">
        <v>68</v>
      </c>
      <c r="X534" s="761">
        <v>28</v>
      </c>
      <c r="Y534" s="762">
        <f>IFERROR(IF(X534="",0,CEILING((X534/$H534),1)*$H534),"")</f>
        <v>28.56</v>
      </c>
      <c r="Z534" s="36">
        <f>IFERROR(IF(Y534=0,"",ROUNDUP(Y534/H534,0)*0.00502),"")</f>
        <v>8.5339999999999999E-2</v>
      </c>
      <c r="AA534" s="56"/>
      <c r="AB534" s="57"/>
      <c r="AC534" s="623" t="s">
        <v>847</v>
      </c>
      <c r="AG534" s="64"/>
      <c r="AJ534" s="68"/>
      <c r="AK534" s="68">
        <v>0</v>
      </c>
      <c r="BB534" s="624" t="s">
        <v>1</v>
      </c>
      <c r="BM534" s="64">
        <f>IFERROR(X534*I534/H534,"0")</f>
        <v>41.666666666666671</v>
      </c>
      <c r="BN534" s="64">
        <f>IFERROR(Y534*I534/H534,"0")</f>
        <v>42.5</v>
      </c>
      <c r="BO534" s="64">
        <f>IFERROR(1/J534*(X534/H534),"0")</f>
        <v>7.122507122507124E-2</v>
      </c>
      <c r="BP534" s="64">
        <f>IFERROR(1/J534*(Y534/H534),"0")</f>
        <v>7.2649572649572655E-2</v>
      </c>
    </row>
    <row r="535" spans="1:68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70</v>
      </c>
      <c r="Q535" s="773"/>
      <c r="R535" s="773"/>
      <c r="S535" s="773"/>
      <c r="T535" s="773"/>
      <c r="U535" s="773"/>
      <c r="V535" s="774"/>
      <c r="W535" s="37" t="s">
        <v>71</v>
      </c>
      <c r="X535" s="763">
        <f>IFERROR(X531/H531,"0")+IFERROR(X532/H532,"0")+IFERROR(X533/H533,"0")+IFERROR(X534/H534,"0")</f>
        <v>30</v>
      </c>
      <c r="Y535" s="763">
        <f>IFERROR(Y531/H531,"0")+IFERROR(Y532/H532,"0")+IFERROR(Y533/H533,"0")+IFERROR(Y534/H534,"0")</f>
        <v>31</v>
      </c>
      <c r="Z535" s="763">
        <f>IFERROR(IF(Z531="",0,Z531),"0")+IFERROR(IF(Z532="",0,Z532),"0")+IFERROR(IF(Z533="",0,Z533),"0")+IFERROR(IF(Z534="",0,Z534),"0")</f>
        <v>0.15562000000000001</v>
      </c>
      <c r="AA535" s="764"/>
      <c r="AB535" s="764"/>
      <c r="AC535" s="764"/>
    </row>
    <row r="536" spans="1:68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70</v>
      </c>
      <c r="Q536" s="773"/>
      <c r="R536" s="773"/>
      <c r="S536" s="773"/>
      <c r="T536" s="773"/>
      <c r="U536" s="773"/>
      <c r="V536" s="774"/>
      <c r="W536" s="37" t="s">
        <v>68</v>
      </c>
      <c r="X536" s="763">
        <f>IFERROR(SUM(X531:X534),"0")</f>
        <v>44</v>
      </c>
      <c r="Y536" s="763">
        <f>IFERROR(SUM(Y531:Y534),"0")</f>
        <v>45.36</v>
      </c>
      <c r="Z536" s="37"/>
      <c r="AA536" s="764"/>
      <c r="AB536" s="764"/>
      <c r="AC536" s="764"/>
    </row>
    <row r="537" spans="1:68" ht="16.5" hidden="1" customHeight="1" x14ac:dyDescent="0.25">
      <c r="A537" s="792" t="s">
        <v>848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63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849</v>
      </c>
      <c r="B539" s="54" t="s">
        <v>850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75</v>
      </c>
      <c r="L539" s="32"/>
      <c r="M539" s="33" t="s">
        <v>67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68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851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70</v>
      </c>
      <c r="Q540" s="773"/>
      <c r="R540" s="773"/>
      <c r="S540" s="773"/>
      <c r="T540" s="773"/>
      <c r="U540" s="773"/>
      <c r="V540" s="774"/>
      <c r="W540" s="37" t="s">
        <v>71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70</v>
      </c>
      <c r="Q541" s="773"/>
      <c r="R541" s="773"/>
      <c r="S541" s="773"/>
      <c r="T541" s="773"/>
      <c r="U541" s="773"/>
      <c r="V541" s="774"/>
      <c r="W541" s="37" t="s">
        <v>68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852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852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113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853</v>
      </c>
      <c r="B545" s="54" t="s">
        <v>854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116</v>
      </c>
      <c r="L545" s="32"/>
      <c r="M545" s="33" t="s">
        <v>117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68</v>
      </c>
      <c r="X545" s="761">
        <v>50</v>
      </c>
      <c r="Y545" s="762">
        <f t="shared" ref="Y545:Y555" si="94">IFERROR(IF(X545="",0,CEILING((X545/$H545),1)*$H545),"")</f>
        <v>52.800000000000004</v>
      </c>
      <c r="Z545" s="36">
        <f t="shared" ref="Z545:Z550" si="95">IFERROR(IF(Y545=0,"",ROUNDUP(Y545/H545,0)*0.01196),"")</f>
        <v>0.1196</v>
      </c>
      <c r="AA545" s="56"/>
      <c r="AB545" s="57"/>
      <c r="AC545" s="627" t="s">
        <v>121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53.409090909090907</v>
      </c>
      <c r="BN545" s="64">
        <f t="shared" ref="BN545:BN555" si="97">IFERROR(Y545*I545/H545,"0")</f>
        <v>56.400000000000006</v>
      </c>
      <c r="BO545" s="64">
        <f t="shared" ref="BO545:BO555" si="98">IFERROR(1/J545*(X545/H545),"0")</f>
        <v>9.1054778554778545E-2</v>
      </c>
      <c r="BP545" s="64">
        <f t="shared" ref="BP545:BP555" si="99">IFERROR(1/J545*(Y545/H545),"0")</f>
        <v>9.6153846153846159E-2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116</v>
      </c>
      <c r="L546" s="32"/>
      <c r="M546" s="33" t="s">
        <v>117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68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857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858</v>
      </c>
      <c r="B547" s="54" t="s">
        <v>859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116</v>
      </c>
      <c r="L547" s="32"/>
      <c r="M547" s="33" t="s">
        <v>117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68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860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861</v>
      </c>
      <c r="B548" s="54" t="s">
        <v>862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116</v>
      </c>
      <c r="L548" s="32"/>
      <c r="M548" s="33" t="s">
        <v>117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68</v>
      </c>
      <c r="X548" s="761">
        <v>40</v>
      </c>
      <c r="Y548" s="762">
        <f t="shared" si="94"/>
        <v>42.24</v>
      </c>
      <c r="Z548" s="36">
        <f t="shared" si="95"/>
        <v>9.5680000000000001E-2</v>
      </c>
      <c r="AA548" s="56"/>
      <c r="AB548" s="57"/>
      <c r="AC548" s="633" t="s">
        <v>863</v>
      </c>
      <c r="AG548" s="64"/>
      <c r="AJ548" s="68"/>
      <c r="AK548" s="68">
        <v>0</v>
      </c>
      <c r="BB548" s="634" t="s">
        <v>1</v>
      </c>
      <c r="BM548" s="64">
        <f t="shared" si="96"/>
        <v>42.727272727272727</v>
      </c>
      <c r="BN548" s="64">
        <f t="shared" si="97"/>
        <v>45.12</v>
      </c>
      <c r="BO548" s="64">
        <f t="shared" si="98"/>
        <v>7.2843822843822847E-2</v>
      </c>
      <c r="BP548" s="64">
        <f t="shared" si="99"/>
        <v>7.6923076923076927E-2</v>
      </c>
    </row>
    <row r="549" spans="1:68" ht="16.5" hidden="1" customHeight="1" x14ac:dyDescent="0.25">
      <c r="A549" s="54" t="s">
        <v>864</v>
      </c>
      <c r="B549" s="54" t="s">
        <v>865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116</v>
      </c>
      <c r="L549" s="32"/>
      <c r="M549" s="33" t="s">
        <v>120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68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866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867</v>
      </c>
      <c r="B550" s="54" t="s">
        <v>868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116</v>
      </c>
      <c r="L550" s="32"/>
      <c r="M550" s="33" t="s">
        <v>120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68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869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customHeight="1" x14ac:dyDescent="0.25">
      <c r="A551" s="54" t="s">
        <v>870</v>
      </c>
      <c r="B551" s="54" t="s">
        <v>871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68</v>
      </c>
      <c r="X551" s="761">
        <v>36</v>
      </c>
      <c r="Y551" s="762">
        <f t="shared" si="94"/>
        <v>36</v>
      </c>
      <c r="Z551" s="36">
        <f>IFERROR(IF(Y551=0,"",ROUNDUP(Y551/H551,0)*0.00902),"")</f>
        <v>9.0200000000000002E-2</v>
      </c>
      <c r="AA551" s="56"/>
      <c r="AB551" s="57"/>
      <c r="AC551" s="639" t="s">
        <v>121</v>
      </c>
      <c r="AG551" s="64"/>
      <c r="AJ551" s="68"/>
      <c r="AK551" s="68">
        <v>0</v>
      </c>
      <c r="BB551" s="640" t="s">
        <v>1</v>
      </c>
      <c r="BM551" s="64">
        <f t="shared" si="96"/>
        <v>38.1</v>
      </c>
      <c r="BN551" s="64">
        <f t="shared" si="97"/>
        <v>38.1</v>
      </c>
      <c r="BO551" s="64">
        <f t="shared" si="98"/>
        <v>7.575757575757576E-2</v>
      </c>
      <c r="BP551" s="64">
        <f t="shared" si="99"/>
        <v>7.575757575757576E-2</v>
      </c>
    </row>
    <row r="552" spans="1:68" ht="27" hidden="1" customHeight="1" x14ac:dyDescent="0.25">
      <c r="A552" s="54" t="s">
        <v>870</v>
      </c>
      <c r="B552" s="54" t="s">
        <v>872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75</v>
      </c>
      <c r="L552" s="32"/>
      <c r="M552" s="33" t="s">
        <v>117</v>
      </c>
      <c r="N552" s="33"/>
      <c r="O552" s="32">
        <v>60</v>
      </c>
      <c r="P552" s="781" t="s">
        <v>873</v>
      </c>
      <c r="Q552" s="768"/>
      <c r="R552" s="768"/>
      <c r="S552" s="768"/>
      <c r="T552" s="769"/>
      <c r="U552" s="34"/>
      <c r="V552" s="34"/>
      <c r="W552" s="35" t="s">
        <v>68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121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874</v>
      </c>
      <c r="B553" s="54" t="s">
        <v>875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75</v>
      </c>
      <c r="L553" s="32"/>
      <c r="M553" s="33" t="s">
        <v>117</v>
      </c>
      <c r="N553" s="33"/>
      <c r="O553" s="32">
        <v>60</v>
      </c>
      <c r="P553" s="851" t="s">
        <v>876</v>
      </c>
      <c r="Q553" s="768"/>
      <c r="R553" s="768"/>
      <c r="S553" s="768"/>
      <c r="T553" s="769"/>
      <c r="U553" s="34"/>
      <c r="V553" s="34"/>
      <c r="W553" s="35" t="s">
        <v>68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857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75</v>
      </c>
      <c r="L554" s="32"/>
      <c r="M554" s="33" t="s">
        <v>117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68</v>
      </c>
      <c r="X554" s="761">
        <v>30</v>
      </c>
      <c r="Y554" s="762">
        <f t="shared" si="94"/>
        <v>32.4</v>
      </c>
      <c r="Z554" s="36">
        <f>IFERROR(IF(Y554=0,"",ROUNDUP(Y554/H554,0)*0.00902),"")</f>
        <v>8.1180000000000002E-2</v>
      </c>
      <c r="AA554" s="56"/>
      <c r="AB554" s="57"/>
      <c r="AC554" s="645" t="s">
        <v>863</v>
      </c>
      <c r="AG554" s="64"/>
      <c r="AJ554" s="68"/>
      <c r="AK554" s="68">
        <v>0</v>
      </c>
      <c r="BB554" s="646" t="s">
        <v>1</v>
      </c>
      <c r="BM554" s="64">
        <f t="shared" si="96"/>
        <v>31.75</v>
      </c>
      <c r="BN554" s="64">
        <f t="shared" si="97"/>
        <v>34.29</v>
      </c>
      <c r="BO554" s="64">
        <f t="shared" si="98"/>
        <v>6.3131313131313135E-2</v>
      </c>
      <c r="BP554" s="64">
        <f t="shared" si="99"/>
        <v>6.8181818181818177E-2</v>
      </c>
    </row>
    <row r="555" spans="1:68" ht="27" hidden="1" customHeight="1" x14ac:dyDescent="0.25">
      <c r="A555" s="54" t="s">
        <v>877</v>
      </c>
      <c r="B555" s="54" t="s">
        <v>879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60</v>
      </c>
      <c r="P555" s="1088" t="s">
        <v>880</v>
      </c>
      <c r="Q555" s="768"/>
      <c r="R555" s="768"/>
      <c r="S555" s="768"/>
      <c r="T555" s="769"/>
      <c r="U555" s="34"/>
      <c r="V555" s="34"/>
      <c r="W555" s="35" t="s">
        <v>68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863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70</v>
      </c>
      <c r="Q556" s="773"/>
      <c r="R556" s="773"/>
      <c r="S556" s="773"/>
      <c r="T556" s="773"/>
      <c r="U556" s="773"/>
      <c r="V556" s="774"/>
      <c r="W556" s="37" t="s">
        <v>71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35.378787878787875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37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0.38666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70</v>
      </c>
      <c r="Q557" s="773"/>
      <c r="R557" s="773"/>
      <c r="S557" s="773"/>
      <c r="T557" s="773"/>
      <c r="U557" s="773"/>
      <c r="V557" s="774"/>
      <c r="W557" s="37" t="s">
        <v>68</v>
      </c>
      <c r="X557" s="763">
        <f>IFERROR(SUM(X545:X555),"0")</f>
        <v>156</v>
      </c>
      <c r="Y557" s="763">
        <f>IFERROR(SUM(Y545:Y555),"0")</f>
        <v>163.44000000000003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167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881</v>
      </c>
      <c r="B559" s="54" t="s">
        <v>882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116</v>
      </c>
      <c r="L559" s="32"/>
      <c r="M559" s="33" t="s">
        <v>117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68</v>
      </c>
      <c r="X559" s="761">
        <v>50</v>
      </c>
      <c r="Y559" s="762">
        <f>IFERROR(IF(X559="",0,CEILING((X559/$H559),1)*$H559),"")</f>
        <v>52.800000000000004</v>
      </c>
      <c r="Z559" s="36">
        <f>IFERROR(IF(Y559=0,"",ROUNDUP(Y559/H559,0)*0.01196),"")</f>
        <v>0.1196</v>
      </c>
      <c r="AA559" s="56"/>
      <c r="AB559" s="57"/>
      <c r="AC559" s="649" t="s">
        <v>883</v>
      </c>
      <c r="AG559" s="64"/>
      <c r="AJ559" s="68"/>
      <c r="AK559" s="68">
        <v>0</v>
      </c>
      <c r="BB559" s="650" t="s">
        <v>1</v>
      </c>
      <c r="BM559" s="64">
        <f>IFERROR(X559*I559/H559,"0")</f>
        <v>53.409090909090907</v>
      </c>
      <c r="BN559" s="64">
        <f>IFERROR(Y559*I559/H559,"0")</f>
        <v>56.400000000000006</v>
      </c>
      <c r="BO559" s="64">
        <f>IFERROR(1/J559*(X559/H559),"0")</f>
        <v>9.1054778554778545E-2</v>
      </c>
      <c r="BP559" s="64">
        <f>IFERROR(1/J559*(Y559/H559),"0")</f>
        <v>9.6153846153846159E-2</v>
      </c>
    </row>
    <row r="560" spans="1:68" ht="16.5" hidden="1" customHeight="1" x14ac:dyDescent="0.25">
      <c r="A560" s="54" t="s">
        <v>884</v>
      </c>
      <c r="B560" s="54" t="s">
        <v>885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75</v>
      </c>
      <c r="L560" s="32"/>
      <c r="M560" s="33" t="s">
        <v>117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68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883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884</v>
      </c>
      <c r="B561" s="54" t="s">
        <v>886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75</v>
      </c>
      <c r="L561" s="32"/>
      <c r="M561" s="33" t="s">
        <v>117</v>
      </c>
      <c r="N561" s="33"/>
      <c r="O561" s="32">
        <v>55</v>
      </c>
      <c r="P561" s="1027" t="s">
        <v>887</v>
      </c>
      <c r="Q561" s="768"/>
      <c r="R561" s="768"/>
      <c r="S561" s="768"/>
      <c r="T561" s="769"/>
      <c r="U561" s="34"/>
      <c r="V561" s="34"/>
      <c r="W561" s="35" t="s">
        <v>68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883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70</v>
      </c>
      <c r="Q562" s="773"/>
      <c r="R562" s="773"/>
      <c r="S562" s="773"/>
      <c r="T562" s="773"/>
      <c r="U562" s="773"/>
      <c r="V562" s="774"/>
      <c r="W562" s="37" t="s">
        <v>71</v>
      </c>
      <c r="X562" s="763">
        <f>IFERROR(X559/H559,"0")+IFERROR(X560/H560,"0")+IFERROR(X561/H561,"0")</f>
        <v>9.4696969696969688</v>
      </c>
      <c r="Y562" s="763">
        <f>IFERROR(Y559/H559,"0")+IFERROR(Y560/H560,"0")+IFERROR(Y561/H561,"0")</f>
        <v>10</v>
      </c>
      <c r="Z562" s="763">
        <f>IFERROR(IF(Z559="",0,Z559),"0")+IFERROR(IF(Z560="",0,Z560),"0")+IFERROR(IF(Z561="",0,Z561),"0")</f>
        <v>0.1196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70</v>
      </c>
      <c r="Q563" s="773"/>
      <c r="R563" s="773"/>
      <c r="S563" s="773"/>
      <c r="T563" s="773"/>
      <c r="U563" s="773"/>
      <c r="V563" s="774"/>
      <c r="W563" s="37" t="s">
        <v>68</v>
      </c>
      <c r="X563" s="763">
        <f>IFERROR(SUM(X559:X561),"0")</f>
        <v>50</v>
      </c>
      <c r="Y563" s="763">
        <f>IFERROR(SUM(Y559:Y561),"0")</f>
        <v>52.800000000000004</v>
      </c>
      <c r="Z563" s="37"/>
      <c r="AA563" s="764"/>
      <c r="AB563" s="764"/>
      <c r="AC563" s="764"/>
    </row>
    <row r="564" spans="1:68" ht="14.25" hidden="1" customHeight="1" x14ac:dyDescent="0.25">
      <c r="A564" s="787" t="s">
        <v>63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888</v>
      </c>
      <c r="B565" s="54" t="s">
        <v>889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116</v>
      </c>
      <c r="L565" s="32"/>
      <c r="M565" s="33" t="s">
        <v>117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68</v>
      </c>
      <c r="X565" s="761">
        <v>20</v>
      </c>
      <c r="Y565" s="762">
        <f t="shared" ref="Y565:Y573" si="100">IFERROR(IF(X565="",0,CEILING((X565/$H565),1)*$H565),"")</f>
        <v>21.12</v>
      </c>
      <c r="Z565" s="36">
        <f>IFERROR(IF(Y565=0,"",ROUNDUP(Y565/H565,0)*0.01196),"")</f>
        <v>4.7840000000000001E-2</v>
      </c>
      <c r="AA565" s="56"/>
      <c r="AB565" s="57"/>
      <c r="AC565" s="655" t="s">
        <v>890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21.363636363636363</v>
      </c>
      <c r="BN565" s="64">
        <f t="shared" ref="BN565:BN573" si="102">IFERROR(Y565*I565/H565,"0")</f>
        <v>22.56</v>
      </c>
      <c r="BO565" s="64">
        <f t="shared" ref="BO565:BO573" si="103">IFERROR(1/J565*(X565/H565),"0")</f>
        <v>3.6421911421911424E-2</v>
      </c>
      <c r="BP565" s="64">
        <f t="shared" ref="BP565:BP573" si="104">IFERROR(1/J565*(Y565/H565),"0")</f>
        <v>3.8461538461538464E-2</v>
      </c>
    </row>
    <row r="566" spans="1:68" ht="27" customHeight="1" x14ac:dyDescent="0.25">
      <c r="A566" s="54" t="s">
        <v>891</v>
      </c>
      <c r="B566" s="54" t="s">
        <v>892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116</v>
      </c>
      <c r="L566" s="32"/>
      <c r="M566" s="33" t="s">
        <v>67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68</v>
      </c>
      <c r="X566" s="761">
        <v>30</v>
      </c>
      <c r="Y566" s="762">
        <f t="shared" si="100"/>
        <v>31.68</v>
      </c>
      <c r="Z566" s="36">
        <f>IFERROR(IF(Y566=0,"",ROUNDUP(Y566/H566,0)*0.01196),"")</f>
        <v>7.1760000000000004E-2</v>
      </c>
      <c r="AA566" s="56"/>
      <c r="AB566" s="57"/>
      <c r="AC566" s="657" t="s">
        <v>893</v>
      </c>
      <c r="AG566" s="64"/>
      <c r="AJ566" s="68"/>
      <c r="AK566" s="68">
        <v>0</v>
      </c>
      <c r="BB566" s="658" t="s">
        <v>1</v>
      </c>
      <c r="BM566" s="64">
        <f t="shared" si="101"/>
        <v>32.04545454545454</v>
      </c>
      <c r="BN566" s="64">
        <f t="shared" si="102"/>
        <v>33.839999999999996</v>
      </c>
      <c r="BO566" s="64">
        <f t="shared" si="103"/>
        <v>5.4632867132867136E-2</v>
      </c>
      <c r="BP566" s="64">
        <f t="shared" si="104"/>
        <v>5.7692307692307696E-2</v>
      </c>
    </row>
    <row r="567" spans="1:68" ht="27" hidden="1" customHeight="1" x14ac:dyDescent="0.25">
      <c r="A567" s="54" t="s">
        <v>894</v>
      </c>
      <c r="B567" s="54" t="s">
        <v>895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116</v>
      </c>
      <c r="L567" s="32"/>
      <c r="M567" s="33" t="s">
        <v>67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68</v>
      </c>
      <c r="X567" s="761">
        <v>0</v>
      </c>
      <c r="Y567" s="762">
        <f t="shared" si="100"/>
        <v>0</v>
      </c>
      <c r="Z567" s="36" t="str">
        <f>IFERROR(IF(Y567=0,"",ROUNDUP(Y567/H567,0)*0.01196),"")</f>
        <v/>
      </c>
      <c r="AA567" s="56"/>
      <c r="AB567" s="57"/>
      <c r="AC567" s="659" t="s">
        <v>896</v>
      </c>
      <c r="AG567" s="64"/>
      <c r="AJ567" s="68"/>
      <c r="AK567" s="68">
        <v>0</v>
      </c>
      <c r="BB567" s="660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897</v>
      </c>
      <c r="B568" s="54" t="s">
        <v>898</v>
      </c>
      <c r="C568" s="31">
        <v>4301031249</v>
      </c>
      <c r="D568" s="770">
        <v>4680115882072</v>
      </c>
      <c r="E568" s="771"/>
      <c r="F568" s="760">
        <v>0.6</v>
      </c>
      <c r="G568" s="32">
        <v>6</v>
      </c>
      <c r="H568" s="760">
        <v>3.6</v>
      </c>
      <c r="I568" s="760">
        <v>3.81</v>
      </c>
      <c r="J568" s="32">
        <v>132</v>
      </c>
      <c r="K568" s="32" t="s">
        <v>75</v>
      </c>
      <c r="L568" s="32"/>
      <c r="M568" s="33" t="s">
        <v>117</v>
      </c>
      <c r="N568" s="33"/>
      <c r="O568" s="32">
        <v>60</v>
      </c>
      <c r="P568" s="115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68"/>
      <c r="R568" s="768"/>
      <c r="S568" s="768"/>
      <c r="T568" s="769"/>
      <c r="U568" s="34"/>
      <c r="V568" s="34"/>
      <c r="W568" s="35" t="s">
        <v>68</v>
      </c>
      <c r="X568" s="761">
        <v>0</v>
      </c>
      <c r="Y568" s="762">
        <f t="shared" si="100"/>
        <v>0</v>
      </c>
      <c r="Z568" s="36" t="str">
        <f>IFERROR(IF(Y568=0,"",ROUNDUP(Y568/H568,0)*0.00902),"")</f>
        <v/>
      </c>
      <c r="AA568" s="56"/>
      <c r="AB568" s="57"/>
      <c r="AC568" s="661" t="s">
        <v>899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897</v>
      </c>
      <c r="B569" s="54" t="s">
        <v>900</v>
      </c>
      <c r="C569" s="31">
        <v>4301031383</v>
      </c>
      <c r="D569" s="770">
        <v>4680115882072</v>
      </c>
      <c r="E569" s="771"/>
      <c r="F569" s="760">
        <v>0.6</v>
      </c>
      <c r="G569" s="32">
        <v>8</v>
      </c>
      <c r="H569" s="760">
        <v>4.8</v>
      </c>
      <c r="I569" s="760">
        <v>6.96</v>
      </c>
      <c r="J569" s="32">
        <v>120</v>
      </c>
      <c r="K569" s="32" t="s">
        <v>75</v>
      </c>
      <c r="L569" s="32"/>
      <c r="M569" s="33" t="s">
        <v>117</v>
      </c>
      <c r="N569" s="33"/>
      <c r="O569" s="32">
        <v>60</v>
      </c>
      <c r="P569" s="1079" t="s">
        <v>901</v>
      </c>
      <c r="Q569" s="768"/>
      <c r="R569" s="768"/>
      <c r="S569" s="768"/>
      <c r="T569" s="769"/>
      <c r="U569" s="34"/>
      <c r="V569" s="34"/>
      <c r="W569" s="35" t="s">
        <v>68</v>
      </c>
      <c r="X569" s="761">
        <v>0</v>
      </c>
      <c r="Y569" s="762">
        <f t="shared" si="100"/>
        <v>0</v>
      </c>
      <c r="Z569" s="36" t="str">
        <f>IFERROR(IF(Y569=0,"",ROUNDUP(Y569/H569,0)*0.00937),"")</f>
        <v/>
      </c>
      <c r="AA569" s="56"/>
      <c r="AB569" s="57"/>
      <c r="AC569" s="663" t="s">
        <v>899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902</v>
      </c>
      <c r="B570" s="54" t="s">
        <v>903</v>
      </c>
      <c r="C570" s="31">
        <v>4301031251</v>
      </c>
      <c r="D570" s="770">
        <v>4680115882102</v>
      </c>
      <c r="E570" s="771"/>
      <c r="F570" s="760">
        <v>0.6</v>
      </c>
      <c r="G570" s="32">
        <v>6</v>
      </c>
      <c r="H570" s="760">
        <v>3.6</v>
      </c>
      <c r="I570" s="760">
        <v>3.81</v>
      </c>
      <c r="J570" s="32">
        <v>132</v>
      </c>
      <c r="K570" s="32" t="s">
        <v>75</v>
      </c>
      <c r="L570" s="32"/>
      <c r="M570" s="33" t="s">
        <v>67</v>
      </c>
      <c r="N570" s="33"/>
      <c r="O570" s="32">
        <v>60</v>
      </c>
      <c r="P570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0" s="768"/>
      <c r="R570" s="768"/>
      <c r="S570" s="768"/>
      <c r="T570" s="769"/>
      <c r="U570" s="34"/>
      <c r="V570" s="34"/>
      <c r="W570" s="35" t="s">
        <v>68</v>
      </c>
      <c r="X570" s="761">
        <v>0</v>
      </c>
      <c r="Y570" s="762">
        <f t="shared" si="100"/>
        <v>0</v>
      </c>
      <c r="Z570" s="36" t="str">
        <f>IFERROR(IF(Y570=0,"",ROUNDUP(Y570/H570,0)*0.00902),"")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902</v>
      </c>
      <c r="B571" s="54" t="s">
        <v>904</v>
      </c>
      <c r="C571" s="31">
        <v>4301031385</v>
      </c>
      <c r="D571" s="770">
        <v>4680115882102</v>
      </c>
      <c r="E571" s="771"/>
      <c r="F571" s="760">
        <v>0.6</v>
      </c>
      <c r="G571" s="32">
        <v>8</v>
      </c>
      <c r="H571" s="760">
        <v>4.8</v>
      </c>
      <c r="I571" s="760">
        <v>6.69</v>
      </c>
      <c r="J571" s="32">
        <v>120</v>
      </c>
      <c r="K571" s="32" t="s">
        <v>75</v>
      </c>
      <c r="L571" s="32"/>
      <c r="M571" s="33" t="s">
        <v>67</v>
      </c>
      <c r="N571" s="33"/>
      <c r="O571" s="32">
        <v>60</v>
      </c>
      <c r="P571" s="858" t="s">
        <v>905</v>
      </c>
      <c r="Q571" s="768"/>
      <c r="R571" s="768"/>
      <c r="S571" s="768"/>
      <c r="T571" s="769"/>
      <c r="U571" s="34"/>
      <c r="V571" s="34"/>
      <c r="W571" s="35" t="s">
        <v>68</v>
      </c>
      <c r="X571" s="761">
        <v>0</v>
      </c>
      <c r="Y571" s="762">
        <f t="shared" si="100"/>
        <v>0</v>
      </c>
      <c r="Z571" s="36" t="str">
        <f>IFERROR(IF(Y571=0,"",ROUNDUP(Y571/H571,0)*0.00937),"")</f>
        <v/>
      </c>
      <c r="AA571" s="56"/>
      <c r="AB571" s="57"/>
      <c r="AC571" s="667" t="s">
        <v>906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customHeight="1" x14ac:dyDescent="0.25">
      <c r="A572" s="54" t="s">
        <v>907</v>
      </c>
      <c r="B572" s="54" t="s">
        <v>908</v>
      </c>
      <c r="C572" s="31">
        <v>4301031253</v>
      </c>
      <c r="D572" s="770">
        <v>4680115882096</v>
      </c>
      <c r="E572" s="771"/>
      <c r="F572" s="760">
        <v>0.6</v>
      </c>
      <c r="G572" s="32">
        <v>6</v>
      </c>
      <c r="H572" s="760">
        <v>3.6</v>
      </c>
      <c r="I572" s="760">
        <v>3.81</v>
      </c>
      <c r="J572" s="32">
        <v>132</v>
      </c>
      <c r="K572" s="32" t="s">
        <v>75</v>
      </c>
      <c r="L572" s="32"/>
      <c r="M572" s="33" t="s">
        <v>67</v>
      </c>
      <c r="N572" s="33"/>
      <c r="O572" s="32">
        <v>60</v>
      </c>
      <c r="P572" s="8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2" s="768"/>
      <c r="R572" s="768"/>
      <c r="S572" s="768"/>
      <c r="T572" s="769"/>
      <c r="U572" s="34"/>
      <c r="V572" s="34"/>
      <c r="W572" s="35" t="s">
        <v>68</v>
      </c>
      <c r="X572" s="761">
        <v>66</v>
      </c>
      <c r="Y572" s="762">
        <f t="shared" si="100"/>
        <v>68.400000000000006</v>
      </c>
      <c r="Z572" s="36">
        <f>IFERROR(IF(Y572=0,"",ROUNDUP(Y572/H572,0)*0.00902),"")</f>
        <v>0.17138</v>
      </c>
      <c r="AA572" s="56"/>
      <c r="AB572" s="57"/>
      <c r="AC572" s="669" t="s">
        <v>896</v>
      </c>
      <c r="AG572" s="64"/>
      <c r="AJ572" s="68"/>
      <c r="AK572" s="68">
        <v>0</v>
      </c>
      <c r="BB572" s="670" t="s">
        <v>1</v>
      </c>
      <c r="BM572" s="64">
        <f t="shared" si="101"/>
        <v>69.849999999999994</v>
      </c>
      <c r="BN572" s="64">
        <f t="shared" si="102"/>
        <v>72.390000000000015</v>
      </c>
      <c r="BO572" s="64">
        <f t="shared" si="103"/>
        <v>0.1388888888888889</v>
      </c>
      <c r="BP572" s="64">
        <f t="shared" si="104"/>
        <v>0.14393939393939395</v>
      </c>
    </row>
    <row r="573" spans="1:68" ht="27" hidden="1" customHeight="1" x14ac:dyDescent="0.25">
      <c r="A573" s="54" t="s">
        <v>907</v>
      </c>
      <c r="B573" s="54" t="s">
        <v>909</v>
      </c>
      <c r="C573" s="31">
        <v>4301031384</v>
      </c>
      <c r="D573" s="770">
        <v>4680115882096</v>
      </c>
      <c r="E573" s="771"/>
      <c r="F573" s="760">
        <v>0.6</v>
      </c>
      <c r="G573" s="32">
        <v>8</v>
      </c>
      <c r="H573" s="760">
        <v>4.8</v>
      </c>
      <c r="I573" s="760">
        <v>6.69</v>
      </c>
      <c r="J573" s="32">
        <v>120</v>
      </c>
      <c r="K573" s="32" t="s">
        <v>75</v>
      </c>
      <c r="L573" s="32"/>
      <c r="M573" s="33" t="s">
        <v>67</v>
      </c>
      <c r="N573" s="33"/>
      <c r="O573" s="32">
        <v>60</v>
      </c>
      <c r="P573" s="863" t="s">
        <v>910</v>
      </c>
      <c r="Q573" s="768"/>
      <c r="R573" s="768"/>
      <c r="S573" s="768"/>
      <c r="T573" s="769"/>
      <c r="U573" s="34"/>
      <c r="V573" s="34"/>
      <c r="W573" s="35" t="s">
        <v>68</v>
      </c>
      <c r="X573" s="761">
        <v>0</v>
      </c>
      <c r="Y573" s="762">
        <f t="shared" si="100"/>
        <v>0</v>
      </c>
      <c r="Z573" s="36" t="str">
        <f>IFERROR(IF(Y573=0,"",ROUNDUP(Y573/H573,0)*0.00937),"")</f>
        <v/>
      </c>
      <c r="AA573" s="56"/>
      <c r="AB573" s="57"/>
      <c r="AC573" s="671" t="s">
        <v>911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70</v>
      </c>
      <c r="Q574" s="773"/>
      <c r="R574" s="773"/>
      <c r="S574" s="773"/>
      <c r="T574" s="773"/>
      <c r="U574" s="773"/>
      <c r="V574" s="774"/>
      <c r="W574" s="37" t="s">
        <v>71</v>
      </c>
      <c r="X574" s="763">
        <f>IFERROR(X565/H565,"0")+IFERROR(X566/H566,"0")+IFERROR(X567/H567,"0")+IFERROR(X568/H568,"0")+IFERROR(X569/H569,"0")+IFERROR(X570/H570,"0")+IFERROR(X571/H571,"0")+IFERROR(X572/H572,"0")+IFERROR(X573/H573,"0")</f>
        <v>27.803030303030301</v>
      </c>
      <c r="Y574" s="763">
        <f>IFERROR(Y565/H565,"0")+IFERROR(Y566/H566,"0")+IFERROR(Y567/H567,"0")+IFERROR(Y568/H568,"0")+IFERROR(Y569/H569,"0")+IFERROR(Y570/H570,"0")+IFERROR(Y571/H571,"0")+IFERROR(Y572/H572,"0")+IFERROR(Y573/H573,"0")</f>
        <v>29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0.29098000000000002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70</v>
      </c>
      <c r="Q575" s="773"/>
      <c r="R575" s="773"/>
      <c r="S575" s="773"/>
      <c r="T575" s="773"/>
      <c r="U575" s="773"/>
      <c r="V575" s="774"/>
      <c r="W575" s="37" t="s">
        <v>68</v>
      </c>
      <c r="X575" s="763">
        <f>IFERROR(SUM(X565:X573),"0")</f>
        <v>116</v>
      </c>
      <c r="Y575" s="763">
        <f>IFERROR(SUM(Y565:Y573),"0")</f>
        <v>121.2</v>
      </c>
      <c r="Z575" s="37"/>
      <c r="AA575" s="764"/>
      <c r="AB575" s="764"/>
      <c r="AC575" s="764"/>
    </row>
    <row r="576" spans="1:68" ht="14.25" hidden="1" customHeight="1" x14ac:dyDescent="0.25">
      <c r="A576" s="787" t="s">
        <v>72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912</v>
      </c>
      <c r="B577" s="54" t="s">
        <v>913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68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914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915</v>
      </c>
      <c r="B578" s="54" t="s">
        <v>916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68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917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918</v>
      </c>
      <c r="B579" s="54" t="s">
        <v>919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68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920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70</v>
      </c>
      <c r="Q580" s="773"/>
      <c r="R580" s="773"/>
      <c r="S580" s="773"/>
      <c r="T580" s="773"/>
      <c r="U580" s="773"/>
      <c r="V580" s="774"/>
      <c r="W580" s="37" t="s">
        <v>71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70</v>
      </c>
      <c r="Q581" s="773"/>
      <c r="R581" s="773"/>
      <c r="S581" s="773"/>
      <c r="T581" s="773"/>
      <c r="U581" s="773"/>
      <c r="V581" s="774"/>
      <c r="W581" s="37" t="s">
        <v>68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213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921</v>
      </c>
      <c r="B583" s="54" t="s">
        <v>922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116</v>
      </c>
      <c r="L583" s="32"/>
      <c r="M583" s="33" t="s">
        <v>67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68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923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924</v>
      </c>
      <c r="B584" s="54" t="s">
        <v>925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116</v>
      </c>
      <c r="L584" s="32"/>
      <c r="M584" s="33" t="s">
        <v>67</v>
      </c>
      <c r="N584" s="33"/>
      <c r="O584" s="32">
        <v>35</v>
      </c>
      <c r="P584" s="882" t="s">
        <v>926</v>
      </c>
      <c r="Q584" s="768"/>
      <c r="R584" s="768"/>
      <c r="S584" s="768"/>
      <c r="T584" s="769"/>
      <c r="U584" s="34"/>
      <c r="V584" s="34"/>
      <c r="W584" s="35" t="s">
        <v>68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923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70</v>
      </c>
      <c r="Q585" s="773"/>
      <c r="R585" s="773"/>
      <c r="S585" s="773"/>
      <c r="T585" s="773"/>
      <c r="U585" s="773"/>
      <c r="V585" s="774"/>
      <c r="W585" s="37" t="s">
        <v>71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70</v>
      </c>
      <c r="Q586" s="773"/>
      <c r="R586" s="773"/>
      <c r="S586" s="773"/>
      <c r="T586" s="773"/>
      <c r="U586" s="773"/>
      <c r="V586" s="774"/>
      <c r="W586" s="37" t="s">
        <v>68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927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927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113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928</v>
      </c>
      <c r="B590" s="54" t="s">
        <v>929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116</v>
      </c>
      <c r="L590" s="32"/>
      <c r="M590" s="33" t="s">
        <v>120</v>
      </c>
      <c r="N590" s="33"/>
      <c r="O590" s="32">
        <v>55</v>
      </c>
      <c r="P590" s="952" t="s">
        <v>930</v>
      </c>
      <c r="Q590" s="768"/>
      <c r="R590" s="768"/>
      <c r="S590" s="768"/>
      <c r="T590" s="769"/>
      <c r="U590" s="34"/>
      <c r="V590" s="34"/>
      <c r="W590" s="35" t="s">
        <v>68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931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932</v>
      </c>
      <c r="B591" s="54" t="s">
        <v>933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116</v>
      </c>
      <c r="L591" s="32"/>
      <c r="M591" s="33" t="s">
        <v>117</v>
      </c>
      <c r="N591" s="33"/>
      <c r="O591" s="32">
        <v>50</v>
      </c>
      <c r="P591" s="1025" t="s">
        <v>934</v>
      </c>
      <c r="Q591" s="768"/>
      <c r="R591" s="768"/>
      <c r="S591" s="768"/>
      <c r="T591" s="769"/>
      <c r="U591" s="34"/>
      <c r="V591" s="34"/>
      <c r="W591" s="35" t="s">
        <v>68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935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936</v>
      </c>
      <c r="B592" s="54" t="s">
        <v>937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933" t="s">
        <v>938</v>
      </c>
      <c r="Q592" s="768"/>
      <c r="R592" s="768"/>
      <c r="S592" s="768"/>
      <c r="T592" s="769"/>
      <c r="U592" s="34"/>
      <c r="V592" s="34"/>
      <c r="W592" s="35" t="s">
        <v>68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939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940</v>
      </c>
      <c r="B593" s="54" t="s">
        <v>941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116</v>
      </c>
      <c r="L593" s="32"/>
      <c r="M593" s="33" t="s">
        <v>117</v>
      </c>
      <c r="N593" s="33"/>
      <c r="O593" s="32">
        <v>55</v>
      </c>
      <c r="P593" s="921" t="s">
        <v>942</v>
      </c>
      <c r="Q593" s="768"/>
      <c r="R593" s="768"/>
      <c r="S593" s="768"/>
      <c r="T593" s="769"/>
      <c r="U593" s="34"/>
      <c r="V593" s="34"/>
      <c r="W593" s="35" t="s">
        <v>68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943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944</v>
      </c>
      <c r="B594" s="54" t="s">
        <v>945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75</v>
      </c>
      <c r="L594" s="32"/>
      <c r="M594" s="33" t="s">
        <v>120</v>
      </c>
      <c r="N594" s="33"/>
      <c r="O594" s="32">
        <v>55</v>
      </c>
      <c r="P594" s="789" t="s">
        <v>946</v>
      </c>
      <c r="Q594" s="768"/>
      <c r="R594" s="768"/>
      <c r="S594" s="768"/>
      <c r="T594" s="769"/>
      <c r="U594" s="34"/>
      <c r="V594" s="34"/>
      <c r="W594" s="35" t="s">
        <v>68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931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947</v>
      </c>
      <c r="B595" s="54" t="s">
        <v>948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75</v>
      </c>
      <c r="L595" s="32"/>
      <c r="M595" s="33" t="s">
        <v>117</v>
      </c>
      <c r="N595" s="33"/>
      <c r="O595" s="32">
        <v>50</v>
      </c>
      <c r="P595" s="960" t="s">
        <v>949</v>
      </c>
      <c r="Q595" s="768"/>
      <c r="R595" s="768"/>
      <c r="S595" s="768"/>
      <c r="T595" s="769"/>
      <c r="U595" s="34"/>
      <c r="V595" s="34"/>
      <c r="W595" s="35" t="s">
        <v>68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939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950</v>
      </c>
      <c r="B596" s="54" t="s">
        <v>951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75</v>
      </c>
      <c r="L596" s="32"/>
      <c r="M596" s="33" t="s">
        <v>117</v>
      </c>
      <c r="N596" s="33"/>
      <c r="O596" s="32">
        <v>55</v>
      </c>
      <c r="P596" s="1003" t="s">
        <v>952</v>
      </c>
      <c r="Q596" s="768"/>
      <c r="R596" s="768"/>
      <c r="S596" s="768"/>
      <c r="T596" s="769"/>
      <c r="U596" s="34"/>
      <c r="V596" s="34"/>
      <c r="W596" s="35" t="s">
        <v>68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943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70</v>
      </c>
      <c r="Q597" s="773"/>
      <c r="R597" s="773"/>
      <c r="S597" s="773"/>
      <c r="T597" s="773"/>
      <c r="U597" s="773"/>
      <c r="V597" s="774"/>
      <c r="W597" s="37" t="s">
        <v>71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70</v>
      </c>
      <c r="Q598" s="773"/>
      <c r="R598" s="773"/>
      <c r="S598" s="773"/>
      <c r="T598" s="773"/>
      <c r="U598" s="773"/>
      <c r="V598" s="774"/>
      <c r="W598" s="37" t="s">
        <v>68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167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953</v>
      </c>
      <c r="B600" s="54" t="s">
        <v>954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116</v>
      </c>
      <c r="L600" s="32"/>
      <c r="M600" s="33" t="s">
        <v>120</v>
      </c>
      <c r="N600" s="33"/>
      <c r="O600" s="32">
        <v>50</v>
      </c>
      <c r="P600" s="786" t="s">
        <v>955</v>
      </c>
      <c r="Q600" s="768"/>
      <c r="R600" s="768"/>
      <c r="S600" s="768"/>
      <c r="T600" s="769"/>
      <c r="U600" s="34"/>
      <c r="V600" s="34"/>
      <c r="W600" s="35" t="s">
        <v>68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917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956</v>
      </c>
      <c r="B601" s="54" t="s">
        <v>957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116</v>
      </c>
      <c r="L601" s="32"/>
      <c r="M601" s="33" t="s">
        <v>117</v>
      </c>
      <c r="N601" s="33"/>
      <c r="O601" s="32">
        <v>50</v>
      </c>
      <c r="P601" s="1141" t="s">
        <v>958</v>
      </c>
      <c r="Q601" s="768"/>
      <c r="R601" s="768"/>
      <c r="S601" s="768"/>
      <c r="T601" s="769"/>
      <c r="U601" s="34"/>
      <c r="V601" s="34"/>
      <c r="W601" s="35" t="s">
        <v>68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917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959</v>
      </c>
      <c r="B602" s="54" t="s">
        <v>960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116</v>
      </c>
      <c r="L602" s="32"/>
      <c r="M602" s="33" t="s">
        <v>117</v>
      </c>
      <c r="N602" s="33"/>
      <c r="O602" s="32">
        <v>50</v>
      </c>
      <c r="P602" s="1002" t="s">
        <v>961</v>
      </c>
      <c r="Q602" s="768"/>
      <c r="R602" s="768"/>
      <c r="S602" s="768"/>
      <c r="T602" s="769"/>
      <c r="U602" s="34"/>
      <c r="V602" s="34"/>
      <c r="W602" s="35" t="s">
        <v>68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962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963</v>
      </c>
      <c r="B603" s="54" t="s">
        <v>964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75</v>
      </c>
      <c r="L603" s="32"/>
      <c r="M603" s="33" t="s">
        <v>117</v>
      </c>
      <c r="N603" s="33"/>
      <c r="O603" s="32">
        <v>50</v>
      </c>
      <c r="P603" s="1146" t="s">
        <v>965</v>
      </c>
      <c r="Q603" s="768"/>
      <c r="R603" s="768"/>
      <c r="S603" s="768"/>
      <c r="T603" s="769"/>
      <c r="U603" s="34"/>
      <c r="V603" s="34"/>
      <c r="W603" s="35" t="s">
        <v>68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962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70</v>
      </c>
      <c r="Q604" s="773"/>
      <c r="R604" s="773"/>
      <c r="S604" s="773"/>
      <c r="T604" s="773"/>
      <c r="U604" s="773"/>
      <c r="V604" s="774"/>
      <c r="W604" s="37" t="s">
        <v>71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70</v>
      </c>
      <c r="Q605" s="773"/>
      <c r="R605" s="773"/>
      <c r="S605" s="773"/>
      <c r="T605" s="773"/>
      <c r="U605" s="773"/>
      <c r="V605" s="774"/>
      <c r="W605" s="37" t="s">
        <v>68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63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966</v>
      </c>
      <c r="B607" s="54" t="s">
        <v>967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75</v>
      </c>
      <c r="L607" s="32"/>
      <c r="M607" s="33" t="s">
        <v>67</v>
      </c>
      <c r="N607" s="33"/>
      <c r="O607" s="32">
        <v>40</v>
      </c>
      <c r="P607" s="1067" t="s">
        <v>968</v>
      </c>
      <c r="Q607" s="768"/>
      <c r="R607" s="768"/>
      <c r="S607" s="768"/>
      <c r="T607" s="769"/>
      <c r="U607" s="34"/>
      <c r="V607" s="34"/>
      <c r="W607" s="35" t="s">
        <v>68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969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970</v>
      </c>
      <c r="B608" s="54" t="s">
        <v>971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75</v>
      </c>
      <c r="L608" s="32"/>
      <c r="M608" s="33" t="s">
        <v>67</v>
      </c>
      <c r="N608" s="33"/>
      <c r="O608" s="32">
        <v>40</v>
      </c>
      <c r="P608" s="959" t="s">
        <v>972</v>
      </c>
      <c r="Q608" s="768"/>
      <c r="R608" s="768"/>
      <c r="S608" s="768"/>
      <c r="T608" s="769"/>
      <c r="U608" s="34"/>
      <c r="V608" s="34"/>
      <c r="W608" s="35" t="s">
        <v>68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973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974</v>
      </c>
      <c r="B609" s="54" t="s">
        <v>975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75</v>
      </c>
      <c r="L609" s="32"/>
      <c r="M609" s="33" t="s">
        <v>67</v>
      </c>
      <c r="N609" s="33"/>
      <c r="O609" s="32">
        <v>45</v>
      </c>
      <c r="P609" s="975" t="s">
        <v>976</v>
      </c>
      <c r="Q609" s="768"/>
      <c r="R609" s="768"/>
      <c r="S609" s="768"/>
      <c r="T609" s="769"/>
      <c r="U609" s="34"/>
      <c r="V609" s="34"/>
      <c r="W609" s="35" t="s">
        <v>68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977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978</v>
      </c>
      <c r="B610" s="54" t="s">
        <v>979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45</v>
      </c>
      <c r="P610" s="907" t="s">
        <v>980</v>
      </c>
      <c r="Q610" s="768"/>
      <c r="R610" s="768"/>
      <c r="S610" s="768"/>
      <c r="T610" s="769"/>
      <c r="U610" s="34"/>
      <c r="V610" s="34"/>
      <c r="W610" s="35" t="s">
        <v>68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981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982</v>
      </c>
      <c r="B611" s="54" t="s">
        <v>983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75</v>
      </c>
      <c r="L611" s="32"/>
      <c r="M611" s="33" t="s">
        <v>67</v>
      </c>
      <c r="N611" s="33"/>
      <c r="O611" s="32">
        <v>45</v>
      </c>
      <c r="P611" s="977" t="s">
        <v>984</v>
      </c>
      <c r="Q611" s="768"/>
      <c r="R611" s="768"/>
      <c r="S611" s="768"/>
      <c r="T611" s="769"/>
      <c r="U611" s="34"/>
      <c r="V611" s="34"/>
      <c r="W611" s="35" t="s">
        <v>68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985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986</v>
      </c>
      <c r="B612" s="54" t="s">
        <v>987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66</v>
      </c>
      <c r="L612" s="32"/>
      <c r="M612" s="33" t="s">
        <v>67</v>
      </c>
      <c r="N612" s="33"/>
      <c r="O612" s="32">
        <v>40</v>
      </c>
      <c r="P612" s="1005" t="s">
        <v>988</v>
      </c>
      <c r="Q612" s="768"/>
      <c r="R612" s="768"/>
      <c r="S612" s="768"/>
      <c r="T612" s="769"/>
      <c r="U612" s="34"/>
      <c r="V612" s="34"/>
      <c r="W612" s="35" t="s">
        <v>68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969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989</v>
      </c>
      <c r="B613" s="54" t="s">
        <v>990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66</v>
      </c>
      <c r="L613" s="32"/>
      <c r="M613" s="33" t="s">
        <v>67</v>
      </c>
      <c r="N613" s="33"/>
      <c r="O613" s="32">
        <v>40</v>
      </c>
      <c r="P613" s="784" t="s">
        <v>991</v>
      </c>
      <c r="Q613" s="768"/>
      <c r="R613" s="768"/>
      <c r="S613" s="768"/>
      <c r="T613" s="769"/>
      <c r="U613" s="34"/>
      <c r="V613" s="34"/>
      <c r="W613" s="35" t="s">
        <v>68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973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70</v>
      </c>
      <c r="Q614" s="773"/>
      <c r="R614" s="773"/>
      <c r="S614" s="773"/>
      <c r="T614" s="773"/>
      <c r="U614" s="773"/>
      <c r="V614" s="774"/>
      <c r="W614" s="37" t="s">
        <v>71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70</v>
      </c>
      <c r="Q615" s="773"/>
      <c r="R615" s="773"/>
      <c r="S615" s="773"/>
      <c r="T615" s="773"/>
      <c r="U615" s="773"/>
      <c r="V615" s="774"/>
      <c r="W615" s="37" t="s">
        <v>68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72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customHeight="1" x14ac:dyDescent="0.25">
      <c r="A617" s="54" t="s">
        <v>992</v>
      </c>
      <c r="B617" s="54" t="s">
        <v>993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116</v>
      </c>
      <c r="L617" s="32"/>
      <c r="M617" s="33" t="s">
        <v>120</v>
      </c>
      <c r="N617" s="33"/>
      <c r="O617" s="32">
        <v>40</v>
      </c>
      <c r="P617" s="1115" t="s">
        <v>994</v>
      </c>
      <c r="Q617" s="768"/>
      <c r="R617" s="768"/>
      <c r="S617" s="768"/>
      <c r="T617" s="769"/>
      <c r="U617" s="34"/>
      <c r="V617" s="34"/>
      <c r="W617" s="35" t="s">
        <v>68</v>
      </c>
      <c r="X617" s="761">
        <v>150</v>
      </c>
      <c r="Y617" s="762">
        <f t="shared" ref="Y617:Y624" si="115">IFERROR(IF(X617="",0,CEILING((X617/$H617),1)*$H617),"")</f>
        <v>156</v>
      </c>
      <c r="Z617" s="36">
        <f>IFERROR(IF(Y617=0,"",ROUNDUP(Y617/H617,0)*0.02175),"")</f>
        <v>0.43499999999999994</v>
      </c>
      <c r="AA617" s="56"/>
      <c r="AB617" s="57"/>
      <c r="AC617" s="719" t="s">
        <v>995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160.84615384615387</v>
      </c>
      <c r="BN617" s="64">
        <f t="shared" ref="BN617:BN624" si="117">IFERROR(Y617*I617/H617,"0")</f>
        <v>167.28000000000003</v>
      </c>
      <c r="BO617" s="64">
        <f t="shared" ref="BO617:BO624" si="118">IFERROR(1/J617*(X617/H617),"0")</f>
        <v>0.34340659340659335</v>
      </c>
      <c r="BP617" s="64">
        <f t="shared" ref="BP617:BP624" si="119">IFERROR(1/J617*(Y617/H617),"0")</f>
        <v>0.3571428571428571</v>
      </c>
    </row>
    <row r="618" spans="1:68" ht="27" hidden="1" customHeight="1" x14ac:dyDescent="0.25">
      <c r="A618" s="54" t="s">
        <v>992</v>
      </c>
      <c r="B618" s="54" t="s">
        <v>996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116</v>
      </c>
      <c r="L618" s="32"/>
      <c r="M618" s="33" t="s">
        <v>120</v>
      </c>
      <c r="N618" s="33"/>
      <c r="O618" s="32">
        <v>45</v>
      </c>
      <c r="P618" s="1062" t="s">
        <v>997</v>
      </c>
      <c r="Q618" s="768"/>
      <c r="R618" s="768"/>
      <c r="S618" s="768"/>
      <c r="T618" s="769"/>
      <c r="U618" s="34"/>
      <c r="V618" s="34"/>
      <c r="W618" s="35" t="s">
        <v>68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995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998</v>
      </c>
      <c r="B619" s="54" t="s">
        <v>999</v>
      </c>
      <c r="C619" s="31">
        <v>4301051510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116</v>
      </c>
      <c r="L619" s="32"/>
      <c r="M619" s="33" t="s">
        <v>67</v>
      </c>
      <c r="N619" s="33"/>
      <c r="O619" s="32">
        <v>30</v>
      </c>
      <c r="P619" s="999" t="s">
        <v>1000</v>
      </c>
      <c r="Q619" s="768"/>
      <c r="R619" s="768"/>
      <c r="S619" s="768"/>
      <c r="T619" s="769"/>
      <c r="U619" s="34"/>
      <c r="V619" s="34"/>
      <c r="W619" s="35" t="s">
        <v>68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1001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998</v>
      </c>
      <c r="B620" s="54" t="s">
        <v>1002</v>
      </c>
      <c r="C620" s="31">
        <v>4301051933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116</v>
      </c>
      <c r="L620" s="32"/>
      <c r="M620" s="33" t="s">
        <v>120</v>
      </c>
      <c r="N620" s="33"/>
      <c r="O620" s="32">
        <v>45</v>
      </c>
      <c r="P620" s="1066" t="s">
        <v>1003</v>
      </c>
      <c r="Q620" s="768"/>
      <c r="R620" s="768"/>
      <c r="S620" s="768"/>
      <c r="T620" s="769"/>
      <c r="U620" s="34"/>
      <c r="V620" s="34"/>
      <c r="W620" s="35" t="s">
        <v>68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1001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1004</v>
      </c>
      <c r="B621" s="54" t="s">
        <v>1005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66</v>
      </c>
      <c r="L621" s="32"/>
      <c r="M621" s="33" t="s">
        <v>67</v>
      </c>
      <c r="N621" s="33"/>
      <c r="O621" s="32">
        <v>40</v>
      </c>
      <c r="P621" s="777" t="s">
        <v>1006</v>
      </c>
      <c r="Q621" s="768"/>
      <c r="R621" s="768"/>
      <c r="S621" s="768"/>
      <c r="T621" s="769"/>
      <c r="U621" s="34"/>
      <c r="V621" s="34"/>
      <c r="W621" s="35" t="s">
        <v>68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995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1004</v>
      </c>
      <c r="B622" s="54" t="s">
        <v>1007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66</v>
      </c>
      <c r="L622" s="32"/>
      <c r="M622" s="33" t="s">
        <v>153</v>
      </c>
      <c r="N622" s="33"/>
      <c r="O622" s="32">
        <v>45</v>
      </c>
      <c r="P622" s="1037" t="s">
        <v>1008</v>
      </c>
      <c r="Q622" s="768"/>
      <c r="R622" s="768"/>
      <c r="S622" s="768"/>
      <c r="T622" s="769"/>
      <c r="U622" s="34"/>
      <c r="V622" s="34"/>
      <c r="W622" s="35" t="s">
        <v>68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995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1009</v>
      </c>
      <c r="B623" s="54" t="s">
        <v>1010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66</v>
      </c>
      <c r="L623" s="32"/>
      <c r="M623" s="33" t="s">
        <v>67</v>
      </c>
      <c r="N623" s="33"/>
      <c r="O623" s="32">
        <v>30</v>
      </c>
      <c r="P623" s="946" t="s">
        <v>1011</v>
      </c>
      <c r="Q623" s="768"/>
      <c r="R623" s="768"/>
      <c r="S623" s="768"/>
      <c r="T623" s="769"/>
      <c r="U623" s="34"/>
      <c r="V623" s="34"/>
      <c r="W623" s="35" t="s">
        <v>68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1001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1009</v>
      </c>
      <c r="B624" s="54" t="s">
        <v>1012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66</v>
      </c>
      <c r="L624" s="32"/>
      <c r="M624" s="33" t="s">
        <v>153</v>
      </c>
      <c r="N624" s="33"/>
      <c r="O624" s="32">
        <v>45</v>
      </c>
      <c r="P624" s="853" t="s">
        <v>1013</v>
      </c>
      <c r="Q624" s="768"/>
      <c r="R624" s="768"/>
      <c r="S624" s="768"/>
      <c r="T624" s="769"/>
      <c r="U624" s="34"/>
      <c r="V624" s="34"/>
      <c r="W624" s="35" t="s">
        <v>68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1001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70</v>
      </c>
      <c r="Q625" s="773"/>
      <c r="R625" s="773"/>
      <c r="S625" s="773"/>
      <c r="T625" s="773"/>
      <c r="U625" s="773"/>
      <c r="V625" s="774"/>
      <c r="W625" s="37" t="s">
        <v>71</v>
      </c>
      <c r="X625" s="763">
        <f>IFERROR(X617/H617,"0")+IFERROR(X618/H618,"0")+IFERROR(X619/H619,"0")+IFERROR(X620/H620,"0")+IFERROR(X621/H621,"0")+IFERROR(X622/H622,"0")+IFERROR(X623/H623,"0")+IFERROR(X624/H624,"0")</f>
        <v>19.23076923076923</v>
      </c>
      <c r="Y625" s="763">
        <f>IFERROR(Y617/H617,"0")+IFERROR(Y618/H618,"0")+IFERROR(Y619/H619,"0")+IFERROR(Y620/H620,"0")+IFERROR(Y621/H621,"0")+IFERROR(Y622/H622,"0")+IFERROR(Y623/H623,"0")+IFERROR(Y624/H624,"0")</f>
        <v>20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0.43499999999999994</v>
      </c>
      <c r="AA625" s="764"/>
      <c r="AB625" s="764"/>
      <c r="AC625" s="764"/>
    </row>
    <row r="626" spans="1:68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70</v>
      </c>
      <c r="Q626" s="773"/>
      <c r="R626" s="773"/>
      <c r="S626" s="773"/>
      <c r="T626" s="773"/>
      <c r="U626" s="773"/>
      <c r="V626" s="774"/>
      <c r="W626" s="37" t="s">
        <v>68</v>
      </c>
      <c r="X626" s="763">
        <f>IFERROR(SUM(X617:X624),"0")</f>
        <v>150</v>
      </c>
      <c r="Y626" s="763">
        <f>IFERROR(SUM(Y617:Y624),"0")</f>
        <v>156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213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1014</v>
      </c>
      <c r="B628" s="54" t="s">
        <v>1015</v>
      </c>
      <c r="C628" s="31">
        <v>4301060408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116</v>
      </c>
      <c r="L628" s="32"/>
      <c r="M628" s="33" t="s">
        <v>67</v>
      </c>
      <c r="N628" s="33"/>
      <c r="O628" s="32">
        <v>40</v>
      </c>
      <c r="P628" s="818" t="s">
        <v>1016</v>
      </c>
      <c r="Q628" s="768"/>
      <c r="R628" s="768"/>
      <c r="S628" s="768"/>
      <c r="T628" s="769"/>
      <c r="U628" s="34"/>
      <c r="V628" s="34"/>
      <c r="W628" s="35" t="s">
        <v>68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1017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1014</v>
      </c>
      <c r="B629" s="54" t="s">
        <v>1018</v>
      </c>
      <c r="C629" s="31">
        <v>4301060354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116</v>
      </c>
      <c r="L629" s="32"/>
      <c r="M629" s="33" t="s">
        <v>67</v>
      </c>
      <c r="N629" s="33"/>
      <c r="O629" s="32">
        <v>40</v>
      </c>
      <c r="P629" s="978" t="s">
        <v>1019</v>
      </c>
      <c r="Q629" s="768"/>
      <c r="R629" s="768"/>
      <c r="S629" s="768"/>
      <c r="T629" s="769"/>
      <c r="U629" s="34"/>
      <c r="V629" s="34"/>
      <c r="W629" s="35" t="s">
        <v>68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1017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1020</v>
      </c>
      <c r="B630" s="54" t="s">
        <v>1021</v>
      </c>
      <c r="C630" s="31">
        <v>4301060407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116</v>
      </c>
      <c r="L630" s="32"/>
      <c r="M630" s="33" t="s">
        <v>67</v>
      </c>
      <c r="N630" s="33"/>
      <c r="O630" s="32">
        <v>40</v>
      </c>
      <c r="P630" s="1014" t="s">
        <v>1022</v>
      </c>
      <c r="Q630" s="768"/>
      <c r="R630" s="768"/>
      <c r="S630" s="768"/>
      <c r="T630" s="769"/>
      <c r="U630" s="34"/>
      <c r="V630" s="34"/>
      <c r="W630" s="35" t="s">
        <v>68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1023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1020</v>
      </c>
      <c r="B631" s="54" t="s">
        <v>1024</v>
      </c>
      <c r="C631" s="31">
        <v>4301060355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116</v>
      </c>
      <c r="L631" s="32"/>
      <c r="M631" s="33" t="s">
        <v>67</v>
      </c>
      <c r="N631" s="33"/>
      <c r="O631" s="32">
        <v>40</v>
      </c>
      <c r="P631" s="1077" t="s">
        <v>1025</v>
      </c>
      <c r="Q631" s="768"/>
      <c r="R631" s="768"/>
      <c r="S631" s="768"/>
      <c r="T631" s="769"/>
      <c r="U631" s="34"/>
      <c r="V631" s="34"/>
      <c r="W631" s="35" t="s">
        <v>68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1023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70</v>
      </c>
      <c r="Q632" s="773"/>
      <c r="R632" s="773"/>
      <c r="S632" s="773"/>
      <c r="T632" s="773"/>
      <c r="U632" s="773"/>
      <c r="V632" s="774"/>
      <c r="W632" s="37" t="s">
        <v>71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70</v>
      </c>
      <c r="Q633" s="773"/>
      <c r="R633" s="773"/>
      <c r="S633" s="773"/>
      <c r="T633" s="773"/>
      <c r="U633" s="773"/>
      <c r="V633" s="774"/>
      <c r="W633" s="37" t="s">
        <v>68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1026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113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1027</v>
      </c>
      <c r="B636" s="54" t="s">
        <v>1028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116</v>
      </c>
      <c r="L636" s="32"/>
      <c r="M636" s="33" t="s">
        <v>117</v>
      </c>
      <c r="N636" s="33"/>
      <c r="O636" s="32">
        <v>55</v>
      </c>
      <c r="P636" s="1111" t="s">
        <v>1029</v>
      </c>
      <c r="Q636" s="768"/>
      <c r="R636" s="768"/>
      <c r="S636" s="768"/>
      <c r="T636" s="769"/>
      <c r="U636" s="34"/>
      <c r="V636" s="34"/>
      <c r="W636" s="35" t="s">
        <v>68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1030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1031</v>
      </c>
      <c r="B637" s="54" t="s">
        <v>1032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116</v>
      </c>
      <c r="L637" s="32"/>
      <c r="M637" s="33" t="s">
        <v>117</v>
      </c>
      <c r="N637" s="33"/>
      <c r="O637" s="32">
        <v>55</v>
      </c>
      <c r="P637" s="869" t="s">
        <v>1033</v>
      </c>
      <c r="Q637" s="768"/>
      <c r="R637" s="768"/>
      <c r="S637" s="768"/>
      <c r="T637" s="769"/>
      <c r="U637" s="34"/>
      <c r="V637" s="34"/>
      <c r="W637" s="35" t="s">
        <v>68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1034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70</v>
      </c>
      <c r="Q638" s="773"/>
      <c r="R638" s="773"/>
      <c r="S638" s="773"/>
      <c r="T638" s="773"/>
      <c r="U638" s="773"/>
      <c r="V638" s="774"/>
      <c r="W638" s="37" t="s">
        <v>71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70</v>
      </c>
      <c r="Q639" s="773"/>
      <c r="R639" s="773"/>
      <c r="S639" s="773"/>
      <c r="T639" s="773"/>
      <c r="U639" s="773"/>
      <c r="V639" s="774"/>
      <c r="W639" s="37" t="s">
        <v>68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167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1035</v>
      </c>
      <c r="B641" s="54" t="s">
        <v>1036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116</v>
      </c>
      <c r="L641" s="32"/>
      <c r="M641" s="33" t="s">
        <v>117</v>
      </c>
      <c r="N641" s="33"/>
      <c r="O641" s="32">
        <v>50</v>
      </c>
      <c r="P641" s="1113" t="s">
        <v>1037</v>
      </c>
      <c r="Q641" s="768"/>
      <c r="R641" s="768"/>
      <c r="S641" s="768"/>
      <c r="T641" s="769"/>
      <c r="U641" s="34"/>
      <c r="V641" s="34"/>
      <c r="W641" s="35" t="s">
        <v>68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1038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70</v>
      </c>
      <c r="Q642" s="773"/>
      <c r="R642" s="773"/>
      <c r="S642" s="773"/>
      <c r="T642" s="773"/>
      <c r="U642" s="773"/>
      <c r="V642" s="774"/>
      <c r="W642" s="37" t="s">
        <v>71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70</v>
      </c>
      <c r="Q643" s="773"/>
      <c r="R643" s="773"/>
      <c r="S643" s="773"/>
      <c r="T643" s="773"/>
      <c r="U643" s="773"/>
      <c r="V643" s="774"/>
      <c r="W643" s="37" t="s">
        <v>68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63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1039</v>
      </c>
      <c r="B645" s="54" t="s">
        <v>1040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75</v>
      </c>
      <c r="L645" s="32"/>
      <c r="M645" s="33" t="s">
        <v>67</v>
      </c>
      <c r="N645" s="33"/>
      <c r="O645" s="32">
        <v>40</v>
      </c>
      <c r="P645" s="924" t="s">
        <v>1041</v>
      </c>
      <c r="Q645" s="768"/>
      <c r="R645" s="768"/>
      <c r="S645" s="768"/>
      <c r="T645" s="769"/>
      <c r="U645" s="34"/>
      <c r="V645" s="34"/>
      <c r="W645" s="35" t="s">
        <v>68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1042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70</v>
      </c>
      <c r="Q646" s="773"/>
      <c r="R646" s="773"/>
      <c r="S646" s="773"/>
      <c r="T646" s="773"/>
      <c r="U646" s="773"/>
      <c r="V646" s="774"/>
      <c r="W646" s="37" t="s">
        <v>71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70</v>
      </c>
      <c r="Q647" s="773"/>
      <c r="R647" s="773"/>
      <c r="S647" s="773"/>
      <c r="T647" s="773"/>
      <c r="U647" s="773"/>
      <c r="V647" s="774"/>
      <c r="W647" s="37" t="s">
        <v>68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72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1043</v>
      </c>
      <c r="B649" s="54" t="s">
        <v>1044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116</v>
      </c>
      <c r="L649" s="32"/>
      <c r="M649" s="33" t="s">
        <v>67</v>
      </c>
      <c r="N649" s="33"/>
      <c r="O649" s="32">
        <v>45</v>
      </c>
      <c r="P649" s="976" t="s">
        <v>1045</v>
      </c>
      <c r="Q649" s="768"/>
      <c r="R649" s="768"/>
      <c r="S649" s="768"/>
      <c r="T649" s="769"/>
      <c r="U649" s="34"/>
      <c r="V649" s="34"/>
      <c r="W649" s="35" t="s">
        <v>68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1046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70</v>
      </c>
      <c r="Q650" s="773"/>
      <c r="R650" s="773"/>
      <c r="S650" s="773"/>
      <c r="T650" s="773"/>
      <c r="U650" s="773"/>
      <c r="V650" s="774"/>
      <c r="W650" s="37" t="s">
        <v>71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70</v>
      </c>
      <c r="Q651" s="773"/>
      <c r="R651" s="773"/>
      <c r="S651" s="773"/>
      <c r="T651" s="773"/>
      <c r="U651" s="773"/>
      <c r="V651" s="774"/>
      <c r="W651" s="37" t="s">
        <v>68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1047</v>
      </c>
      <c r="Q652" s="913"/>
      <c r="R652" s="913"/>
      <c r="S652" s="913"/>
      <c r="T652" s="913"/>
      <c r="U652" s="913"/>
      <c r="V652" s="914"/>
      <c r="W652" s="37" t="s">
        <v>68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4995.8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5142.8199999999988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1048</v>
      </c>
      <c r="Q653" s="913"/>
      <c r="R653" s="913"/>
      <c r="S653" s="913"/>
      <c r="T653" s="913"/>
      <c r="U653" s="913"/>
      <c r="V653" s="914"/>
      <c r="W653" s="37" t="s">
        <v>68</v>
      </c>
      <c r="X653" s="763">
        <f>IFERROR(SUM(BM22:BM649),"0")</f>
        <v>5359.9920807162198</v>
      </c>
      <c r="Y653" s="763">
        <f>IFERROR(SUM(BN22:BN649),"0")</f>
        <v>5515.5439999999999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1049</v>
      </c>
      <c r="Q654" s="913"/>
      <c r="R654" s="913"/>
      <c r="S654" s="913"/>
      <c r="T654" s="913"/>
      <c r="U654" s="913"/>
      <c r="V654" s="914"/>
      <c r="W654" s="37" t="s">
        <v>1050</v>
      </c>
      <c r="X654" s="38">
        <f>ROUNDUP(SUM(BO22:BO649),0)</f>
        <v>11</v>
      </c>
      <c r="Y654" s="38">
        <f>ROUNDUP(SUM(BP22:BP649),0)</f>
        <v>11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1051</v>
      </c>
      <c r="Q655" s="913"/>
      <c r="R655" s="913"/>
      <c r="S655" s="913"/>
      <c r="T655" s="913"/>
      <c r="U655" s="913"/>
      <c r="V655" s="914"/>
      <c r="W655" s="37" t="s">
        <v>68</v>
      </c>
      <c r="X655" s="763">
        <f>GrossWeightTotal+PalletQtyTotal*25</f>
        <v>5634.9920807162198</v>
      </c>
      <c r="Y655" s="763">
        <f>GrossWeightTotalR+PalletQtyTotalR*25</f>
        <v>5790.5439999999999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1052</v>
      </c>
      <c r="Q656" s="913"/>
      <c r="R656" s="913"/>
      <c r="S656" s="913"/>
      <c r="T656" s="913"/>
      <c r="U656" s="913"/>
      <c r="V656" s="914"/>
      <c r="W656" s="37" t="s">
        <v>1050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1328.4189214361627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1353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1053</v>
      </c>
      <c r="Q657" s="913"/>
      <c r="R657" s="913"/>
      <c r="S657" s="913"/>
      <c r="T657" s="913"/>
      <c r="U657" s="913"/>
      <c r="V657" s="914"/>
      <c r="W657" s="39" t="s">
        <v>1054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12.355600000000001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1055</v>
      </c>
      <c r="B659" s="758" t="s">
        <v>62</v>
      </c>
      <c r="C659" s="809" t="s">
        <v>111</v>
      </c>
      <c r="D659" s="871"/>
      <c r="E659" s="871"/>
      <c r="F659" s="871"/>
      <c r="G659" s="871"/>
      <c r="H659" s="860"/>
      <c r="I659" s="809" t="s">
        <v>333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667</v>
      </c>
      <c r="X659" s="860"/>
      <c r="Y659" s="809" t="s">
        <v>752</v>
      </c>
      <c r="Z659" s="871"/>
      <c r="AA659" s="871"/>
      <c r="AB659" s="860"/>
      <c r="AC659" s="758" t="s">
        <v>852</v>
      </c>
      <c r="AD659" s="809" t="s">
        <v>927</v>
      </c>
      <c r="AE659" s="860"/>
      <c r="AF659" s="759"/>
    </row>
    <row r="660" spans="1:32" ht="14.25" customHeight="1" thickTop="1" x14ac:dyDescent="0.2">
      <c r="A660" s="1070" t="s">
        <v>1056</v>
      </c>
      <c r="B660" s="809" t="s">
        <v>62</v>
      </c>
      <c r="C660" s="809" t="s">
        <v>112</v>
      </c>
      <c r="D660" s="809" t="s">
        <v>137</v>
      </c>
      <c r="E660" s="809" t="s">
        <v>221</v>
      </c>
      <c r="F660" s="809" t="s">
        <v>246</v>
      </c>
      <c r="G660" s="809" t="s">
        <v>297</v>
      </c>
      <c r="H660" s="809" t="s">
        <v>111</v>
      </c>
      <c r="I660" s="809" t="s">
        <v>334</v>
      </c>
      <c r="J660" s="809" t="s">
        <v>359</v>
      </c>
      <c r="K660" s="809" t="s">
        <v>432</v>
      </c>
      <c r="L660" s="809" t="s">
        <v>452</v>
      </c>
      <c r="M660" s="809" t="s">
        <v>478</v>
      </c>
      <c r="N660" s="759"/>
      <c r="O660" s="809" t="s">
        <v>507</v>
      </c>
      <c r="P660" s="809" t="s">
        <v>510</v>
      </c>
      <c r="Q660" s="809" t="s">
        <v>519</v>
      </c>
      <c r="R660" s="809" t="s">
        <v>537</v>
      </c>
      <c r="S660" s="809" t="s">
        <v>547</v>
      </c>
      <c r="T660" s="809" t="s">
        <v>560</v>
      </c>
      <c r="U660" s="809" t="s">
        <v>568</v>
      </c>
      <c r="V660" s="809" t="s">
        <v>654</v>
      </c>
      <c r="W660" s="809" t="s">
        <v>668</v>
      </c>
      <c r="X660" s="809" t="s">
        <v>713</v>
      </c>
      <c r="Y660" s="809" t="s">
        <v>753</v>
      </c>
      <c r="Z660" s="809" t="s">
        <v>812</v>
      </c>
      <c r="AA660" s="809" t="s">
        <v>835</v>
      </c>
      <c r="AB660" s="809" t="s">
        <v>848</v>
      </c>
      <c r="AC660" s="809" t="s">
        <v>852</v>
      </c>
      <c r="AD660" s="809" t="s">
        <v>927</v>
      </c>
      <c r="AE660" s="809" t="s">
        <v>1026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1057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54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291.3</v>
      </c>
      <c r="E662" s="46">
        <f>IFERROR(Y107*1,"0")+IFERROR(Y108*1,"0")+IFERROR(Y109*1,"0")+IFERROR(Y110*1,"0")+IFERROR(Y114*1,"0")+IFERROR(Y115*1,"0")+IFERROR(Y116*1,"0")+IFERROR(Y117*1,"0")+IFERROR(Y118*1,"0")</f>
        <v>450.9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247.4</v>
      </c>
      <c r="G662" s="46">
        <f>IFERROR(Y155*1,"0")+IFERROR(Y156*1,"0")+IFERROR(Y160*1,"0")+IFERROR(Y161*1,"0")+IFERROR(Y165*1,"0")+IFERROR(Y166*1,"0")</f>
        <v>62.32</v>
      </c>
      <c r="H662" s="46">
        <f>IFERROR(Y171*1,"0")+IFERROR(Y175*1,"0")+IFERROR(Y176*1,"0")+IFERROR(Y177*1,"0")+IFERROR(Y178*1,"0")+IFERROR(Y179*1,"0")+IFERROR(Y183*1,"0")+IFERROR(Y184*1,"0")+IFERROR(Y185*1,"0")</f>
        <v>0</v>
      </c>
      <c r="I662" s="46">
        <f>IFERROR(Y191*1,"0")+IFERROR(Y195*1,"0")+IFERROR(Y196*1,"0")+IFERROR(Y197*1,"0")+IFERROR(Y198*1,"0")+IFERROR(Y199*1,"0")+IFERROR(Y200*1,"0")+IFERROR(Y201*1,"0")+IFERROR(Y202*1,"0")</f>
        <v>289.8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951.6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187.6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122.39999999999999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35.700000000000003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230.4</v>
      </c>
      <c r="V662" s="46">
        <f>IFERROR(Y401*1,"0")+IFERROR(Y405*1,"0")+IFERROR(Y406*1,"0")+IFERROR(Y407*1,"0")</f>
        <v>560.70000000000005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992.4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51.6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65.400000000000006</v>
      </c>
      <c r="Z662" s="46">
        <f>IFERROR(Y510*1,"0")+IFERROR(Y514*1,"0")+IFERROR(Y515*1,"0")+IFERROR(Y516*1,"0")+IFERROR(Y517*1,"0")+IFERROR(Y518*1,"0")+IFERROR(Y522*1,"0")+IFERROR(Y526*1,"0")</f>
        <v>10.5</v>
      </c>
      <c r="AA662" s="46">
        <f>IFERROR(Y531*1,"0")+IFERROR(Y532*1,"0")+IFERROR(Y533*1,"0")+IFERROR(Y534*1,"0")</f>
        <v>45.36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337.44000000000005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156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a/8/mcACK55iDE7H2dTlWyfFKVYSOzMj5nSE8Wy+32Yxmw86DfJ464vSbYdsg2XPSjCcRAJRH8VgNYUgPjr/Ww==" saltValue="5kvVxt/Fb8l0dI7yAH0YXA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28,42"/>
        <filter val="1,19"/>
        <filter val="1,28"/>
        <filter val="1,50"/>
        <filter val="1,80"/>
        <filter val="10,00"/>
        <filter val="10,50"/>
        <filter val="100,00"/>
        <filter val="11"/>
        <filter val="110,00"/>
        <filter val="115,37"/>
        <filter val="116,00"/>
        <filter val="12,00"/>
        <filter val="12,50"/>
        <filter val="120,00"/>
        <filter val="126,19"/>
        <filter val="13,33"/>
        <filter val="135,00"/>
        <filter val="140,00"/>
        <filter val="150,00"/>
        <filter val="156,00"/>
        <filter val="16,67"/>
        <filter val="160,00"/>
        <filter val="167,50"/>
        <filter val="170,00"/>
        <filter val="175,00"/>
        <filter val="178,16"/>
        <filter val="180,00"/>
        <filter val="19,23"/>
        <filter val="2,50"/>
        <filter val="20,00"/>
        <filter val="20,48"/>
        <filter val="200,00"/>
        <filter val="21,00"/>
        <filter val="21,79"/>
        <filter val="24,00"/>
        <filter val="24,48"/>
        <filter val="25,18"/>
        <filter val="266,67"/>
        <filter val="27,80"/>
        <filter val="270,00"/>
        <filter val="28,00"/>
        <filter val="285,00"/>
        <filter val="30,00"/>
        <filter val="300,00"/>
        <filter val="32,00"/>
        <filter val="33,00"/>
        <filter val="34,26"/>
        <filter val="35,00"/>
        <filter val="35,38"/>
        <filter val="36,00"/>
        <filter val="4 995,80"/>
        <filter val="4,00"/>
        <filter val="4,63"/>
        <filter val="40,00"/>
        <filter val="401,00"/>
        <filter val="420,00"/>
        <filter val="44,00"/>
        <filter val="5 359,99"/>
        <filter val="5 634,99"/>
        <filter val="5,00"/>
        <filter val="50,00"/>
        <filter val="500,00"/>
        <filter val="560,00"/>
        <filter val="58,00"/>
        <filter val="6,00"/>
        <filter val="60,00"/>
        <filter val="600,00"/>
        <filter val="66,00"/>
        <filter val="66,67"/>
        <filter val="67,50"/>
        <filter val="7,69"/>
        <filter val="70,00"/>
        <filter val="80,00"/>
        <filter val="9,00"/>
        <filter val="9,47"/>
        <filter val="90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1058</v>
      </c>
      <c r="H1" s="52"/>
    </row>
    <row r="3" spans="2:8" x14ac:dyDescent="0.2">
      <c r="B3" s="47" t="s">
        <v>1059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1060</v>
      </c>
      <c r="D6" s="47" t="s">
        <v>1061</v>
      </c>
      <c r="E6" s="47"/>
    </row>
    <row r="7" spans="2:8" x14ac:dyDescent="0.2">
      <c r="B7" s="47" t="s">
        <v>1062</v>
      </c>
      <c r="C7" s="47" t="s">
        <v>1063</v>
      </c>
      <c r="D7" s="47" t="s">
        <v>1064</v>
      </c>
      <c r="E7" s="47"/>
    </row>
    <row r="9" spans="2:8" x14ac:dyDescent="0.2">
      <c r="B9" s="47" t="s">
        <v>1065</v>
      </c>
      <c r="C9" s="47" t="s">
        <v>1060</v>
      </c>
      <c r="D9" s="47"/>
      <c r="E9" s="47"/>
    </row>
    <row r="11" spans="2:8" x14ac:dyDescent="0.2">
      <c r="B11" s="47" t="s">
        <v>1065</v>
      </c>
      <c r="C11" s="47" t="s">
        <v>1063</v>
      </c>
      <c r="D11" s="47"/>
      <c r="E11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  <row r="21" spans="2:5" x14ac:dyDescent="0.2">
      <c r="B21" s="47" t="s">
        <v>1074</v>
      </c>
      <c r="C21" s="47"/>
      <c r="D21" s="47"/>
      <c r="E21" s="47"/>
    </row>
    <row r="22" spans="2:5" x14ac:dyDescent="0.2">
      <c r="B22" s="47" t="s">
        <v>1075</v>
      </c>
      <c r="C22" s="47"/>
      <c r="D22" s="47"/>
      <c r="E22" s="47"/>
    </row>
    <row r="23" spans="2:5" x14ac:dyDescent="0.2">
      <c r="B23" s="47" t="s">
        <v>1076</v>
      </c>
      <c r="C23" s="47"/>
      <c r="D23" s="47"/>
      <c r="E23" s="47"/>
    </row>
  </sheetData>
  <sheetProtection algorithmName="SHA-512" hashValue="JiecZ0humhXJH3vBZLHEg8o1fmtu+nE2sLF4BpHAbgdBkNN6yDfAQ8pMJp03Jo+Msy3/pAoRU0qJKQggImubgQ==" saltValue="QEQmn4YXO+JUTKs0rDiH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1411</vt:i4>
      </vt:variant>
    </vt:vector>
  </HeadingPairs>
  <TitlesOfParts>
    <vt:vector size="14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2024-11-07T10:55:23Z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