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1650D8B-F4FC-47A8-A4B2-F56097C9544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X291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Z290" i="1" s="1"/>
  <c r="Y270" i="1"/>
  <c r="Y291" i="1" s="1"/>
  <c r="X268" i="1"/>
  <c r="X267" i="1"/>
  <c r="BO266" i="1"/>
  <c r="BM266" i="1"/>
  <c r="Z266" i="1"/>
  <c r="Y266" i="1"/>
  <c r="P266" i="1"/>
  <c r="BO265" i="1"/>
  <c r="BM265" i="1"/>
  <c r="Z265" i="1"/>
  <c r="Y265" i="1"/>
  <c r="BO264" i="1"/>
  <c r="BM264" i="1"/>
  <c r="Z264" i="1"/>
  <c r="Z267" i="1" s="1"/>
  <c r="Y264" i="1"/>
  <c r="X262" i="1"/>
  <c r="X261" i="1"/>
  <c r="BO260" i="1"/>
  <c r="BM260" i="1"/>
  <c r="Z260" i="1"/>
  <c r="Y260" i="1"/>
  <c r="BO259" i="1"/>
  <c r="BM259" i="1"/>
  <c r="Z259" i="1"/>
  <c r="Z261" i="1" s="1"/>
  <c r="Y259" i="1"/>
  <c r="X257" i="1"/>
  <c r="X256" i="1"/>
  <c r="BO255" i="1"/>
  <c r="BM255" i="1"/>
  <c r="Z255" i="1"/>
  <c r="Z256" i="1" s="1"/>
  <c r="Y255" i="1"/>
  <c r="X253" i="1"/>
  <c r="X252" i="1"/>
  <c r="BO251" i="1"/>
  <c r="BM251" i="1"/>
  <c r="Z251" i="1"/>
  <c r="Y251" i="1"/>
  <c r="BO250" i="1"/>
  <c r="BM250" i="1"/>
  <c r="Z250" i="1"/>
  <c r="Y250" i="1"/>
  <c r="BO249" i="1"/>
  <c r="BM249" i="1"/>
  <c r="Z249" i="1"/>
  <c r="Z252" i="1" s="1"/>
  <c r="Y249" i="1"/>
  <c r="X245" i="1"/>
  <c r="X244" i="1"/>
  <c r="BO243" i="1"/>
  <c r="BM243" i="1"/>
  <c r="Z243" i="1"/>
  <c r="Z244" i="1" s="1"/>
  <c r="Y243" i="1"/>
  <c r="Y245" i="1" s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P231" i="1"/>
  <c r="X227" i="1"/>
  <c r="X226" i="1"/>
  <c r="BO225" i="1"/>
  <c r="BM225" i="1"/>
  <c r="Z225" i="1"/>
  <c r="Z226" i="1" s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Z196" i="1" s="1"/>
  <c r="Y190" i="1"/>
  <c r="P190" i="1"/>
  <c r="X187" i="1"/>
  <c r="X186" i="1"/>
  <c r="BO185" i="1"/>
  <c r="BM185" i="1"/>
  <c r="Z185" i="1"/>
  <c r="Y185" i="1"/>
  <c r="P185" i="1"/>
  <c r="BO184" i="1"/>
  <c r="BM184" i="1"/>
  <c r="Z184" i="1"/>
  <c r="Y184" i="1"/>
  <c r="P184" i="1"/>
  <c r="BO183" i="1"/>
  <c r="BM183" i="1"/>
  <c r="Z183" i="1"/>
  <c r="Y183" i="1"/>
  <c r="P183" i="1"/>
  <c r="X180" i="1"/>
  <c r="X179" i="1"/>
  <c r="BO178" i="1"/>
  <c r="BM178" i="1"/>
  <c r="Z178" i="1"/>
  <c r="Z179" i="1" s="1"/>
  <c r="Y178" i="1"/>
  <c r="X174" i="1"/>
  <c r="X173" i="1"/>
  <c r="BO172" i="1"/>
  <c r="BM172" i="1"/>
  <c r="Z172" i="1"/>
  <c r="Y172" i="1"/>
  <c r="P172" i="1"/>
  <c r="BO171" i="1"/>
  <c r="BM171" i="1"/>
  <c r="Z171" i="1"/>
  <c r="Y171" i="1"/>
  <c r="BP171" i="1" s="1"/>
  <c r="X169" i="1"/>
  <c r="X168" i="1"/>
  <c r="BO167" i="1"/>
  <c r="BM167" i="1"/>
  <c r="Z167" i="1"/>
  <c r="Y167" i="1"/>
  <c r="P167" i="1"/>
  <c r="BO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P159" i="1"/>
  <c r="BO158" i="1"/>
  <c r="BM158" i="1"/>
  <c r="Z158" i="1"/>
  <c r="Y158" i="1"/>
  <c r="BP158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BP152" i="1" s="1"/>
  <c r="BO151" i="1"/>
  <c r="BM151" i="1"/>
  <c r="Z151" i="1"/>
  <c r="Z155" i="1" s="1"/>
  <c r="Y151" i="1"/>
  <c r="Y156" i="1" s="1"/>
  <c r="X148" i="1"/>
  <c r="X147" i="1"/>
  <c r="BO146" i="1"/>
  <c r="BM146" i="1"/>
  <c r="Z146" i="1"/>
  <c r="Z147" i="1" s="1"/>
  <c r="Y146" i="1"/>
  <c r="Y148" i="1" s="1"/>
  <c r="X142" i="1"/>
  <c r="X141" i="1"/>
  <c r="BO140" i="1"/>
  <c r="BM140" i="1"/>
  <c r="Z140" i="1"/>
  <c r="Z141" i="1" s="1"/>
  <c r="Y140" i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BO122" i="1"/>
  <c r="BM122" i="1"/>
  <c r="Z122" i="1"/>
  <c r="Y122" i="1"/>
  <c r="P122" i="1"/>
  <c r="X119" i="1"/>
  <c r="X118" i="1"/>
  <c r="BO117" i="1"/>
  <c r="BM117" i="1"/>
  <c r="Z117" i="1"/>
  <c r="Y117" i="1"/>
  <c r="BP117" i="1" s="1"/>
  <c r="P117" i="1"/>
  <c r="BO116" i="1"/>
  <c r="BM116" i="1"/>
  <c r="Z116" i="1"/>
  <c r="Y116" i="1"/>
  <c r="BO115" i="1"/>
  <c r="BM115" i="1"/>
  <c r="Z115" i="1"/>
  <c r="Y115" i="1"/>
  <c r="P115" i="1"/>
  <c r="X112" i="1"/>
  <c r="X111" i="1"/>
  <c r="BO110" i="1"/>
  <c r="BM110" i="1"/>
  <c r="Z110" i="1"/>
  <c r="Y110" i="1"/>
  <c r="BO109" i="1"/>
  <c r="BM109" i="1"/>
  <c r="Z109" i="1"/>
  <c r="Z111" i="1" s="1"/>
  <c r="Y109" i="1"/>
  <c r="Y112" i="1" s="1"/>
  <c r="X106" i="1"/>
  <c r="X105" i="1"/>
  <c r="BO104" i="1"/>
  <c r="BM104" i="1"/>
  <c r="Z104" i="1"/>
  <c r="Y104" i="1"/>
  <c r="P104" i="1"/>
  <c r="BO103" i="1"/>
  <c r="BM103" i="1"/>
  <c r="Z103" i="1"/>
  <c r="Y103" i="1"/>
  <c r="P103" i="1"/>
  <c r="BO102" i="1"/>
  <c r="BM102" i="1"/>
  <c r="Z102" i="1"/>
  <c r="Y102" i="1"/>
  <c r="P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X94" i="1"/>
  <c r="X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O82" i="1"/>
  <c r="BM82" i="1"/>
  <c r="Z82" i="1"/>
  <c r="Y82" i="1"/>
  <c r="BP82" i="1" s="1"/>
  <c r="BO81" i="1"/>
  <c r="BM81" i="1"/>
  <c r="Z81" i="1"/>
  <c r="Y81" i="1"/>
  <c r="P81" i="1"/>
  <c r="BO80" i="1"/>
  <c r="BM80" i="1"/>
  <c r="Z80" i="1"/>
  <c r="Y80" i="1"/>
  <c r="BP80" i="1" s="1"/>
  <c r="P80" i="1"/>
  <c r="X77" i="1"/>
  <c r="X76" i="1"/>
  <c r="BO75" i="1"/>
  <c r="BM75" i="1"/>
  <c r="Z75" i="1"/>
  <c r="Y75" i="1"/>
  <c r="P75" i="1"/>
  <c r="BO74" i="1"/>
  <c r="BM74" i="1"/>
  <c r="Z74" i="1"/>
  <c r="Y74" i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P63" i="1"/>
  <c r="X60" i="1"/>
  <c r="X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P55" i="1"/>
  <c r="BO54" i="1"/>
  <c r="BM54" i="1"/>
  <c r="Z54" i="1"/>
  <c r="Y54" i="1"/>
  <c r="P54" i="1"/>
  <c r="BO53" i="1"/>
  <c r="BM53" i="1"/>
  <c r="Z53" i="1"/>
  <c r="Y53" i="1"/>
  <c r="BP53" i="1" s="1"/>
  <c r="P53" i="1"/>
  <c r="BO52" i="1"/>
  <c r="BM52" i="1"/>
  <c r="Z52" i="1"/>
  <c r="Y52" i="1"/>
  <c r="BO51" i="1"/>
  <c r="BM51" i="1"/>
  <c r="Z51" i="1"/>
  <c r="Y51" i="1"/>
  <c r="P51" i="1"/>
  <c r="BO50" i="1"/>
  <c r="BM50" i="1"/>
  <c r="Z50" i="1"/>
  <c r="Y50" i="1"/>
  <c r="BP50" i="1" s="1"/>
  <c r="P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Y38" i="1" l="1"/>
  <c r="BN37" i="1"/>
  <c r="Z76" i="1"/>
  <c r="Z86" i="1"/>
  <c r="BN80" i="1"/>
  <c r="Y87" i="1"/>
  <c r="BN83" i="1"/>
  <c r="BN84" i="1"/>
  <c r="Z93" i="1"/>
  <c r="BN117" i="1"/>
  <c r="BN129" i="1"/>
  <c r="BP129" i="1"/>
  <c r="Y130" i="1"/>
  <c r="BN135" i="1"/>
  <c r="BN151" i="1"/>
  <c r="BP151" i="1"/>
  <c r="BN152" i="1"/>
  <c r="BN153" i="1"/>
  <c r="BN154" i="1"/>
  <c r="Y155" i="1"/>
  <c r="Z160" i="1"/>
  <c r="BN158" i="1"/>
  <c r="Y161" i="1"/>
  <c r="Z168" i="1"/>
  <c r="Z173" i="1"/>
  <c r="BN171" i="1"/>
  <c r="Y174" i="1"/>
  <c r="Z233" i="1"/>
  <c r="BN237" i="1"/>
  <c r="BP237" i="1"/>
  <c r="Y238" i="1"/>
  <c r="Y60" i="1"/>
  <c r="BP47" i="1"/>
  <c r="BN47" i="1"/>
  <c r="BP49" i="1"/>
  <c r="BN49" i="1"/>
  <c r="BP51" i="1"/>
  <c r="BN51" i="1"/>
  <c r="BP52" i="1"/>
  <c r="BN52" i="1"/>
  <c r="BP54" i="1"/>
  <c r="BN54" i="1"/>
  <c r="BP56" i="1"/>
  <c r="BN56" i="1"/>
  <c r="BP58" i="1"/>
  <c r="BN58" i="1"/>
  <c r="BP75" i="1"/>
  <c r="BN75" i="1"/>
  <c r="BP91" i="1"/>
  <c r="BN91" i="1"/>
  <c r="BP98" i="1"/>
  <c r="BN98" i="1"/>
  <c r="BP100" i="1"/>
  <c r="BN100" i="1"/>
  <c r="BP102" i="1"/>
  <c r="BN102" i="1"/>
  <c r="BP104" i="1"/>
  <c r="BN104" i="1"/>
  <c r="BP166" i="1"/>
  <c r="BN166" i="1"/>
  <c r="Y169" i="1"/>
  <c r="Y180" i="1"/>
  <c r="Y179" i="1"/>
  <c r="BP178" i="1"/>
  <c r="BN178" i="1"/>
  <c r="Y262" i="1"/>
  <c r="Y261" i="1"/>
  <c r="BP259" i="1"/>
  <c r="BN259" i="1"/>
  <c r="BP260" i="1"/>
  <c r="BN260" i="1"/>
  <c r="X292" i="1"/>
  <c r="Y32" i="1"/>
  <c r="BP30" i="1"/>
  <c r="BN30" i="1"/>
  <c r="Y44" i="1"/>
  <c r="Y43" i="1"/>
  <c r="BP42" i="1"/>
  <c r="BN42" i="1"/>
  <c r="Y126" i="1"/>
  <c r="BP122" i="1"/>
  <c r="BN122" i="1"/>
  <c r="BP124" i="1"/>
  <c r="BN124" i="1"/>
  <c r="Y142" i="1"/>
  <c r="Y141" i="1"/>
  <c r="BP140" i="1"/>
  <c r="BN140" i="1"/>
  <c r="Y187" i="1"/>
  <c r="BP183" i="1"/>
  <c r="BN183" i="1"/>
  <c r="BP185" i="1"/>
  <c r="BN185" i="1"/>
  <c r="BP201" i="1"/>
  <c r="BN201" i="1"/>
  <c r="BP203" i="1"/>
  <c r="BN203" i="1"/>
  <c r="BP232" i="1"/>
  <c r="BN232" i="1"/>
  <c r="Y253" i="1"/>
  <c r="Y252" i="1"/>
  <c r="BP249" i="1"/>
  <c r="BN249" i="1"/>
  <c r="BP250" i="1"/>
  <c r="BN250" i="1"/>
  <c r="BP251" i="1"/>
  <c r="BN251" i="1"/>
  <c r="BP266" i="1"/>
  <c r="BN266" i="1"/>
  <c r="Z38" i="1"/>
  <c r="Z59" i="1"/>
  <c r="Y59" i="1"/>
  <c r="Y65" i="1"/>
  <c r="Y76" i="1"/>
  <c r="Y86" i="1"/>
  <c r="Z118" i="1"/>
  <c r="Z125" i="1"/>
  <c r="Z136" i="1"/>
  <c r="Z186" i="1"/>
  <c r="Y196" i="1"/>
  <c r="Y197" i="1"/>
  <c r="H9" i="1"/>
  <c r="A10" i="1"/>
  <c r="X293" i="1"/>
  <c r="X294" i="1"/>
  <c r="X296" i="1"/>
  <c r="BN29" i="1"/>
  <c r="BP29" i="1"/>
  <c r="BN31" i="1"/>
  <c r="BN36" i="1"/>
  <c r="BP36" i="1"/>
  <c r="Y39" i="1"/>
  <c r="BN48" i="1"/>
  <c r="BP48" i="1"/>
  <c r="BN50" i="1"/>
  <c r="BN53" i="1"/>
  <c r="BN55" i="1"/>
  <c r="BN57" i="1"/>
  <c r="BN64" i="1"/>
  <c r="BP64" i="1"/>
  <c r="BN69" i="1"/>
  <c r="BP69" i="1"/>
  <c r="Y70" i="1"/>
  <c r="BN74" i="1"/>
  <c r="BP74" i="1"/>
  <c r="Y77" i="1"/>
  <c r="BN81" i="1"/>
  <c r="BP81" i="1"/>
  <c r="BN82" i="1"/>
  <c r="BN85" i="1"/>
  <c r="BP92" i="1"/>
  <c r="BN92" i="1"/>
  <c r="Z105" i="1"/>
  <c r="Y119" i="1"/>
  <c r="BP115" i="1"/>
  <c r="BN115" i="1"/>
  <c r="BP116" i="1"/>
  <c r="BN116" i="1"/>
  <c r="Y118" i="1"/>
  <c r="BP123" i="1"/>
  <c r="BN123" i="1"/>
  <c r="Y125" i="1"/>
  <c r="Y137" i="1"/>
  <c r="BP134" i="1"/>
  <c r="BN134" i="1"/>
  <c r="Y136" i="1"/>
  <c r="Y147" i="1"/>
  <c r="BP146" i="1"/>
  <c r="BN146" i="1"/>
  <c r="Y160" i="1"/>
  <c r="Y168" i="1"/>
  <c r="BP165" i="1"/>
  <c r="BN165" i="1"/>
  <c r="BP167" i="1"/>
  <c r="BN167" i="1"/>
  <c r="Y173" i="1"/>
  <c r="BP184" i="1"/>
  <c r="BN184" i="1"/>
  <c r="Y186" i="1"/>
  <c r="BP191" i="1"/>
  <c r="BN191" i="1"/>
  <c r="BP193" i="1"/>
  <c r="BN193" i="1"/>
  <c r="BP195" i="1"/>
  <c r="BN195" i="1"/>
  <c r="F9" i="1"/>
  <c r="J9" i="1"/>
  <c r="Y93" i="1"/>
  <c r="BP90" i="1"/>
  <c r="Y94" i="1"/>
  <c r="Y106" i="1"/>
  <c r="BP97" i="1"/>
  <c r="BN97" i="1"/>
  <c r="BP99" i="1"/>
  <c r="BN99" i="1"/>
  <c r="BP101" i="1"/>
  <c r="BN101" i="1"/>
  <c r="BP103" i="1"/>
  <c r="BN103" i="1"/>
  <c r="Y105" i="1"/>
  <c r="Y111" i="1"/>
  <c r="BP109" i="1"/>
  <c r="BN109" i="1"/>
  <c r="BP110" i="1"/>
  <c r="BN110" i="1"/>
  <c r="BP159" i="1"/>
  <c r="BN159" i="1"/>
  <c r="BP172" i="1"/>
  <c r="BN172" i="1"/>
  <c r="Y205" i="1"/>
  <c r="BP200" i="1"/>
  <c r="BN200" i="1"/>
  <c r="BP202" i="1"/>
  <c r="BN202" i="1"/>
  <c r="Y204" i="1"/>
  <c r="Y221" i="1"/>
  <c r="BP218" i="1"/>
  <c r="BN218" i="1"/>
  <c r="Y220" i="1"/>
  <c r="Y226" i="1"/>
  <c r="BP225" i="1"/>
  <c r="BN225" i="1"/>
  <c r="Y227" i="1"/>
  <c r="Y256" i="1"/>
  <c r="BP255" i="1"/>
  <c r="BN255" i="1"/>
  <c r="Y257" i="1"/>
  <c r="Z204" i="1"/>
  <c r="Z220" i="1"/>
  <c r="Y234" i="1"/>
  <c r="BP231" i="1"/>
  <c r="BN231" i="1"/>
  <c r="Y233" i="1"/>
  <c r="Y244" i="1"/>
  <c r="BP243" i="1"/>
  <c r="BN243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Y294" i="1" l="1"/>
  <c r="Y296" i="1"/>
  <c r="Y292" i="1"/>
  <c r="Y293" i="1"/>
  <c r="Y295" i="1" s="1"/>
  <c r="Z297" i="1"/>
  <c r="X295" i="1"/>
  <c r="C305" i="1" l="1"/>
  <c r="B305" i="1"/>
  <c r="A305" i="1"/>
</calcChain>
</file>

<file path=xl/sharedStrings.xml><?xml version="1.0" encoding="utf-8"?>
<sst xmlns="http://schemas.openxmlformats.org/spreadsheetml/2006/main" count="1480" uniqueCount="503">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</sst>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41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05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81" t="s">
        <v>0</v>
      </c>
      <c r="E1" s="344"/>
      <c r="F1" s="344"/>
      <c r="G1" s="12" t="s">
        <v>1</v>
      </c>
      <c r="H1" s="381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1"/>
      <c r="R2" s="321"/>
      <c r="S2" s="321"/>
      <c r="T2" s="321"/>
      <c r="U2" s="321"/>
      <c r="V2" s="321"/>
      <c r="W2" s="321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1"/>
      <c r="Q3" s="321"/>
      <c r="R3" s="321"/>
      <c r="S3" s="321"/>
      <c r="T3" s="321"/>
      <c r="U3" s="321"/>
      <c r="V3" s="321"/>
      <c r="W3" s="321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8" t="s">
        <v>8</v>
      </c>
      <c r="B5" s="409"/>
      <c r="C5" s="410"/>
      <c r="D5" s="386"/>
      <c r="E5" s="387"/>
      <c r="F5" s="510" t="s">
        <v>9</v>
      </c>
      <c r="G5" s="410"/>
      <c r="H5" s="386" t="s">
        <v>502</v>
      </c>
      <c r="I5" s="488"/>
      <c r="J5" s="488"/>
      <c r="K5" s="488"/>
      <c r="L5" s="488"/>
      <c r="M5" s="387"/>
      <c r="N5" s="61"/>
      <c r="P5" s="24" t="s">
        <v>10</v>
      </c>
      <c r="Q5" s="515">
        <v>45607</v>
      </c>
      <c r="R5" s="417"/>
      <c r="T5" s="443" t="s">
        <v>11</v>
      </c>
      <c r="U5" s="385"/>
      <c r="V5" s="445" t="s">
        <v>12</v>
      </c>
      <c r="W5" s="417"/>
      <c r="AB5" s="51"/>
      <c r="AC5" s="51"/>
      <c r="AD5" s="51"/>
      <c r="AE5" s="51"/>
    </row>
    <row r="6" spans="1:32" s="310" customFormat="1" ht="24" customHeight="1" x14ac:dyDescent="0.2">
      <c r="A6" s="418" t="s">
        <v>13</v>
      </c>
      <c r="B6" s="409"/>
      <c r="C6" s="410"/>
      <c r="D6" s="491" t="s">
        <v>14</v>
      </c>
      <c r="E6" s="492"/>
      <c r="F6" s="492"/>
      <c r="G6" s="492"/>
      <c r="H6" s="492"/>
      <c r="I6" s="492"/>
      <c r="J6" s="492"/>
      <c r="K6" s="492"/>
      <c r="L6" s="492"/>
      <c r="M6" s="41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28"/>
      <c r="T6" s="448" t="s">
        <v>16</v>
      </c>
      <c r="U6" s="385"/>
      <c r="V6" s="475" t="s">
        <v>17</v>
      </c>
      <c r="W6" s="337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62" t="str">
        <f>IFERROR(VLOOKUP(DeliveryAddress,Table,3,0),1)</f>
        <v>1</v>
      </c>
      <c r="E7" s="363"/>
      <c r="F7" s="363"/>
      <c r="G7" s="363"/>
      <c r="H7" s="363"/>
      <c r="I7" s="363"/>
      <c r="J7" s="363"/>
      <c r="K7" s="363"/>
      <c r="L7" s="363"/>
      <c r="M7" s="364"/>
      <c r="N7" s="63"/>
      <c r="P7" s="24"/>
      <c r="Q7" s="42"/>
      <c r="R7" s="42"/>
      <c r="T7" s="321"/>
      <c r="U7" s="385"/>
      <c r="V7" s="476"/>
      <c r="W7" s="477"/>
      <c r="AB7" s="51"/>
      <c r="AC7" s="51"/>
      <c r="AD7" s="51"/>
      <c r="AE7" s="51"/>
    </row>
    <row r="8" spans="1:32" s="310" customFormat="1" ht="25.5" customHeight="1" x14ac:dyDescent="0.2">
      <c r="A8" s="525" t="s">
        <v>18</v>
      </c>
      <c r="B8" s="323"/>
      <c r="C8" s="324"/>
      <c r="D8" s="372" t="s">
        <v>19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20</v>
      </c>
      <c r="Q8" s="423">
        <v>0.45833333333333331</v>
      </c>
      <c r="R8" s="364"/>
      <c r="T8" s="321"/>
      <c r="U8" s="385"/>
      <c r="V8" s="476"/>
      <c r="W8" s="477"/>
      <c r="AB8" s="51"/>
      <c r="AC8" s="51"/>
      <c r="AD8" s="51"/>
      <c r="AE8" s="51"/>
    </row>
    <row r="9" spans="1:32" s="310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29"/>
      <c r="E9" s="326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25" t="str">
        <f>IF(AND($A$9="Тип доверенности/получателя при получении в адресе перегруза:",$D$9="Разовая доверенность"),"Введите ФИО","")</f>
        <v/>
      </c>
      <c r="I9" s="326"/>
      <c r="J9" s="3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6"/>
      <c r="L9" s="326"/>
      <c r="M9" s="326"/>
      <c r="N9" s="308"/>
      <c r="P9" s="26" t="s">
        <v>21</v>
      </c>
      <c r="Q9" s="341"/>
      <c r="R9" s="342"/>
      <c r="T9" s="321"/>
      <c r="U9" s="385"/>
      <c r="V9" s="478"/>
      <c r="W9" s="479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29"/>
      <c r="E10" s="326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69" t="str">
        <f>IFERROR(VLOOKUP($D$10,Proxy,2,FALSE),"")</f>
        <v/>
      </c>
      <c r="I10" s="321"/>
      <c r="J10" s="321"/>
      <c r="K10" s="321"/>
      <c r="L10" s="321"/>
      <c r="M10" s="321"/>
      <c r="N10" s="309"/>
      <c r="P10" s="26" t="s">
        <v>22</v>
      </c>
      <c r="Q10" s="449"/>
      <c r="R10" s="450"/>
      <c r="U10" s="24" t="s">
        <v>23</v>
      </c>
      <c r="V10" s="336" t="s">
        <v>24</v>
      </c>
      <c r="W10" s="337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6"/>
      <c r="R11" s="417"/>
      <c r="U11" s="24" t="s">
        <v>27</v>
      </c>
      <c r="V11" s="472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8" t="s">
        <v>29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5"/>
      <c r="P12" s="24" t="s">
        <v>30</v>
      </c>
      <c r="Q12" s="423"/>
      <c r="R12" s="364"/>
      <c r="S12" s="23"/>
      <c r="U12" s="24"/>
      <c r="V12" s="344"/>
      <c r="W12" s="321"/>
      <c r="AB12" s="51"/>
      <c r="AC12" s="51"/>
      <c r="AD12" s="51"/>
      <c r="AE12" s="51"/>
    </row>
    <row r="13" spans="1:32" s="310" customFormat="1" ht="23.25" customHeight="1" x14ac:dyDescent="0.2">
      <c r="A13" s="438" t="s">
        <v>31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5"/>
      <c r="O13" s="26"/>
      <c r="P13" s="26" t="s">
        <v>32</v>
      </c>
      <c r="Q13" s="472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8" t="s">
        <v>33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6"/>
      <c r="P15" s="432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4" t="s">
        <v>36</v>
      </c>
      <c r="B17" s="354" t="s">
        <v>37</v>
      </c>
      <c r="C17" s="428" t="s">
        <v>38</v>
      </c>
      <c r="D17" s="354" t="s">
        <v>39</v>
      </c>
      <c r="E17" s="395"/>
      <c r="F17" s="354" t="s">
        <v>40</v>
      </c>
      <c r="G17" s="354" t="s">
        <v>41</v>
      </c>
      <c r="H17" s="354" t="s">
        <v>42</v>
      </c>
      <c r="I17" s="354" t="s">
        <v>43</v>
      </c>
      <c r="J17" s="354" t="s">
        <v>44</v>
      </c>
      <c r="K17" s="354" t="s">
        <v>45</v>
      </c>
      <c r="L17" s="354" t="s">
        <v>46</v>
      </c>
      <c r="M17" s="354" t="s">
        <v>47</v>
      </c>
      <c r="N17" s="354" t="s">
        <v>48</v>
      </c>
      <c r="O17" s="354" t="s">
        <v>49</v>
      </c>
      <c r="P17" s="354" t="s">
        <v>50</v>
      </c>
      <c r="Q17" s="394"/>
      <c r="R17" s="394"/>
      <c r="S17" s="394"/>
      <c r="T17" s="395"/>
      <c r="U17" s="522" t="s">
        <v>51</v>
      </c>
      <c r="V17" s="410"/>
      <c r="W17" s="354" t="s">
        <v>52</v>
      </c>
      <c r="X17" s="354" t="s">
        <v>53</v>
      </c>
      <c r="Y17" s="523" t="s">
        <v>54</v>
      </c>
      <c r="Z17" s="486" t="s">
        <v>55</v>
      </c>
      <c r="AA17" s="467" t="s">
        <v>56</v>
      </c>
      <c r="AB17" s="467" t="s">
        <v>57</v>
      </c>
      <c r="AC17" s="467" t="s">
        <v>58</v>
      </c>
      <c r="AD17" s="467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55"/>
      <c r="B18" s="355"/>
      <c r="C18" s="355"/>
      <c r="D18" s="396"/>
      <c r="E18" s="398"/>
      <c r="F18" s="355"/>
      <c r="G18" s="355"/>
      <c r="H18" s="355"/>
      <c r="I18" s="355"/>
      <c r="J18" s="355"/>
      <c r="K18" s="355"/>
      <c r="L18" s="355"/>
      <c r="M18" s="355"/>
      <c r="N18" s="355"/>
      <c r="O18" s="355"/>
      <c r="P18" s="396"/>
      <c r="Q18" s="397"/>
      <c r="R18" s="397"/>
      <c r="S18" s="397"/>
      <c r="T18" s="398"/>
      <c r="U18" s="70" t="s">
        <v>61</v>
      </c>
      <c r="V18" s="70" t="s">
        <v>62</v>
      </c>
      <c r="W18" s="355"/>
      <c r="X18" s="355"/>
      <c r="Y18" s="524"/>
      <c r="Z18" s="487"/>
      <c r="AA18" s="468"/>
      <c r="AB18" s="468"/>
      <c r="AC18" s="468"/>
      <c r="AD18" s="507"/>
      <c r="AE18" s="508"/>
      <c r="AF18" s="509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20" t="s">
        <v>63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21"/>
      <c r="Z20" s="321"/>
      <c r="AA20" s="311"/>
      <c r="AB20" s="311"/>
      <c r="AC20" s="311"/>
    </row>
    <row r="21" spans="1:68" ht="14.25" hidden="1" customHeight="1" x14ac:dyDescent="0.25">
      <c r="A21" s="351" t="s">
        <v>64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21"/>
      <c r="Z21" s="321"/>
      <c r="AA21" s="312"/>
      <c r="AB21" s="312"/>
      <c r="AC21" s="312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7">
        <v>4607111035752</v>
      </c>
      <c r="E22" s="328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8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9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1"/>
      <c r="N23" s="321"/>
      <c r="O23" s="330"/>
      <c r="P23" s="322" t="s">
        <v>73</v>
      </c>
      <c r="Q23" s="323"/>
      <c r="R23" s="323"/>
      <c r="S23" s="323"/>
      <c r="T23" s="323"/>
      <c r="U23" s="323"/>
      <c r="V23" s="324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hidden="1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1"/>
      <c r="N24" s="321"/>
      <c r="O24" s="330"/>
      <c r="P24" s="322" t="s">
        <v>73</v>
      </c>
      <c r="Q24" s="323"/>
      <c r="R24" s="323"/>
      <c r="S24" s="323"/>
      <c r="T24" s="323"/>
      <c r="U24" s="323"/>
      <c r="V24" s="324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20" t="s">
        <v>76</v>
      </c>
      <c r="B26" s="321"/>
      <c r="C26" s="321"/>
      <c r="D26" s="321"/>
      <c r="E26" s="321"/>
      <c r="F26" s="321"/>
      <c r="G26" s="321"/>
      <c r="H26" s="321"/>
      <c r="I26" s="321"/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21"/>
      <c r="W26" s="321"/>
      <c r="X26" s="321"/>
      <c r="Y26" s="321"/>
      <c r="Z26" s="321"/>
      <c r="AA26" s="311"/>
      <c r="AB26" s="311"/>
      <c r="AC26" s="311"/>
    </row>
    <row r="27" spans="1:68" ht="14.25" hidden="1" customHeight="1" x14ac:dyDescent="0.25">
      <c r="A27" s="351" t="s">
        <v>77</v>
      </c>
      <c r="B27" s="321"/>
      <c r="C27" s="321"/>
      <c r="D27" s="321"/>
      <c r="E27" s="321"/>
      <c r="F27" s="321"/>
      <c r="G27" s="321"/>
      <c r="H27" s="321"/>
      <c r="I27" s="321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12"/>
      <c r="AB27" s="312"/>
      <c r="AC27" s="312"/>
    </row>
    <row r="28" spans="1:68" ht="27" hidden="1" customHeight="1" x14ac:dyDescent="0.25">
      <c r="A28" s="54" t="s">
        <v>78</v>
      </c>
      <c r="B28" s="54" t="s">
        <v>79</v>
      </c>
      <c r="C28" s="31">
        <v>4301132095</v>
      </c>
      <c r="D28" s="327">
        <v>4607111036605</v>
      </c>
      <c r="E28" s="328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2"/>
      <c r="R28" s="332"/>
      <c r="S28" s="332"/>
      <c r="T28" s="333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27">
        <v>4607111036520</v>
      </c>
      <c r="E29" s="328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2"/>
      <c r="R29" s="332"/>
      <c r="S29" s="332"/>
      <c r="T29" s="333"/>
      <c r="U29" s="34"/>
      <c r="V29" s="34"/>
      <c r="W29" s="35" t="s">
        <v>70</v>
      </c>
      <c r="X29" s="316">
        <v>14</v>
      </c>
      <c r="Y29" s="317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27">
        <v>4607111036537</v>
      </c>
      <c r="E30" s="328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6">
        <v>28</v>
      </c>
      <c r="Y30" s="317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4301132094</v>
      </c>
      <c r="D31" s="327">
        <v>4607111036599</v>
      </c>
      <c r="E31" s="328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29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1"/>
      <c r="N32" s="321"/>
      <c r="O32" s="330"/>
      <c r="P32" s="322" t="s">
        <v>73</v>
      </c>
      <c r="Q32" s="323"/>
      <c r="R32" s="323"/>
      <c r="S32" s="323"/>
      <c r="T32" s="323"/>
      <c r="U32" s="323"/>
      <c r="V32" s="324"/>
      <c r="W32" s="37" t="s">
        <v>70</v>
      </c>
      <c r="X32" s="318">
        <f>IFERROR(SUM(X28:X31),"0")</f>
        <v>42</v>
      </c>
      <c r="Y32" s="318">
        <f>IFERROR(SUM(Y28:Y31),"0")</f>
        <v>42</v>
      </c>
      <c r="Z32" s="318">
        <f>IFERROR(IF(Z28="",0,Z28),"0")+IFERROR(IF(Z29="",0,Z29),"0")+IFERROR(IF(Z30="",0,Z30),"0")+IFERROR(IF(Z31="",0,Z31),"0")</f>
        <v>0.39522000000000002</v>
      </c>
      <c r="AA32" s="319"/>
      <c r="AB32" s="319"/>
      <c r="AC32" s="319"/>
    </row>
    <row r="33" spans="1:68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1"/>
      <c r="N33" s="321"/>
      <c r="O33" s="330"/>
      <c r="P33" s="322" t="s">
        <v>73</v>
      </c>
      <c r="Q33" s="323"/>
      <c r="R33" s="323"/>
      <c r="S33" s="323"/>
      <c r="T33" s="323"/>
      <c r="U33" s="323"/>
      <c r="V33" s="324"/>
      <c r="W33" s="37" t="s">
        <v>74</v>
      </c>
      <c r="X33" s="318">
        <f>IFERROR(SUMPRODUCT(X28:X31*H28:H31),"0")</f>
        <v>63</v>
      </c>
      <c r="Y33" s="318">
        <f>IFERROR(SUMPRODUCT(Y28:Y31*H28:H31),"0")</f>
        <v>63</v>
      </c>
      <c r="Z33" s="37"/>
      <c r="AA33" s="319"/>
      <c r="AB33" s="319"/>
      <c r="AC33" s="319"/>
    </row>
    <row r="34" spans="1:68" ht="16.5" hidden="1" customHeight="1" x14ac:dyDescent="0.25">
      <c r="A34" s="320" t="s">
        <v>93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21"/>
      <c r="Z34" s="321"/>
      <c r="AA34" s="311"/>
      <c r="AB34" s="311"/>
      <c r="AC34" s="311"/>
    </row>
    <row r="35" spans="1:68" ht="14.25" hidden="1" customHeight="1" x14ac:dyDescent="0.25">
      <c r="A35" s="351" t="s">
        <v>64</v>
      </c>
      <c r="B35" s="321"/>
      <c r="C35" s="321"/>
      <c r="D35" s="321"/>
      <c r="E35" s="321"/>
      <c r="F35" s="321"/>
      <c r="G35" s="321"/>
      <c r="H35" s="321"/>
      <c r="I35" s="321"/>
      <c r="J35" s="321"/>
      <c r="K35" s="321"/>
      <c r="L35" s="321"/>
      <c r="M35" s="321"/>
      <c r="N35" s="321"/>
      <c r="O35" s="321"/>
      <c r="P35" s="321"/>
      <c r="Q35" s="321"/>
      <c r="R35" s="321"/>
      <c r="S35" s="321"/>
      <c r="T35" s="321"/>
      <c r="U35" s="321"/>
      <c r="V35" s="321"/>
      <c r="W35" s="321"/>
      <c r="X35" s="321"/>
      <c r="Y35" s="321"/>
      <c r="Z35" s="321"/>
      <c r="AA35" s="312"/>
      <c r="AB35" s="312"/>
      <c r="AC35" s="312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27">
        <v>4607111036315</v>
      </c>
      <c r="E36" s="328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5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2"/>
      <c r="R36" s="332"/>
      <c r="S36" s="332"/>
      <c r="T36" s="333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4301070864</v>
      </c>
      <c r="D37" s="327">
        <v>4607111036292</v>
      </c>
      <c r="E37" s="328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2"/>
      <c r="R37" s="332"/>
      <c r="S37" s="332"/>
      <c r="T37" s="333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idden="1" x14ac:dyDescent="0.2">
      <c r="A38" s="329"/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30"/>
      <c r="P38" s="322" t="s">
        <v>73</v>
      </c>
      <c r="Q38" s="323"/>
      <c r="R38" s="323"/>
      <c r="S38" s="323"/>
      <c r="T38" s="323"/>
      <c r="U38" s="323"/>
      <c r="V38" s="324"/>
      <c r="W38" s="37" t="s">
        <v>70</v>
      </c>
      <c r="X38" s="318">
        <f>IFERROR(SUM(X36:X37),"0")</f>
        <v>0</v>
      </c>
      <c r="Y38" s="318">
        <f>IFERROR(SUM(Y36:Y37),"0")</f>
        <v>0</v>
      </c>
      <c r="Z38" s="318">
        <f>IFERROR(IF(Z36="",0,Z36),"0")+IFERROR(IF(Z37="",0,Z37),"0")</f>
        <v>0</v>
      </c>
      <c r="AA38" s="319"/>
      <c r="AB38" s="319"/>
      <c r="AC38" s="319"/>
    </row>
    <row r="39" spans="1:68" hidden="1" x14ac:dyDescent="0.2">
      <c r="A39" s="321"/>
      <c r="B39" s="321"/>
      <c r="C39" s="321"/>
      <c r="D39" s="321"/>
      <c r="E39" s="321"/>
      <c r="F39" s="321"/>
      <c r="G39" s="321"/>
      <c r="H39" s="321"/>
      <c r="I39" s="321"/>
      <c r="J39" s="321"/>
      <c r="K39" s="321"/>
      <c r="L39" s="321"/>
      <c r="M39" s="321"/>
      <c r="N39" s="321"/>
      <c r="O39" s="330"/>
      <c r="P39" s="322" t="s">
        <v>73</v>
      </c>
      <c r="Q39" s="323"/>
      <c r="R39" s="323"/>
      <c r="S39" s="323"/>
      <c r="T39" s="323"/>
      <c r="U39" s="323"/>
      <c r="V39" s="324"/>
      <c r="W39" s="37" t="s">
        <v>74</v>
      </c>
      <c r="X39" s="318">
        <f>IFERROR(SUMPRODUCT(X36:X37*H36:H37),"0")</f>
        <v>0</v>
      </c>
      <c r="Y39" s="318">
        <f>IFERROR(SUMPRODUCT(Y36:Y37*H36:H37),"0")</f>
        <v>0</v>
      </c>
      <c r="Z39" s="37"/>
      <c r="AA39" s="319"/>
      <c r="AB39" s="319"/>
      <c r="AC39" s="319"/>
    </row>
    <row r="40" spans="1:68" ht="16.5" hidden="1" customHeight="1" x14ac:dyDescent="0.25">
      <c r="A40" s="320" t="s">
        <v>100</v>
      </c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1"/>
      <c r="N40" s="321"/>
      <c r="O40" s="321"/>
      <c r="P40" s="321"/>
      <c r="Q40" s="321"/>
      <c r="R40" s="321"/>
      <c r="S40" s="321"/>
      <c r="T40" s="321"/>
      <c r="U40" s="321"/>
      <c r="V40" s="321"/>
      <c r="W40" s="321"/>
      <c r="X40" s="321"/>
      <c r="Y40" s="321"/>
      <c r="Z40" s="321"/>
      <c r="AA40" s="311"/>
      <c r="AB40" s="311"/>
      <c r="AC40" s="311"/>
    </row>
    <row r="41" spans="1:68" ht="14.25" hidden="1" customHeight="1" x14ac:dyDescent="0.25">
      <c r="A41" s="351" t="s">
        <v>101</v>
      </c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1"/>
      <c r="N41" s="321"/>
      <c r="O41" s="321"/>
      <c r="P41" s="321"/>
      <c r="Q41" s="321"/>
      <c r="R41" s="321"/>
      <c r="S41" s="321"/>
      <c r="T41" s="321"/>
      <c r="U41" s="321"/>
      <c r="V41" s="321"/>
      <c r="W41" s="321"/>
      <c r="X41" s="321"/>
      <c r="Y41" s="321"/>
      <c r="Z41" s="321"/>
      <c r="AA41" s="312"/>
      <c r="AB41" s="312"/>
      <c r="AC41" s="312"/>
    </row>
    <row r="42" spans="1:68" ht="27" hidden="1" customHeight="1" x14ac:dyDescent="0.25">
      <c r="A42" s="54" t="s">
        <v>102</v>
      </c>
      <c r="B42" s="54" t="s">
        <v>103</v>
      </c>
      <c r="C42" s="31">
        <v>4301190022</v>
      </c>
      <c r="D42" s="327">
        <v>4607111037053</v>
      </c>
      <c r="E42" s="328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2"/>
      <c r="R42" s="332"/>
      <c r="S42" s="332"/>
      <c r="T42" s="333"/>
      <c r="U42" s="34"/>
      <c r="V42" s="34"/>
      <c r="W42" s="35" t="s">
        <v>70</v>
      </c>
      <c r="X42" s="316">
        <v>0</v>
      </c>
      <c r="Y42" s="31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29"/>
      <c r="B43" s="321"/>
      <c r="C43" s="321"/>
      <c r="D43" s="321"/>
      <c r="E43" s="321"/>
      <c r="F43" s="321"/>
      <c r="G43" s="321"/>
      <c r="H43" s="321"/>
      <c r="I43" s="321"/>
      <c r="J43" s="321"/>
      <c r="K43" s="321"/>
      <c r="L43" s="321"/>
      <c r="M43" s="321"/>
      <c r="N43" s="321"/>
      <c r="O43" s="330"/>
      <c r="P43" s="322" t="s">
        <v>73</v>
      </c>
      <c r="Q43" s="323"/>
      <c r="R43" s="323"/>
      <c r="S43" s="323"/>
      <c r="T43" s="323"/>
      <c r="U43" s="323"/>
      <c r="V43" s="324"/>
      <c r="W43" s="37" t="s">
        <v>70</v>
      </c>
      <c r="X43" s="318">
        <f>IFERROR(SUM(X42:X42),"0")</f>
        <v>0</v>
      </c>
      <c r="Y43" s="318">
        <f>IFERROR(SUM(Y42:Y42),"0")</f>
        <v>0</v>
      </c>
      <c r="Z43" s="318">
        <f>IFERROR(IF(Z42="",0,Z42),"0")</f>
        <v>0</v>
      </c>
      <c r="AA43" s="319"/>
      <c r="AB43" s="319"/>
      <c r="AC43" s="319"/>
    </row>
    <row r="44" spans="1:68" hidden="1" x14ac:dyDescent="0.2">
      <c r="A44" s="321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1"/>
      <c r="N44" s="321"/>
      <c r="O44" s="330"/>
      <c r="P44" s="322" t="s">
        <v>73</v>
      </c>
      <c r="Q44" s="323"/>
      <c r="R44" s="323"/>
      <c r="S44" s="323"/>
      <c r="T44" s="323"/>
      <c r="U44" s="323"/>
      <c r="V44" s="324"/>
      <c r="W44" s="37" t="s">
        <v>74</v>
      </c>
      <c r="X44" s="318">
        <f>IFERROR(SUMPRODUCT(X42:X42*H42:H42),"0")</f>
        <v>0</v>
      </c>
      <c r="Y44" s="318">
        <f>IFERROR(SUMPRODUCT(Y42:Y42*H42:H42),"0")</f>
        <v>0</v>
      </c>
      <c r="Z44" s="37"/>
      <c r="AA44" s="319"/>
      <c r="AB44" s="319"/>
      <c r="AC44" s="319"/>
    </row>
    <row r="45" spans="1:68" ht="16.5" hidden="1" customHeight="1" x14ac:dyDescent="0.25">
      <c r="A45" s="320" t="s">
        <v>106</v>
      </c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1"/>
      <c r="N45" s="321"/>
      <c r="O45" s="321"/>
      <c r="P45" s="321"/>
      <c r="Q45" s="321"/>
      <c r="R45" s="321"/>
      <c r="S45" s="321"/>
      <c r="T45" s="321"/>
      <c r="U45" s="321"/>
      <c r="V45" s="321"/>
      <c r="W45" s="321"/>
      <c r="X45" s="321"/>
      <c r="Y45" s="321"/>
      <c r="Z45" s="321"/>
      <c r="AA45" s="311"/>
      <c r="AB45" s="311"/>
      <c r="AC45" s="311"/>
    </row>
    <row r="46" spans="1:68" ht="14.25" hidden="1" customHeight="1" x14ac:dyDescent="0.25">
      <c r="A46" s="351" t="s">
        <v>64</v>
      </c>
      <c r="B46" s="321"/>
      <c r="C46" s="321"/>
      <c r="D46" s="321"/>
      <c r="E46" s="321"/>
      <c r="F46" s="321"/>
      <c r="G46" s="321"/>
      <c r="H46" s="321"/>
      <c r="I46" s="321"/>
      <c r="J46" s="321"/>
      <c r="K46" s="321"/>
      <c r="L46" s="321"/>
      <c r="M46" s="321"/>
      <c r="N46" s="321"/>
      <c r="O46" s="321"/>
      <c r="P46" s="321"/>
      <c r="Q46" s="321"/>
      <c r="R46" s="321"/>
      <c r="S46" s="321"/>
      <c r="T46" s="321"/>
      <c r="U46" s="321"/>
      <c r="V46" s="321"/>
      <c r="W46" s="321"/>
      <c r="X46" s="321"/>
      <c r="Y46" s="321"/>
      <c r="Z46" s="321"/>
      <c r="AA46" s="312"/>
      <c r="AB46" s="312"/>
      <c r="AC46" s="312"/>
    </row>
    <row r="47" spans="1:68" ht="27" hidden="1" customHeight="1" x14ac:dyDescent="0.25">
      <c r="A47" s="54" t="s">
        <v>107</v>
      </c>
      <c r="B47" s="54" t="s">
        <v>108</v>
      </c>
      <c r="C47" s="31">
        <v>4301070989</v>
      </c>
      <c r="D47" s="327">
        <v>4607111037190</v>
      </c>
      <c r="E47" s="328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110</v>
      </c>
      <c r="B48" s="54" t="s">
        <v>111</v>
      </c>
      <c r="C48" s="31">
        <v>4301071032</v>
      </c>
      <c r="D48" s="327">
        <v>4607111038999</v>
      </c>
      <c r="E48" s="328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9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112</v>
      </c>
      <c r="B49" s="54" t="s">
        <v>113</v>
      </c>
      <c r="C49" s="31">
        <v>4301070972</v>
      </c>
      <c r="D49" s="327">
        <v>4607111037183</v>
      </c>
      <c r="E49" s="328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5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114</v>
      </c>
      <c r="B50" s="54" t="s">
        <v>115</v>
      </c>
      <c r="C50" s="31">
        <v>4301071044</v>
      </c>
      <c r="D50" s="327">
        <v>4607111039385</v>
      </c>
      <c r="E50" s="328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4301070970</v>
      </c>
      <c r="D51" s="327">
        <v>4607111037091</v>
      </c>
      <c r="E51" s="328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4301071045</v>
      </c>
      <c r="D52" s="327">
        <v>4607111039392</v>
      </c>
      <c r="E52" s="328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5" t="s">
        <v>121</v>
      </c>
      <c r="Q52" s="332"/>
      <c r="R52" s="332"/>
      <c r="S52" s="332"/>
      <c r="T52" s="333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27">
        <v>4607111036902</v>
      </c>
      <c r="E53" s="328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3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2"/>
      <c r="R53" s="332"/>
      <c r="S53" s="332"/>
      <c r="T53" s="333"/>
      <c r="U53" s="34"/>
      <c r="V53" s="34"/>
      <c r="W53" s="35" t="s">
        <v>70</v>
      </c>
      <c r="X53" s="316">
        <v>36</v>
      </c>
      <c r="Y53" s="317">
        <f t="shared" si="0"/>
        <v>36</v>
      </c>
      <c r="Z53" s="36">
        <f t="shared" si="1"/>
        <v>0.55800000000000005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hidden="1" customHeight="1" x14ac:dyDescent="0.25">
      <c r="A54" s="54" t="s">
        <v>124</v>
      </c>
      <c r="B54" s="54" t="s">
        <v>125</v>
      </c>
      <c r="C54" s="31">
        <v>4301071031</v>
      </c>
      <c r="D54" s="327">
        <v>4607111038982</v>
      </c>
      <c r="E54" s="328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2"/>
      <c r="R54" s="332"/>
      <c r="S54" s="332"/>
      <c r="T54" s="333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4301070969</v>
      </c>
      <c r="D55" s="327">
        <v>4607111036858</v>
      </c>
      <c r="E55" s="328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2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2"/>
      <c r="R55" s="332"/>
      <c r="S55" s="332"/>
      <c r="T55" s="333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128</v>
      </c>
      <c r="B56" s="54" t="s">
        <v>129</v>
      </c>
      <c r="C56" s="31">
        <v>4301071046</v>
      </c>
      <c r="D56" s="327">
        <v>4607111039354</v>
      </c>
      <c r="E56" s="328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2"/>
      <c r="R56" s="332"/>
      <c r="S56" s="332"/>
      <c r="T56" s="333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4301070968</v>
      </c>
      <c r="D57" s="327">
        <v>4607111036889</v>
      </c>
      <c r="E57" s="328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1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2"/>
      <c r="R57" s="332"/>
      <c r="S57" s="332"/>
      <c r="T57" s="333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132</v>
      </c>
      <c r="B58" s="54" t="s">
        <v>133</v>
      </c>
      <c r="C58" s="31">
        <v>4301071047</v>
      </c>
      <c r="D58" s="327">
        <v>4607111039330</v>
      </c>
      <c r="E58" s="328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5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2"/>
      <c r="R58" s="332"/>
      <c r="S58" s="332"/>
      <c r="T58" s="333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29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1"/>
      <c r="N59" s="321"/>
      <c r="O59" s="330"/>
      <c r="P59" s="322" t="s">
        <v>73</v>
      </c>
      <c r="Q59" s="323"/>
      <c r="R59" s="323"/>
      <c r="S59" s="323"/>
      <c r="T59" s="323"/>
      <c r="U59" s="323"/>
      <c r="V59" s="324"/>
      <c r="W59" s="37" t="s">
        <v>70</v>
      </c>
      <c r="X59" s="318">
        <f>IFERROR(SUM(X47:X58),"0")</f>
        <v>36</v>
      </c>
      <c r="Y59" s="318">
        <f>IFERROR(SUM(Y47:Y58),"0")</f>
        <v>36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19"/>
      <c r="AB59" s="319"/>
      <c r="AC59" s="319"/>
    </row>
    <row r="60" spans="1:68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1"/>
      <c r="N60" s="321"/>
      <c r="O60" s="330"/>
      <c r="P60" s="322" t="s">
        <v>73</v>
      </c>
      <c r="Q60" s="323"/>
      <c r="R60" s="323"/>
      <c r="S60" s="323"/>
      <c r="T60" s="323"/>
      <c r="U60" s="323"/>
      <c r="V60" s="324"/>
      <c r="W60" s="37" t="s">
        <v>74</v>
      </c>
      <c r="X60" s="318">
        <f>IFERROR(SUMPRODUCT(X47:X58*H47:H58),"0")</f>
        <v>259.2</v>
      </c>
      <c r="Y60" s="318">
        <f>IFERROR(SUMPRODUCT(Y47:Y58*H47:H58),"0")</f>
        <v>259.2</v>
      </c>
      <c r="Z60" s="37"/>
      <c r="AA60" s="319"/>
      <c r="AB60" s="319"/>
      <c r="AC60" s="319"/>
    </row>
    <row r="61" spans="1:68" ht="16.5" hidden="1" customHeight="1" x14ac:dyDescent="0.25">
      <c r="A61" s="320" t="s">
        <v>134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21"/>
      <c r="Z61" s="321"/>
      <c r="AA61" s="311"/>
      <c r="AB61" s="311"/>
      <c r="AC61" s="311"/>
    </row>
    <row r="62" spans="1:68" ht="14.25" hidden="1" customHeight="1" x14ac:dyDescent="0.25">
      <c r="A62" s="351" t="s">
        <v>64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21"/>
      <c r="Z62" s="321"/>
      <c r="AA62" s="312"/>
      <c r="AB62" s="312"/>
      <c r="AC62" s="312"/>
    </row>
    <row r="63" spans="1:68" ht="27" hidden="1" customHeight="1" x14ac:dyDescent="0.25">
      <c r="A63" s="54" t="s">
        <v>135</v>
      </c>
      <c r="B63" s="54" t="s">
        <v>136</v>
      </c>
      <c r="C63" s="31">
        <v>4301070977</v>
      </c>
      <c r="D63" s="327">
        <v>4607111037411</v>
      </c>
      <c r="E63" s="328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40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2"/>
      <c r="R63" s="332"/>
      <c r="S63" s="332"/>
      <c r="T63" s="333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27">
        <v>4607111036728</v>
      </c>
      <c r="E64" s="328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50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2"/>
      <c r="R64" s="332"/>
      <c r="S64" s="332"/>
      <c r="T64" s="333"/>
      <c r="U64" s="34"/>
      <c r="V64" s="34"/>
      <c r="W64" s="35" t="s">
        <v>70</v>
      </c>
      <c r="X64" s="316">
        <v>60</v>
      </c>
      <c r="Y64" s="317">
        <f>IFERROR(IF(X64="","",X64),"")</f>
        <v>60</v>
      </c>
      <c r="Z64" s="36">
        <f>IFERROR(IF(X64="","",X64*0.00866),"")</f>
        <v>0.51959999999999995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312.79199999999997</v>
      </c>
      <c r="BN64" s="67">
        <f>IFERROR(Y64*I64,"0")</f>
        <v>312.79199999999997</v>
      </c>
      <c r="BO64" s="67">
        <f>IFERROR(X64/J64,"0")</f>
        <v>0.41666666666666669</v>
      </c>
      <c r="BP64" s="67">
        <f>IFERROR(Y64/J64,"0")</f>
        <v>0.41666666666666669</v>
      </c>
    </row>
    <row r="65" spans="1:68" x14ac:dyDescent="0.2">
      <c r="A65" s="329"/>
      <c r="B65" s="321"/>
      <c r="C65" s="321"/>
      <c r="D65" s="321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30"/>
      <c r="P65" s="322" t="s">
        <v>73</v>
      </c>
      <c r="Q65" s="323"/>
      <c r="R65" s="323"/>
      <c r="S65" s="323"/>
      <c r="T65" s="323"/>
      <c r="U65" s="323"/>
      <c r="V65" s="324"/>
      <c r="W65" s="37" t="s">
        <v>70</v>
      </c>
      <c r="X65" s="318">
        <f>IFERROR(SUM(X63:X64),"0")</f>
        <v>60</v>
      </c>
      <c r="Y65" s="318">
        <f>IFERROR(SUM(Y63:Y64),"0")</f>
        <v>60</v>
      </c>
      <c r="Z65" s="318">
        <f>IFERROR(IF(Z63="",0,Z63),"0")+IFERROR(IF(Z64="",0,Z64),"0")</f>
        <v>0.51959999999999995</v>
      </c>
      <c r="AA65" s="319"/>
      <c r="AB65" s="319"/>
      <c r="AC65" s="319"/>
    </row>
    <row r="66" spans="1:68" x14ac:dyDescent="0.2">
      <c r="A66" s="321"/>
      <c r="B66" s="321"/>
      <c r="C66" s="321"/>
      <c r="D66" s="321"/>
      <c r="E66" s="321"/>
      <c r="F66" s="321"/>
      <c r="G66" s="321"/>
      <c r="H66" s="321"/>
      <c r="I66" s="321"/>
      <c r="J66" s="321"/>
      <c r="K66" s="321"/>
      <c r="L66" s="321"/>
      <c r="M66" s="321"/>
      <c r="N66" s="321"/>
      <c r="O66" s="330"/>
      <c r="P66" s="322" t="s">
        <v>73</v>
      </c>
      <c r="Q66" s="323"/>
      <c r="R66" s="323"/>
      <c r="S66" s="323"/>
      <c r="T66" s="323"/>
      <c r="U66" s="323"/>
      <c r="V66" s="324"/>
      <c r="W66" s="37" t="s">
        <v>74</v>
      </c>
      <c r="X66" s="318">
        <f>IFERROR(SUMPRODUCT(X63:X64*H63:H64),"0")</f>
        <v>300</v>
      </c>
      <c r="Y66" s="318">
        <f>IFERROR(SUMPRODUCT(Y63:Y64*H63:H64),"0")</f>
        <v>300</v>
      </c>
      <c r="Z66" s="37"/>
      <c r="AA66" s="319"/>
      <c r="AB66" s="319"/>
      <c r="AC66" s="319"/>
    </row>
    <row r="67" spans="1:68" ht="16.5" hidden="1" customHeight="1" x14ac:dyDescent="0.25">
      <c r="A67" s="320" t="s">
        <v>141</v>
      </c>
      <c r="B67" s="321"/>
      <c r="C67" s="321"/>
      <c r="D67" s="321"/>
      <c r="E67" s="321"/>
      <c r="F67" s="321"/>
      <c r="G67" s="321"/>
      <c r="H67" s="321"/>
      <c r="I67" s="321"/>
      <c r="J67" s="321"/>
      <c r="K67" s="321"/>
      <c r="L67" s="321"/>
      <c r="M67" s="321"/>
      <c r="N67" s="321"/>
      <c r="O67" s="321"/>
      <c r="P67" s="321"/>
      <c r="Q67" s="321"/>
      <c r="R67" s="321"/>
      <c r="S67" s="321"/>
      <c r="T67" s="321"/>
      <c r="U67" s="321"/>
      <c r="V67" s="321"/>
      <c r="W67" s="321"/>
      <c r="X67" s="321"/>
      <c r="Y67" s="321"/>
      <c r="Z67" s="321"/>
      <c r="AA67" s="311"/>
      <c r="AB67" s="311"/>
      <c r="AC67" s="311"/>
    </row>
    <row r="68" spans="1:68" ht="14.25" hidden="1" customHeight="1" x14ac:dyDescent="0.25">
      <c r="A68" s="351" t="s">
        <v>142</v>
      </c>
      <c r="B68" s="321"/>
      <c r="C68" s="321"/>
      <c r="D68" s="321"/>
      <c r="E68" s="321"/>
      <c r="F68" s="321"/>
      <c r="G68" s="321"/>
      <c r="H68" s="321"/>
      <c r="I68" s="321"/>
      <c r="J68" s="321"/>
      <c r="K68" s="321"/>
      <c r="L68" s="321"/>
      <c r="M68" s="321"/>
      <c r="N68" s="321"/>
      <c r="O68" s="321"/>
      <c r="P68" s="321"/>
      <c r="Q68" s="321"/>
      <c r="R68" s="321"/>
      <c r="S68" s="321"/>
      <c r="T68" s="321"/>
      <c r="U68" s="321"/>
      <c r="V68" s="321"/>
      <c r="W68" s="321"/>
      <c r="X68" s="321"/>
      <c r="Y68" s="321"/>
      <c r="Z68" s="321"/>
      <c r="AA68" s="312"/>
      <c r="AB68" s="312"/>
      <c r="AC68" s="312"/>
    </row>
    <row r="69" spans="1:68" ht="27" hidden="1" customHeight="1" x14ac:dyDescent="0.25">
      <c r="A69" s="54" t="s">
        <v>143</v>
      </c>
      <c r="B69" s="54" t="s">
        <v>144</v>
      </c>
      <c r="C69" s="31">
        <v>4301135271</v>
      </c>
      <c r="D69" s="327">
        <v>4607111033659</v>
      </c>
      <c r="E69" s="328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6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70</v>
      </c>
      <c r="X69" s="316">
        <v>0</v>
      </c>
      <c r="Y69" s="31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29"/>
      <c r="B70" s="321"/>
      <c r="C70" s="321"/>
      <c r="D70" s="321"/>
      <c r="E70" s="321"/>
      <c r="F70" s="321"/>
      <c r="G70" s="321"/>
      <c r="H70" s="321"/>
      <c r="I70" s="321"/>
      <c r="J70" s="321"/>
      <c r="K70" s="321"/>
      <c r="L70" s="321"/>
      <c r="M70" s="321"/>
      <c r="N70" s="321"/>
      <c r="O70" s="330"/>
      <c r="P70" s="322" t="s">
        <v>73</v>
      </c>
      <c r="Q70" s="323"/>
      <c r="R70" s="323"/>
      <c r="S70" s="323"/>
      <c r="T70" s="323"/>
      <c r="U70" s="323"/>
      <c r="V70" s="324"/>
      <c r="W70" s="37" t="s">
        <v>70</v>
      </c>
      <c r="X70" s="318">
        <f>IFERROR(SUM(X69:X69),"0")</f>
        <v>0</v>
      </c>
      <c r="Y70" s="318">
        <f>IFERROR(SUM(Y69:Y69),"0")</f>
        <v>0</v>
      </c>
      <c r="Z70" s="318">
        <f>IFERROR(IF(Z69="",0,Z69),"0")</f>
        <v>0</v>
      </c>
      <c r="AA70" s="319"/>
      <c r="AB70" s="319"/>
      <c r="AC70" s="319"/>
    </row>
    <row r="71" spans="1:68" hidden="1" x14ac:dyDescent="0.2">
      <c r="A71" s="321"/>
      <c r="B71" s="321"/>
      <c r="C71" s="321"/>
      <c r="D71" s="321"/>
      <c r="E71" s="321"/>
      <c r="F71" s="321"/>
      <c r="G71" s="321"/>
      <c r="H71" s="321"/>
      <c r="I71" s="321"/>
      <c r="J71" s="321"/>
      <c r="K71" s="321"/>
      <c r="L71" s="321"/>
      <c r="M71" s="321"/>
      <c r="N71" s="321"/>
      <c r="O71" s="330"/>
      <c r="P71" s="322" t="s">
        <v>73</v>
      </c>
      <c r="Q71" s="323"/>
      <c r="R71" s="323"/>
      <c r="S71" s="323"/>
      <c r="T71" s="323"/>
      <c r="U71" s="323"/>
      <c r="V71" s="324"/>
      <c r="W71" s="37" t="s">
        <v>74</v>
      </c>
      <c r="X71" s="318">
        <f>IFERROR(SUMPRODUCT(X69:X69*H69:H69),"0")</f>
        <v>0</v>
      </c>
      <c r="Y71" s="318">
        <f>IFERROR(SUMPRODUCT(Y69:Y69*H69:H69),"0")</f>
        <v>0</v>
      </c>
      <c r="Z71" s="37"/>
      <c r="AA71" s="319"/>
      <c r="AB71" s="319"/>
      <c r="AC71" s="319"/>
    </row>
    <row r="72" spans="1:68" ht="16.5" hidden="1" customHeight="1" x14ac:dyDescent="0.25">
      <c r="A72" s="320" t="s">
        <v>146</v>
      </c>
      <c r="B72" s="321"/>
      <c r="C72" s="321"/>
      <c r="D72" s="321"/>
      <c r="E72" s="321"/>
      <c r="F72" s="321"/>
      <c r="G72" s="321"/>
      <c r="H72" s="321"/>
      <c r="I72" s="321"/>
      <c r="J72" s="321"/>
      <c r="K72" s="321"/>
      <c r="L72" s="321"/>
      <c r="M72" s="321"/>
      <c r="N72" s="321"/>
      <c r="O72" s="321"/>
      <c r="P72" s="321"/>
      <c r="Q72" s="321"/>
      <c r="R72" s="321"/>
      <c r="S72" s="321"/>
      <c r="T72" s="321"/>
      <c r="U72" s="321"/>
      <c r="V72" s="321"/>
      <c r="W72" s="321"/>
      <c r="X72" s="321"/>
      <c r="Y72" s="321"/>
      <c r="Z72" s="321"/>
      <c r="AA72" s="311"/>
      <c r="AB72" s="311"/>
      <c r="AC72" s="311"/>
    </row>
    <row r="73" spans="1:68" ht="14.25" hidden="1" customHeight="1" x14ac:dyDescent="0.25">
      <c r="A73" s="351" t="s">
        <v>147</v>
      </c>
      <c r="B73" s="321"/>
      <c r="C73" s="321"/>
      <c r="D73" s="321"/>
      <c r="E73" s="321"/>
      <c r="F73" s="321"/>
      <c r="G73" s="321"/>
      <c r="H73" s="321"/>
      <c r="I73" s="321"/>
      <c r="J73" s="321"/>
      <c r="K73" s="321"/>
      <c r="L73" s="321"/>
      <c r="M73" s="321"/>
      <c r="N73" s="321"/>
      <c r="O73" s="321"/>
      <c r="P73" s="321"/>
      <c r="Q73" s="321"/>
      <c r="R73" s="321"/>
      <c r="S73" s="321"/>
      <c r="T73" s="321"/>
      <c r="U73" s="321"/>
      <c r="V73" s="321"/>
      <c r="W73" s="321"/>
      <c r="X73" s="321"/>
      <c r="Y73" s="321"/>
      <c r="Z73" s="321"/>
      <c r="AA73" s="312"/>
      <c r="AB73" s="312"/>
      <c r="AC73" s="31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27">
        <v>4607111034137</v>
      </c>
      <c r="E74" s="328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2"/>
      <c r="R74" s="332"/>
      <c r="S74" s="332"/>
      <c r="T74" s="333"/>
      <c r="U74" s="34"/>
      <c r="V74" s="34"/>
      <c r="W74" s="35" t="s">
        <v>70</v>
      </c>
      <c r="X74" s="316">
        <v>14</v>
      </c>
      <c r="Y74" s="317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27">
        <v>4607111034120</v>
      </c>
      <c r="E75" s="328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1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2"/>
      <c r="R75" s="332"/>
      <c r="S75" s="332"/>
      <c r="T75" s="333"/>
      <c r="U75" s="34"/>
      <c r="V75" s="34"/>
      <c r="W75" s="35" t="s">
        <v>70</v>
      </c>
      <c r="X75" s="316">
        <v>28</v>
      </c>
      <c r="Y75" s="317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29"/>
      <c r="B76" s="321"/>
      <c r="C76" s="321"/>
      <c r="D76" s="321"/>
      <c r="E76" s="321"/>
      <c r="F76" s="321"/>
      <c r="G76" s="321"/>
      <c r="H76" s="321"/>
      <c r="I76" s="321"/>
      <c r="J76" s="321"/>
      <c r="K76" s="321"/>
      <c r="L76" s="321"/>
      <c r="M76" s="321"/>
      <c r="N76" s="321"/>
      <c r="O76" s="330"/>
      <c r="P76" s="322" t="s">
        <v>73</v>
      </c>
      <c r="Q76" s="323"/>
      <c r="R76" s="323"/>
      <c r="S76" s="323"/>
      <c r="T76" s="323"/>
      <c r="U76" s="323"/>
      <c r="V76" s="324"/>
      <c r="W76" s="37" t="s">
        <v>70</v>
      </c>
      <c r="X76" s="318">
        <f>IFERROR(SUM(X74:X75),"0")</f>
        <v>42</v>
      </c>
      <c r="Y76" s="318">
        <f>IFERROR(SUM(Y74:Y75),"0")</f>
        <v>42</v>
      </c>
      <c r="Z76" s="318">
        <f>IFERROR(IF(Z74="",0,Z74),"0")+IFERROR(IF(Z75="",0,Z75),"0")</f>
        <v>0.75095999999999996</v>
      </c>
      <c r="AA76" s="319"/>
      <c r="AB76" s="319"/>
      <c r="AC76" s="319"/>
    </row>
    <row r="77" spans="1:68" x14ac:dyDescent="0.2">
      <c r="A77" s="321"/>
      <c r="B77" s="321"/>
      <c r="C77" s="321"/>
      <c r="D77" s="321"/>
      <c r="E77" s="321"/>
      <c r="F77" s="321"/>
      <c r="G77" s="321"/>
      <c r="H77" s="321"/>
      <c r="I77" s="321"/>
      <c r="J77" s="321"/>
      <c r="K77" s="321"/>
      <c r="L77" s="321"/>
      <c r="M77" s="321"/>
      <c r="N77" s="321"/>
      <c r="O77" s="330"/>
      <c r="P77" s="322" t="s">
        <v>73</v>
      </c>
      <c r="Q77" s="323"/>
      <c r="R77" s="323"/>
      <c r="S77" s="323"/>
      <c r="T77" s="323"/>
      <c r="U77" s="323"/>
      <c r="V77" s="324"/>
      <c r="W77" s="37" t="s">
        <v>74</v>
      </c>
      <c r="X77" s="318">
        <f>IFERROR(SUMPRODUCT(X74:X75*H74:H75),"0")</f>
        <v>151.19999999999999</v>
      </c>
      <c r="Y77" s="318">
        <f>IFERROR(SUMPRODUCT(Y74:Y75*H74:H75),"0")</f>
        <v>151.19999999999999</v>
      </c>
      <c r="Z77" s="37"/>
      <c r="AA77" s="319"/>
      <c r="AB77" s="319"/>
      <c r="AC77" s="319"/>
    </row>
    <row r="78" spans="1:68" ht="16.5" hidden="1" customHeight="1" x14ac:dyDescent="0.25">
      <c r="A78" s="320" t="s">
        <v>154</v>
      </c>
      <c r="B78" s="321"/>
      <c r="C78" s="321"/>
      <c r="D78" s="321"/>
      <c r="E78" s="321"/>
      <c r="F78" s="321"/>
      <c r="G78" s="321"/>
      <c r="H78" s="321"/>
      <c r="I78" s="321"/>
      <c r="J78" s="321"/>
      <c r="K78" s="321"/>
      <c r="L78" s="321"/>
      <c r="M78" s="321"/>
      <c r="N78" s="321"/>
      <c r="O78" s="321"/>
      <c r="P78" s="321"/>
      <c r="Q78" s="321"/>
      <c r="R78" s="321"/>
      <c r="S78" s="321"/>
      <c r="T78" s="321"/>
      <c r="U78" s="321"/>
      <c r="V78" s="321"/>
      <c r="W78" s="321"/>
      <c r="X78" s="321"/>
      <c r="Y78" s="321"/>
      <c r="Z78" s="321"/>
      <c r="AA78" s="311"/>
      <c r="AB78" s="311"/>
      <c r="AC78" s="311"/>
    </row>
    <row r="79" spans="1:68" ht="14.25" hidden="1" customHeight="1" x14ac:dyDescent="0.25">
      <c r="A79" s="351" t="s">
        <v>142</v>
      </c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1"/>
      <c r="N79" s="321"/>
      <c r="O79" s="321"/>
      <c r="P79" s="321"/>
      <c r="Q79" s="321"/>
      <c r="R79" s="321"/>
      <c r="S79" s="321"/>
      <c r="T79" s="321"/>
      <c r="U79" s="321"/>
      <c r="V79" s="321"/>
      <c r="W79" s="321"/>
      <c r="X79" s="321"/>
      <c r="Y79" s="321"/>
      <c r="Z79" s="321"/>
      <c r="AA79" s="312"/>
      <c r="AB79" s="312"/>
      <c r="AC79" s="312"/>
    </row>
    <row r="80" spans="1:68" ht="27" hidden="1" customHeight="1" x14ac:dyDescent="0.25">
      <c r="A80" s="54" t="s">
        <v>155</v>
      </c>
      <c r="B80" s="54" t="s">
        <v>156</v>
      </c>
      <c r="C80" s="31">
        <v>4301135285</v>
      </c>
      <c r="D80" s="327">
        <v>4607111036407</v>
      </c>
      <c r="E80" s="328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8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70</v>
      </c>
      <c r="X80" s="316">
        <v>0</v>
      </c>
      <c r="Y80" s="31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hidden="1" customHeight="1" x14ac:dyDescent="0.25">
      <c r="A81" s="54" t="s">
        <v>158</v>
      </c>
      <c r="B81" s="54" t="s">
        <v>159</v>
      </c>
      <c r="C81" s="31">
        <v>4301135286</v>
      </c>
      <c r="D81" s="327">
        <v>4607111033628</v>
      </c>
      <c r="E81" s="328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6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2"/>
      <c r="R81" s="332"/>
      <c r="S81" s="332"/>
      <c r="T81" s="333"/>
      <c r="U81" s="34"/>
      <c r="V81" s="34"/>
      <c r="W81" s="35" t="s">
        <v>70</v>
      </c>
      <c r="X81" s="316">
        <v>0</v>
      </c>
      <c r="Y81" s="317">
        <f t="shared" si="6"/>
        <v>0</v>
      </c>
      <c r="Z81" s="36">
        <f t="shared" si="7"/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hidden="1" customHeight="1" x14ac:dyDescent="0.25">
      <c r="A82" s="54" t="s">
        <v>161</v>
      </c>
      <c r="B82" s="54" t="s">
        <v>162</v>
      </c>
      <c r="C82" s="31">
        <v>4301135565</v>
      </c>
      <c r="D82" s="327">
        <v>4607111033451</v>
      </c>
      <c r="E82" s="328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1" t="s">
        <v>163</v>
      </c>
      <c r="Q82" s="332"/>
      <c r="R82" s="332"/>
      <c r="S82" s="332"/>
      <c r="T82" s="333"/>
      <c r="U82" s="34"/>
      <c r="V82" s="34"/>
      <c r="W82" s="35" t="s">
        <v>70</v>
      </c>
      <c r="X82" s="316">
        <v>0</v>
      </c>
      <c r="Y82" s="317">
        <f t="shared" si="6"/>
        <v>0</v>
      </c>
      <c r="Z82" s="36">
        <f t="shared" si="7"/>
        <v>0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hidden="1" customHeight="1" x14ac:dyDescent="0.25">
      <c r="A83" s="54" t="s">
        <v>165</v>
      </c>
      <c r="B83" s="54" t="s">
        <v>166</v>
      </c>
      <c r="C83" s="31">
        <v>4301135295</v>
      </c>
      <c r="D83" s="327">
        <v>4607111035141</v>
      </c>
      <c r="E83" s="328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2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2"/>
      <c r="R83" s="332"/>
      <c r="S83" s="332"/>
      <c r="T83" s="333"/>
      <c r="U83" s="34"/>
      <c r="V83" s="34"/>
      <c r="W83" s="35" t="s">
        <v>70</v>
      </c>
      <c r="X83" s="316">
        <v>0</v>
      </c>
      <c r="Y83" s="317">
        <f t="shared" si="6"/>
        <v>0</v>
      </c>
      <c r="Z83" s="36">
        <f t="shared" si="7"/>
        <v>0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4301135578</v>
      </c>
      <c r="D84" s="327">
        <v>4607111033444</v>
      </c>
      <c r="E84" s="328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82" t="s">
        <v>170</v>
      </c>
      <c r="Q84" s="332"/>
      <c r="R84" s="332"/>
      <c r="S84" s="332"/>
      <c r="T84" s="333"/>
      <c r="U84" s="34"/>
      <c r="V84" s="34"/>
      <c r="W84" s="35" t="s">
        <v>70</v>
      </c>
      <c r="X84" s="316">
        <v>0</v>
      </c>
      <c r="Y84" s="317">
        <f t="shared" si="6"/>
        <v>0</v>
      </c>
      <c r="Z84" s="36">
        <f t="shared" si="7"/>
        <v>0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hidden="1" customHeight="1" x14ac:dyDescent="0.25">
      <c r="A85" s="54" t="s">
        <v>171</v>
      </c>
      <c r="B85" s="54" t="s">
        <v>172</v>
      </c>
      <c r="C85" s="31">
        <v>4301135290</v>
      </c>
      <c r="D85" s="327">
        <v>4607111035028</v>
      </c>
      <c r="E85" s="328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2"/>
      <c r="R85" s="332"/>
      <c r="S85" s="332"/>
      <c r="T85" s="333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idden="1" x14ac:dyDescent="0.2">
      <c r="A86" s="329"/>
      <c r="B86" s="321"/>
      <c r="C86" s="321"/>
      <c r="D86" s="321"/>
      <c r="E86" s="321"/>
      <c r="F86" s="321"/>
      <c r="G86" s="321"/>
      <c r="H86" s="321"/>
      <c r="I86" s="321"/>
      <c r="J86" s="321"/>
      <c r="K86" s="321"/>
      <c r="L86" s="321"/>
      <c r="M86" s="321"/>
      <c r="N86" s="321"/>
      <c r="O86" s="330"/>
      <c r="P86" s="322" t="s">
        <v>73</v>
      </c>
      <c r="Q86" s="323"/>
      <c r="R86" s="323"/>
      <c r="S86" s="323"/>
      <c r="T86" s="323"/>
      <c r="U86" s="323"/>
      <c r="V86" s="324"/>
      <c r="W86" s="37" t="s">
        <v>70</v>
      </c>
      <c r="X86" s="318">
        <f>IFERROR(SUM(X80:X85),"0")</f>
        <v>0</v>
      </c>
      <c r="Y86" s="318">
        <f>IFERROR(SUM(Y80:Y85),"0")</f>
        <v>0</v>
      </c>
      <c r="Z86" s="318">
        <f>IFERROR(IF(Z80="",0,Z80),"0")+IFERROR(IF(Z81="",0,Z81),"0")+IFERROR(IF(Z82="",0,Z82),"0")+IFERROR(IF(Z83="",0,Z83),"0")+IFERROR(IF(Z84="",0,Z84),"0")+IFERROR(IF(Z85="",0,Z85),"0")</f>
        <v>0</v>
      </c>
      <c r="AA86" s="319"/>
      <c r="AB86" s="319"/>
      <c r="AC86" s="319"/>
    </row>
    <row r="87" spans="1:68" hidden="1" x14ac:dyDescent="0.2">
      <c r="A87" s="321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1"/>
      <c r="M87" s="321"/>
      <c r="N87" s="321"/>
      <c r="O87" s="330"/>
      <c r="P87" s="322" t="s">
        <v>73</v>
      </c>
      <c r="Q87" s="323"/>
      <c r="R87" s="323"/>
      <c r="S87" s="323"/>
      <c r="T87" s="323"/>
      <c r="U87" s="323"/>
      <c r="V87" s="324"/>
      <c r="W87" s="37" t="s">
        <v>74</v>
      </c>
      <c r="X87" s="318">
        <f>IFERROR(SUMPRODUCT(X80:X85*H80:H85),"0")</f>
        <v>0</v>
      </c>
      <c r="Y87" s="318">
        <f>IFERROR(SUMPRODUCT(Y80:Y85*H80:H85),"0")</f>
        <v>0</v>
      </c>
      <c r="Z87" s="37"/>
      <c r="AA87" s="319"/>
      <c r="AB87" s="319"/>
      <c r="AC87" s="319"/>
    </row>
    <row r="88" spans="1:68" ht="16.5" hidden="1" customHeight="1" x14ac:dyDescent="0.25">
      <c r="A88" s="320" t="s">
        <v>173</v>
      </c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1"/>
      <c r="M88" s="321"/>
      <c r="N88" s="321"/>
      <c r="O88" s="321"/>
      <c r="P88" s="321"/>
      <c r="Q88" s="321"/>
      <c r="R88" s="321"/>
      <c r="S88" s="321"/>
      <c r="T88" s="321"/>
      <c r="U88" s="321"/>
      <c r="V88" s="321"/>
      <c r="W88" s="321"/>
      <c r="X88" s="321"/>
      <c r="Y88" s="321"/>
      <c r="Z88" s="321"/>
      <c r="AA88" s="311"/>
      <c r="AB88" s="311"/>
      <c r="AC88" s="311"/>
    </row>
    <row r="89" spans="1:68" ht="14.25" hidden="1" customHeight="1" x14ac:dyDescent="0.25">
      <c r="A89" s="351" t="s">
        <v>174</v>
      </c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21"/>
      <c r="Y89" s="321"/>
      <c r="Z89" s="321"/>
      <c r="AA89" s="312"/>
      <c r="AB89" s="312"/>
      <c r="AC89" s="312"/>
    </row>
    <row r="90" spans="1:68" ht="27" hidden="1" customHeight="1" x14ac:dyDescent="0.25">
      <c r="A90" s="54" t="s">
        <v>175</v>
      </c>
      <c r="B90" s="54" t="s">
        <v>176</v>
      </c>
      <c r="C90" s="31">
        <v>4301136042</v>
      </c>
      <c r="D90" s="327">
        <v>4607025784012</v>
      </c>
      <c r="E90" s="328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6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2"/>
      <c r="R90" s="332"/>
      <c r="S90" s="332"/>
      <c r="T90" s="333"/>
      <c r="U90" s="34"/>
      <c r="V90" s="34"/>
      <c r="W90" s="35" t="s">
        <v>70</v>
      </c>
      <c r="X90" s="316">
        <v>0</v>
      </c>
      <c r="Y90" s="317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4301136040</v>
      </c>
      <c r="D91" s="327">
        <v>4607025784319</v>
      </c>
      <c r="E91" s="328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2"/>
      <c r="R91" s="332"/>
      <c r="S91" s="332"/>
      <c r="T91" s="333"/>
      <c r="U91" s="34"/>
      <c r="V91" s="34"/>
      <c r="W91" s="35" t="s">
        <v>70</v>
      </c>
      <c r="X91" s="316">
        <v>14</v>
      </c>
      <c r="Y91" s="317">
        <f>IFERROR(IF(X91="","",X91),"")</f>
        <v>14</v>
      </c>
      <c r="Z91" s="36">
        <f>IFERROR(IF(X91="","",X91*0.01788),"")</f>
        <v>0.25031999999999999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59.415999999999997</v>
      </c>
      <c r="BN91" s="67">
        <f>IFERROR(Y91*I91,"0")</f>
        <v>59.415999999999997</v>
      </c>
      <c r="BO91" s="67">
        <f>IFERROR(X91/J91,"0")</f>
        <v>0.2</v>
      </c>
      <c r="BP91" s="67">
        <f>IFERROR(Y91/J91,"0")</f>
        <v>0.2</v>
      </c>
    </row>
    <row r="92" spans="1:68" ht="16.5" hidden="1" customHeight="1" x14ac:dyDescent="0.25">
      <c r="A92" s="54" t="s">
        <v>180</v>
      </c>
      <c r="B92" s="54" t="s">
        <v>181</v>
      </c>
      <c r="C92" s="31">
        <v>4301136039</v>
      </c>
      <c r="D92" s="327">
        <v>4607111035370</v>
      </c>
      <c r="E92" s="328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6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70</v>
      </c>
      <c r="X92" s="316">
        <v>0</v>
      </c>
      <c r="Y92" s="317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29"/>
      <c r="B93" s="321"/>
      <c r="C93" s="321"/>
      <c r="D93" s="321"/>
      <c r="E93" s="321"/>
      <c r="F93" s="321"/>
      <c r="G93" s="321"/>
      <c r="H93" s="321"/>
      <c r="I93" s="321"/>
      <c r="J93" s="321"/>
      <c r="K93" s="321"/>
      <c r="L93" s="321"/>
      <c r="M93" s="321"/>
      <c r="N93" s="321"/>
      <c r="O93" s="330"/>
      <c r="P93" s="322" t="s">
        <v>73</v>
      </c>
      <c r="Q93" s="323"/>
      <c r="R93" s="323"/>
      <c r="S93" s="323"/>
      <c r="T93" s="323"/>
      <c r="U93" s="323"/>
      <c r="V93" s="324"/>
      <c r="W93" s="37" t="s">
        <v>70</v>
      </c>
      <c r="X93" s="318">
        <f>IFERROR(SUM(X90:X92),"0")</f>
        <v>14</v>
      </c>
      <c r="Y93" s="318">
        <f>IFERROR(SUM(Y90:Y92),"0")</f>
        <v>14</v>
      </c>
      <c r="Z93" s="318">
        <f>IFERROR(IF(Z90="",0,Z90),"0")+IFERROR(IF(Z91="",0,Z91),"0")+IFERROR(IF(Z92="",0,Z92),"0")</f>
        <v>0.25031999999999999</v>
      </c>
      <c r="AA93" s="319"/>
      <c r="AB93" s="319"/>
      <c r="AC93" s="319"/>
    </row>
    <row r="94" spans="1:68" x14ac:dyDescent="0.2">
      <c r="A94" s="321"/>
      <c r="B94" s="321"/>
      <c r="C94" s="321"/>
      <c r="D94" s="321"/>
      <c r="E94" s="321"/>
      <c r="F94" s="321"/>
      <c r="G94" s="321"/>
      <c r="H94" s="321"/>
      <c r="I94" s="321"/>
      <c r="J94" s="321"/>
      <c r="K94" s="321"/>
      <c r="L94" s="321"/>
      <c r="M94" s="321"/>
      <c r="N94" s="321"/>
      <c r="O94" s="330"/>
      <c r="P94" s="322" t="s">
        <v>73</v>
      </c>
      <c r="Q94" s="323"/>
      <c r="R94" s="323"/>
      <c r="S94" s="323"/>
      <c r="T94" s="323"/>
      <c r="U94" s="323"/>
      <c r="V94" s="324"/>
      <c r="W94" s="37" t="s">
        <v>74</v>
      </c>
      <c r="X94" s="318">
        <f>IFERROR(SUMPRODUCT(X90:X92*H90:H92),"0")</f>
        <v>50.4</v>
      </c>
      <c r="Y94" s="318">
        <f>IFERROR(SUMPRODUCT(Y90:Y92*H90:H92),"0")</f>
        <v>50.4</v>
      </c>
      <c r="Z94" s="37"/>
      <c r="AA94" s="319"/>
      <c r="AB94" s="319"/>
      <c r="AC94" s="319"/>
    </row>
    <row r="95" spans="1:68" ht="16.5" hidden="1" customHeight="1" x14ac:dyDescent="0.25">
      <c r="A95" s="320" t="s">
        <v>183</v>
      </c>
      <c r="B95" s="321"/>
      <c r="C95" s="321"/>
      <c r="D95" s="321"/>
      <c r="E95" s="321"/>
      <c r="F95" s="321"/>
      <c r="G95" s="321"/>
      <c r="H95" s="321"/>
      <c r="I95" s="321"/>
      <c r="J95" s="321"/>
      <c r="K95" s="321"/>
      <c r="L95" s="321"/>
      <c r="M95" s="321"/>
      <c r="N95" s="321"/>
      <c r="O95" s="321"/>
      <c r="P95" s="321"/>
      <c r="Q95" s="321"/>
      <c r="R95" s="321"/>
      <c r="S95" s="321"/>
      <c r="T95" s="321"/>
      <c r="U95" s="321"/>
      <c r="V95" s="321"/>
      <c r="W95" s="321"/>
      <c r="X95" s="321"/>
      <c r="Y95" s="321"/>
      <c r="Z95" s="321"/>
      <c r="AA95" s="311"/>
      <c r="AB95" s="311"/>
      <c r="AC95" s="311"/>
    </row>
    <row r="96" spans="1:68" ht="14.25" hidden="1" customHeight="1" x14ac:dyDescent="0.25">
      <c r="A96" s="351" t="s">
        <v>64</v>
      </c>
      <c r="B96" s="321"/>
      <c r="C96" s="321"/>
      <c r="D96" s="321"/>
      <c r="E96" s="321"/>
      <c r="F96" s="321"/>
      <c r="G96" s="321"/>
      <c r="H96" s="321"/>
      <c r="I96" s="321"/>
      <c r="J96" s="321"/>
      <c r="K96" s="321"/>
      <c r="L96" s="321"/>
      <c r="M96" s="321"/>
      <c r="N96" s="321"/>
      <c r="O96" s="321"/>
      <c r="P96" s="321"/>
      <c r="Q96" s="321"/>
      <c r="R96" s="321"/>
      <c r="S96" s="321"/>
      <c r="T96" s="321"/>
      <c r="U96" s="321"/>
      <c r="V96" s="321"/>
      <c r="W96" s="321"/>
      <c r="X96" s="321"/>
      <c r="Y96" s="321"/>
      <c r="Z96" s="321"/>
      <c r="AA96" s="312"/>
      <c r="AB96" s="312"/>
      <c r="AC96" s="312"/>
    </row>
    <row r="97" spans="1:68" ht="27" hidden="1" customHeight="1" x14ac:dyDescent="0.25">
      <c r="A97" s="54" t="s">
        <v>184</v>
      </c>
      <c r="B97" s="54" t="s">
        <v>185</v>
      </c>
      <c r="C97" s="31">
        <v>4301070975</v>
      </c>
      <c r="D97" s="327">
        <v>4607111033970</v>
      </c>
      <c r="E97" s="328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4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2"/>
      <c r="R97" s="332"/>
      <c r="S97" s="332"/>
      <c r="T97" s="333"/>
      <c r="U97" s="34"/>
      <c r="V97" s="34"/>
      <c r="W97" s="35" t="s">
        <v>70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186</v>
      </c>
      <c r="B98" s="54" t="s">
        <v>187</v>
      </c>
      <c r="C98" s="31">
        <v>4301071051</v>
      </c>
      <c r="D98" s="327">
        <v>4607111039262</v>
      </c>
      <c r="E98" s="328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8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2"/>
      <c r="R98" s="332"/>
      <c r="S98" s="332"/>
      <c r="T98" s="333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4301070976</v>
      </c>
      <c r="D99" s="327">
        <v>4607111034144</v>
      </c>
      <c r="E99" s="328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3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2"/>
      <c r="R99" s="332"/>
      <c r="S99" s="332"/>
      <c r="T99" s="333"/>
      <c r="U99" s="34"/>
      <c r="V99" s="34"/>
      <c r="W99" s="35" t="s">
        <v>70</v>
      </c>
      <c r="X99" s="316">
        <v>60</v>
      </c>
      <c r="Y99" s="317">
        <f t="shared" si="12"/>
        <v>60</v>
      </c>
      <c r="Z99" s="36">
        <f t="shared" si="13"/>
        <v>0.92999999999999994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449.15999999999997</v>
      </c>
      <c r="BN99" s="67">
        <f t="shared" si="15"/>
        <v>449.15999999999997</v>
      </c>
      <c r="BO99" s="67">
        <f t="shared" si="16"/>
        <v>0.7142857142857143</v>
      </c>
      <c r="BP99" s="67">
        <f t="shared" si="17"/>
        <v>0.7142857142857143</v>
      </c>
    </row>
    <row r="100" spans="1:68" ht="27" hidden="1" customHeight="1" x14ac:dyDescent="0.25">
      <c r="A100" s="54" t="s">
        <v>190</v>
      </c>
      <c r="B100" s="54" t="s">
        <v>191</v>
      </c>
      <c r="C100" s="31">
        <v>4301071038</v>
      </c>
      <c r="D100" s="327">
        <v>4607111039248</v>
      </c>
      <c r="E100" s="328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4301070973</v>
      </c>
      <c r="D101" s="327">
        <v>4607111033987</v>
      </c>
      <c r="E101" s="328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6">
        <v>12</v>
      </c>
      <c r="Y101" s="317">
        <f t="shared" si="12"/>
        <v>12</v>
      </c>
      <c r="Z101" s="36">
        <f t="shared" si="13"/>
        <v>0.186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hidden="1" customHeight="1" x14ac:dyDescent="0.25">
      <c r="A102" s="54" t="s">
        <v>195</v>
      </c>
      <c r="B102" s="54" t="s">
        <v>196</v>
      </c>
      <c r="C102" s="31">
        <v>4301071049</v>
      </c>
      <c r="D102" s="327">
        <v>4607111039293</v>
      </c>
      <c r="E102" s="328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2"/>
      <c r="R102" s="332"/>
      <c r="S102" s="332"/>
      <c r="T102" s="333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4301070974</v>
      </c>
      <c r="D103" s="327">
        <v>4607111034151</v>
      </c>
      <c r="E103" s="328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3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2"/>
      <c r="R103" s="332"/>
      <c r="S103" s="332"/>
      <c r="T103" s="333"/>
      <c r="U103" s="34"/>
      <c r="V103" s="34"/>
      <c r="W103" s="35" t="s">
        <v>70</v>
      </c>
      <c r="X103" s="316">
        <v>48</v>
      </c>
      <c r="Y103" s="317">
        <f t="shared" si="12"/>
        <v>48</v>
      </c>
      <c r="Z103" s="36">
        <f t="shared" si="13"/>
        <v>0.74399999999999999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359.32799999999997</v>
      </c>
      <c r="BN103" s="67">
        <f t="shared" si="15"/>
        <v>359.32799999999997</v>
      </c>
      <c r="BO103" s="67">
        <f t="shared" si="16"/>
        <v>0.5714285714285714</v>
      </c>
      <c r="BP103" s="67">
        <f t="shared" si="17"/>
        <v>0.5714285714285714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4301071039</v>
      </c>
      <c r="D104" s="327">
        <v>4607111039279</v>
      </c>
      <c r="E104" s="328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53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2"/>
      <c r="R104" s="332"/>
      <c r="S104" s="332"/>
      <c r="T104" s="333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29"/>
      <c r="B105" s="321"/>
      <c r="C105" s="321"/>
      <c r="D105" s="321"/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  <c r="O105" s="330"/>
      <c r="P105" s="322" t="s">
        <v>73</v>
      </c>
      <c r="Q105" s="323"/>
      <c r="R105" s="323"/>
      <c r="S105" s="323"/>
      <c r="T105" s="323"/>
      <c r="U105" s="323"/>
      <c r="V105" s="324"/>
      <c r="W105" s="37" t="s">
        <v>70</v>
      </c>
      <c r="X105" s="318">
        <f>IFERROR(SUM(X97:X104),"0")</f>
        <v>120</v>
      </c>
      <c r="Y105" s="318">
        <f>IFERROR(SUM(Y97:Y104),"0")</f>
        <v>120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1.8599999999999999</v>
      </c>
      <c r="AA105" s="319"/>
      <c r="AB105" s="319"/>
      <c r="AC105" s="319"/>
    </row>
    <row r="106" spans="1:68" x14ac:dyDescent="0.2">
      <c r="A106" s="321"/>
      <c r="B106" s="321"/>
      <c r="C106" s="321"/>
      <c r="D106" s="321"/>
      <c r="E106" s="321"/>
      <c r="F106" s="321"/>
      <c r="G106" s="321"/>
      <c r="H106" s="321"/>
      <c r="I106" s="321"/>
      <c r="J106" s="321"/>
      <c r="K106" s="321"/>
      <c r="L106" s="321"/>
      <c r="M106" s="321"/>
      <c r="N106" s="321"/>
      <c r="O106" s="330"/>
      <c r="P106" s="322" t="s">
        <v>73</v>
      </c>
      <c r="Q106" s="323"/>
      <c r="R106" s="323"/>
      <c r="S106" s="323"/>
      <c r="T106" s="323"/>
      <c r="U106" s="323"/>
      <c r="V106" s="324"/>
      <c r="W106" s="37" t="s">
        <v>74</v>
      </c>
      <c r="X106" s="318">
        <f>IFERROR(SUMPRODUCT(X97:X104*H97:H104),"0")</f>
        <v>860.16</v>
      </c>
      <c r="Y106" s="318">
        <f>IFERROR(SUMPRODUCT(Y97:Y104*H97:H104),"0")</f>
        <v>860.16</v>
      </c>
      <c r="Z106" s="37"/>
      <c r="AA106" s="319"/>
      <c r="AB106" s="319"/>
      <c r="AC106" s="319"/>
    </row>
    <row r="107" spans="1:68" ht="16.5" hidden="1" customHeight="1" x14ac:dyDescent="0.25">
      <c r="A107" s="320" t="s">
        <v>202</v>
      </c>
      <c r="B107" s="321"/>
      <c r="C107" s="321"/>
      <c r="D107" s="321"/>
      <c r="E107" s="321"/>
      <c r="F107" s="321"/>
      <c r="G107" s="321"/>
      <c r="H107" s="321"/>
      <c r="I107" s="321"/>
      <c r="J107" s="321"/>
      <c r="K107" s="321"/>
      <c r="L107" s="321"/>
      <c r="M107" s="321"/>
      <c r="N107" s="321"/>
      <c r="O107" s="321"/>
      <c r="P107" s="321"/>
      <c r="Q107" s="321"/>
      <c r="R107" s="321"/>
      <c r="S107" s="321"/>
      <c r="T107" s="321"/>
      <c r="U107" s="321"/>
      <c r="V107" s="321"/>
      <c r="W107" s="321"/>
      <c r="X107" s="321"/>
      <c r="Y107" s="321"/>
      <c r="Z107" s="321"/>
      <c r="AA107" s="311"/>
      <c r="AB107" s="311"/>
      <c r="AC107" s="311"/>
    </row>
    <row r="108" spans="1:68" ht="14.25" hidden="1" customHeight="1" x14ac:dyDescent="0.25">
      <c r="A108" s="351" t="s">
        <v>142</v>
      </c>
      <c r="B108" s="321"/>
      <c r="C108" s="321"/>
      <c r="D108" s="321"/>
      <c r="E108" s="321"/>
      <c r="F108" s="321"/>
      <c r="G108" s="321"/>
      <c r="H108" s="321"/>
      <c r="I108" s="321"/>
      <c r="J108" s="321"/>
      <c r="K108" s="321"/>
      <c r="L108" s="321"/>
      <c r="M108" s="321"/>
      <c r="N108" s="321"/>
      <c r="O108" s="321"/>
      <c r="P108" s="321"/>
      <c r="Q108" s="321"/>
      <c r="R108" s="321"/>
      <c r="S108" s="321"/>
      <c r="T108" s="321"/>
      <c r="U108" s="321"/>
      <c r="V108" s="321"/>
      <c r="W108" s="321"/>
      <c r="X108" s="321"/>
      <c r="Y108" s="321"/>
      <c r="Z108" s="321"/>
      <c r="AA108" s="312"/>
      <c r="AB108" s="312"/>
      <c r="AC108" s="312"/>
    </row>
    <row r="109" spans="1:68" ht="27" hidden="1" customHeight="1" x14ac:dyDescent="0.25">
      <c r="A109" s="54" t="s">
        <v>203</v>
      </c>
      <c r="B109" s="54" t="s">
        <v>204</v>
      </c>
      <c r="C109" s="31">
        <v>4301135533</v>
      </c>
      <c r="D109" s="327">
        <v>4607111034014</v>
      </c>
      <c r="E109" s="328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80" t="s">
        <v>205</v>
      </c>
      <c r="Q109" s="332"/>
      <c r="R109" s="332"/>
      <c r="S109" s="332"/>
      <c r="T109" s="333"/>
      <c r="U109" s="34"/>
      <c r="V109" s="34"/>
      <c r="W109" s="35" t="s">
        <v>70</v>
      </c>
      <c r="X109" s="316">
        <v>0</v>
      </c>
      <c r="Y109" s="317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207</v>
      </c>
      <c r="B110" s="54" t="s">
        <v>208</v>
      </c>
      <c r="C110" s="31">
        <v>4301135532</v>
      </c>
      <c r="D110" s="327">
        <v>4607111033994</v>
      </c>
      <c r="E110" s="328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04" t="s">
        <v>209</v>
      </c>
      <c r="Q110" s="332"/>
      <c r="R110" s="332"/>
      <c r="S110" s="332"/>
      <c r="T110" s="333"/>
      <c r="U110" s="34"/>
      <c r="V110" s="34"/>
      <c r="W110" s="35" t="s">
        <v>70</v>
      </c>
      <c r="X110" s="316">
        <v>28</v>
      </c>
      <c r="Y110" s="317">
        <f>IFERROR(IF(X110="","",X110),"")</f>
        <v>28</v>
      </c>
      <c r="Z110" s="36">
        <f>IFERROR(IF(X110="","",X110*0.01788),"")</f>
        <v>0.50063999999999997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103.70079999999999</v>
      </c>
      <c r="BN110" s="67">
        <f>IFERROR(Y110*I110,"0")</f>
        <v>103.70079999999999</v>
      </c>
      <c r="BO110" s="67">
        <f>IFERROR(X110/J110,"0")</f>
        <v>0.4</v>
      </c>
      <c r="BP110" s="67">
        <f>IFERROR(Y110/J110,"0")</f>
        <v>0.4</v>
      </c>
    </row>
    <row r="111" spans="1:68" x14ac:dyDescent="0.2">
      <c r="A111" s="329"/>
      <c r="B111" s="321"/>
      <c r="C111" s="321"/>
      <c r="D111" s="321"/>
      <c r="E111" s="321"/>
      <c r="F111" s="321"/>
      <c r="G111" s="321"/>
      <c r="H111" s="321"/>
      <c r="I111" s="321"/>
      <c r="J111" s="321"/>
      <c r="K111" s="321"/>
      <c r="L111" s="321"/>
      <c r="M111" s="321"/>
      <c r="N111" s="321"/>
      <c r="O111" s="330"/>
      <c r="P111" s="322" t="s">
        <v>73</v>
      </c>
      <c r="Q111" s="323"/>
      <c r="R111" s="323"/>
      <c r="S111" s="323"/>
      <c r="T111" s="323"/>
      <c r="U111" s="323"/>
      <c r="V111" s="324"/>
      <c r="W111" s="37" t="s">
        <v>70</v>
      </c>
      <c r="X111" s="318">
        <f>IFERROR(SUM(X109:X110),"0")</f>
        <v>28</v>
      </c>
      <c r="Y111" s="318">
        <f>IFERROR(SUM(Y109:Y110),"0")</f>
        <v>28</v>
      </c>
      <c r="Z111" s="318">
        <f>IFERROR(IF(Z109="",0,Z109),"0")+IFERROR(IF(Z110="",0,Z110),"0")</f>
        <v>0.50063999999999997</v>
      </c>
      <c r="AA111" s="319"/>
      <c r="AB111" s="319"/>
      <c r="AC111" s="319"/>
    </row>
    <row r="112" spans="1:68" x14ac:dyDescent="0.2">
      <c r="A112" s="321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1"/>
      <c r="N112" s="321"/>
      <c r="O112" s="330"/>
      <c r="P112" s="322" t="s">
        <v>73</v>
      </c>
      <c r="Q112" s="323"/>
      <c r="R112" s="323"/>
      <c r="S112" s="323"/>
      <c r="T112" s="323"/>
      <c r="U112" s="323"/>
      <c r="V112" s="324"/>
      <c r="W112" s="37" t="s">
        <v>74</v>
      </c>
      <c r="X112" s="318">
        <f>IFERROR(SUMPRODUCT(X109:X110*H109:H110),"0")</f>
        <v>84</v>
      </c>
      <c r="Y112" s="318">
        <f>IFERROR(SUMPRODUCT(Y109:Y110*H109:H110),"0")</f>
        <v>84</v>
      </c>
      <c r="Z112" s="37"/>
      <c r="AA112" s="319"/>
      <c r="AB112" s="319"/>
      <c r="AC112" s="319"/>
    </row>
    <row r="113" spans="1:68" ht="16.5" hidden="1" customHeight="1" x14ac:dyDescent="0.25">
      <c r="A113" s="320" t="s">
        <v>210</v>
      </c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1"/>
      <c r="N113" s="321"/>
      <c r="O113" s="321"/>
      <c r="P113" s="321"/>
      <c r="Q113" s="321"/>
      <c r="R113" s="321"/>
      <c r="S113" s="321"/>
      <c r="T113" s="321"/>
      <c r="U113" s="321"/>
      <c r="V113" s="321"/>
      <c r="W113" s="321"/>
      <c r="X113" s="321"/>
      <c r="Y113" s="321"/>
      <c r="Z113" s="321"/>
      <c r="AA113" s="311"/>
      <c r="AB113" s="311"/>
      <c r="AC113" s="311"/>
    </row>
    <row r="114" spans="1:68" ht="14.25" hidden="1" customHeight="1" x14ac:dyDescent="0.25">
      <c r="A114" s="351" t="s">
        <v>142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21"/>
      <c r="Z114" s="321"/>
      <c r="AA114" s="312"/>
      <c r="AB114" s="312"/>
      <c r="AC114" s="312"/>
    </row>
    <row r="115" spans="1:68" ht="27" hidden="1" customHeight="1" x14ac:dyDescent="0.25">
      <c r="A115" s="54" t="s">
        <v>211</v>
      </c>
      <c r="B115" s="54" t="s">
        <v>212</v>
      </c>
      <c r="C115" s="31">
        <v>4301135311</v>
      </c>
      <c r="D115" s="327">
        <v>4607111039095</v>
      </c>
      <c r="E115" s="328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2"/>
      <c r="R115" s="332"/>
      <c r="S115" s="332"/>
      <c r="T115" s="333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214</v>
      </c>
      <c r="B116" s="54" t="s">
        <v>215</v>
      </c>
      <c r="C116" s="31">
        <v>4301135300</v>
      </c>
      <c r="D116" s="327">
        <v>4607111039101</v>
      </c>
      <c r="E116" s="328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60" t="s">
        <v>216</v>
      </c>
      <c r="Q116" s="332"/>
      <c r="R116" s="332"/>
      <c r="S116" s="332"/>
      <c r="T116" s="333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hidden="1" customHeight="1" x14ac:dyDescent="0.25">
      <c r="A117" s="54" t="s">
        <v>217</v>
      </c>
      <c r="B117" s="54" t="s">
        <v>218</v>
      </c>
      <c r="C117" s="31">
        <v>4301135282</v>
      </c>
      <c r="D117" s="327">
        <v>4607111034199</v>
      </c>
      <c r="E117" s="328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20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2"/>
      <c r="R117" s="332"/>
      <c r="S117" s="332"/>
      <c r="T117" s="333"/>
      <c r="U117" s="34"/>
      <c r="V117" s="34"/>
      <c r="W117" s="35" t="s">
        <v>70</v>
      </c>
      <c r="X117" s="316">
        <v>0</v>
      </c>
      <c r="Y117" s="317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idden="1" x14ac:dyDescent="0.2">
      <c r="A118" s="329"/>
      <c r="B118" s="321"/>
      <c r="C118" s="321"/>
      <c r="D118" s="321"/>
      <c r="E118" s="321"/>
      <c r="F118" s="321"/>
      <c r="G118" s="321"/>
      <c r="H118" s="321"/>
      <c r="I118" s="321"/>
      <c r="J118" s="321"/>
      <c r="K118" s="321"/>
      <c r="L118" s="321"/>
      <c r="M118" s="321"/>
      <c r="N118" s="321"/>
      <c r="O118" s="330"/>
      <c r="P118" s="322" t="s">
        <v>73</v>
      </c>
      <c r="Q118" s="323"/>
      <c r="R118" s="323"/>
      <c r="S118" s="323"/>
      <c r="T118" s="323"/>
      <c r="U118" s="323"/>
      <c r="V118" s="324"/>
      <c r="W118" s="37" t="s">
        <v>70</v>
      </c>
      <c r="X118" s="318">
        <f>IFERROR(SUM(X115:X117),"0")</f>
        <v>0</v>
      </c>
      <c r="Y118" s="318">
        <f>IFERROR(SUM(Y115:Y117),"0")</f>
        <v>0</v>
      </c>
      <c r="Z118" s="318">
        <f>IFERROR(IF(Z115="",0,Z115),"0")+IFERROR(IF(Z116="",0,Z116),"0")+IFERROR(IF(Z117="",0,Z117),"0")</f>
        <v>0</v>
      </c>
      <c r="AA118" s="319"/>
      <c r="AB118" s="319"/>
      <c r="AC118" s="319"/>
    </row>
    <row r="119" spans="1:68" hidden="1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321"/>
      <c r="L119" s="321"/>
      <c r="M119" s="321"/>
      <c r="N119" s="321"/>
      <c r="O119" s="330"/>
      <c r="P119" s="322" t="s">
        <v>73</v>
      </c>
      <c r="Q119" s="323"/>
      <c r="R119" s="323"/>
      <c r="S119" s="323"/>
      <c r="T119" s="323"/>
      <c r="U119" s="323"/>
      <c r="V119" s="324"/>
      <c r="W119" s="37" t="s">
        <v>74</v>
      </c>
      <c r="X119" s="318">
        <f>IFERROR(SUMPRODUCT(X115:X117*H115:H117),"0")</f>
        <v>0</v>
      </c>
      <c r="Y119" s="318">
        <f>IFERROR(SUMPRODUCT(Y115:Y117*H115:H117),"0")</f>
        <v>0</v>
      </c>
      <c r="Z119" s="37"/>
      <c r="AA119" s="319"/>
      <c r="AB119" s="319"/>
      <c r="AC119" s="319"/>
    </row>
    <row r="120" spans="1:68" ht="16.5" hidden="1" customHeight="1" x14ac:dyDescent="0.25">
      <c r="A120" s="320" t="s">
        <v>220</v>
      </c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1"/>
      <c r="N120" s="321"/>
      <c r="O120" s="321"/>
      <c r="P120" s="321"/>
      <c r="Q120" s="321"/>
      <c r="R120" s="321"/>
      <c r="S120" s="321"/>
      <c r="T120" s="321"/>
      <c r="U120" s="321"/>
      <c r="V120" s="321"/>
      <c r="W120" s="321"/>
      <c r="X120" s="321"/>
      <c r="Y120" s="321"/>
      <c r="Z120" s="321"/>
      <c r="AA120" s="311"/>
      <c r="AB120" s="311"/>
      <c r="AC120" s="311"/>
    </row>
    <row r="121" spans="1:68" ht="14.25" hidden="1" customHeight="1" x14ac:dyDescent="0.25">
      <c r="A121" s="351" t="s">
        <v>142</v>
      </c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1"/>
      <c r="N121" s="321"/>
      <c r="O121" s="321"/>
      <c r="P121" s="321"/>
      <c r="Q121" s="321"/>
      <c r="R121" s="321"/>
      <c r="S121" s="321"/>
      <c r="T121" s="321"/>
      <c r="U121" s="321"/>
      <c r="V121" s="321"/>
      <c r="W121" s="321"/>
      <c r="X121" s="321"/>
      <c r="Y121" s="321"/>
      <c r="Z121" s="321"/>
      <c r="AA121" s="312"/>
      <c r="AB121" s="312"/>
      <c r="AC121" s="312"/>
    </row>
    <row r="122" spans="1:68" ht="27" hidden="1" customHeight="1" x14ac:dyDescent="0.25">
      <c r="A122" s="54" t="s">
        <v>221</v>
      </c>
      <c r="B122" s="54" t="s">
        <v>222</v>
      </c>
      <c r="C122" s="31">
        <v>4301135178</v>
      </c>
      <c r="D122" s="327">
        <v>4607111034816</v>
      </c>
      <c r="E122" s="328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2"/>
      <c r="R122" s="332"/>
      <c r="S122" s="332"/>
      <c r="T122" s="333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hidden="1" customHeight="1" x14ac:dyDescent="0.25">
      <c r="A123" s="54" t="s">
        <v>223</v>
      </c>
      <c r="B123" s="54" t="s">
        <v>224</v>
      </c>
      <c r="C123" s="31">
        <v>4301135275</v>
      </c>
      <c r="D123" s="327">
        <v>4607111034380</v>
      </c>
      <c r="E123" s="328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0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2"/>
      <c r="R123" s="332"/>
      <c r="S123" s="332"/>
      <c r="T123" s="333"/>
      <c r="U123" s="34"/>
      <c r="V123" s="34"/>
      <c r="W123" s="35" t="s">
        <v>70</v>
      </c>
      <c r="X123" s="316">
        <v>0</v>
      </c>
      <c r="Y123" s="31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226</v>
      </c>
      <c r="B124" s="54" t="s">
        <v>227</v>
      </c>
      <c r="C124" s="31">
        <v>4301135277</v>
      </c>
      <c r="D124" s="327">
        <v>4607111034397</v>
      </c>
      <c r="E124" s="328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2"/>
      <c r="R124" s="332"/>
      <c r="S124" s="332"/>
      <c r="T124" s="333"/>
      <c r="U124" s="34"/>
      <c r="V124" s="34"/>
      <c r="W124" s="35" t="s">
        <v>70</v>
      </c>
      <c r="X124" s="316">
        <v>0</v>
      </c>
      <c r="Y124" s="317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29"/>
      <c r="B125" s="321"/>
      <c r="C125" s="321"/>
      <c r="D125" s="321"/>
      <c r="E125" s="321"/>
      <c r="F125" s="321"/>
      <c r="G125" s="321"/>
      <c r="H125" s="321"/>
      <c r="I125" s="321"/>
      <c r="J125" s="321"/>
      <c r="K125" s="321"/>
      <c r="L125" s="321"/>
      <c r="M125" s="321"/>
      <c r="N125" s="321"/>
      <c r="O125" s="330"/>
      <c r="P125" s="322" t="s">
        <v>73</v>
      </c>
      <c r="Q125" s="323"/>
      <c r="R125" s="323"/>
      <c r="S125" s="323"/>
      <c r="T125" s="323"/>
      <c r="U125" s="323"/>
      <c r="V125" s="324"/>
      <c r="W125" s="37" t="s">
        <v>70</v>
      </c>
      <c r="X125" s="318">
        <f>IFERROR(SUM(X122:X124),"0")</f>
        <v>0</v>
      </c>
      <c r="Y125" s="318">
        <f>IFERROR(SUM(Y122:Y124),"0")</f>
        <v>0</v>
      </c>
      <c r="Z125" s="318">
        <f>IFERROR(IF(Z122="",0,Z122),"0")+IFERROR(IF(Z123="",0,Z123),"0")+IFERROR(IF(Z124="",0,Z124),"0")</f>
        <v>0</v>
      </c>
      <c r="AA125" s="319"/>
      <c r="AB125" s="319"/>
      <c r="AC125" s="319"/>
    </row>
    <row r="126" spans="1:68" hidden="1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321"/>
      <c r="L126" s="321"/>
      <c r="M126" s="321"/>
      <c r="N126" s="321"/>
      <c r="O126" s="330"/>
      <c r="P126" s="322" t="s">
        <v>73</v>
      </c>
      <c r="Q126" s="323"/>
      <c r="R126" s="323"/>
      <c r="S126" s="323"/>
      <c r="T126" s="323"/>
      <c r="U126" s="323"/>
      <c r="V126" s="324"/>
      <c r="W126" s="37" t="s">
        <v>74</v>
      </c>
      <c r="X126" s="318">
        <f>IFERROR(SUMPRODUCT(X122:X124*H122:H124),"0")</f>
        <v>0</v>
      </c>
      <c r="Y126" s="318">
        <f>IFERROR(SUMPRODUCT(Y122:Y124*H122:H124),"0")</f>
        <v>0</v>
      </c>
      <c r="Z126" s="37"/>
      <c r="AA126" s="319"/>
      <c r="AB126" s="319"/>
      <c r="AC126" s="319"/>
    </row>
    <row r="127" spans="1:68" ht="16.5" hidden="1" customHeight="1" x14ac:dyDescent="0.25">
      <c r="A127" s="320" t="s">
        <v>228</v>
      </c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1"/>
      <c r="N127" s="321"/>
      <c r="O127" s="321"/>
      <c r="P127" s="321"/>
      <c r="Q127" s="321"/>
      <c r="R127" s="321"/>
      <c r="S127" s="321"/>
      <c r="T127" s="321"/>
      <c r="U127" s="321"/>
      <c r="V127" s="321"/>
      <c r="W127" s="321"/>
      <c r="X127" s="321"/>
      <c r="Y127" s="321"/>
      <c r="Z127" s="321"/>
      <c r="AA127" s="311"/>
      <c r="AB127" s="311"/>
      <c r="AC127" s="311"/>
    </row>
    <row r="128" spans="1:68" ht="14.25" hidden="1" customHeight="1" x14ac:dyDescent="0.25">
      <c r="A128" s="351" t="s">
        <v>142</v>
      </c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1"/>
      <c r="N128" s="321"/>
      <c r="O128" s="321"/>
      <c r="P128" s="321"/>
      <c r="Q128" s="321"/>
      <c r="R128" s="321"/>
      <c r="S128" s="321"/>
      <c r="T128" s="321"/>
      <c r="U128" s="321"/>
      <c r="V128" s="321"/>
      <c r="W128" s="321"/>
      <c r="X128" s="321"/>
      <c r="Y128" s="321"/>
      <c r="Z128" s="321"/>
      <c r="AA128" s="312"/>
      <c r="AB128" s="312"/>
      <c r="AC128" s="312"/>
    </row>
    <row r="129" spans="1:68" ht="27" hidden="1" customHeight="1" x14ac:dyDescent="0.25">
      <c r="A129" s="54" t="s">
        <v>229</v>
      </c>
      <c r="B129" s="54" t="s">
        <v>230</v>
      </c>
      <c r="C129" s="31">
        <v>4301135279</v>
      </c>
      <c r="D129" s="327">
        <v>4607111035806</v>
      </c>
      <c r="E129" s="328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9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2"/>
      <c r="R129" s="332"/>
      <c r="S129" s="332"/>
      <c r="T129" s="333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idden="1" x14ac:dyDescent="0.2">
      <c r="A130" s="329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30"/>
      <c r="P130" s="322" t="s">
        <v>73</v>
      </c>
      <c r="Q130" s="323"/>
      <c r="R130" s="323"/>
      <c r="S130" s="323"/>
      <c r="T130" s="323"/>
      <c r="U130" s="323"/>
      <c r="V130" s="324"/>
      <c r="W130" s="37" t="s">
        <v>70</v>
      </c>
      <c r="X130" s="318">
        <f>IFERROR(SUM(X129:X129),"0")</f>
        <v>0</v>
      </c>
      <c r="Y130" s="318">
        <f>IFERROR(SUM(Y129:Y129),"0")</f>
        <v>0</v>
      </c>
      <c r="Z130" s="318">
        <f>IFERROR(IF(Z129="",0,Z129),"0")</f>
        <v>0</v>
      </c>
      <c r="AA130" s="319"/>
      <c r="AB130" s="319"/>
      <c r="AC130" s="319"/>
    </row>
    <row r="131" spans="1:68" hidden="1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30"/>
      <c r="P131" s="322" t="s">
        <v>73</v>
      </c>
      <c r="Q131" s="323"/>
      <c r="R131" s="323"/>
      <c r="S131" s="323"/>
      <c r="T131" s="323"/>
      <c r="U131" s="323"/>
      <c r="V131" s="324"/>
      <c r="W131" s="37" t="s">
        <v>74</v>
      </c>
      <c r="X131" s="318">
        <f>IFERROR(SUMPRODUCT(X129:X129*H129:H129),"0")</f>
        <v>0</v>
      </c>
      <c r="Y131" s="318">
        <f>IFERROR(SUMPRODUCT(Y129:Y129*H129:H129),"0")</f>
        <v>0</v>
      </c>
      <c r="Z131" s="37"/>
      <c r="AA131" s="319"/>
      <c r="AB131" s="319"/>
      <c r="AC131" s="319"/>
    </row>
    <row r="132" spans="1:68" ht="16.5" hidden="1" customHeight="1" x14ac:dyDescent="0.25">
      <c r="A132" s="320" t="s">
        <v>232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21"/>
      <c r="Y132" s="321"/>
      <c r="Z132" s="321"/>
      <c r="AA132" s="311"/>
      <c r="AB132" s="311"/>
      <c r="AC132" s="311"/>
    </row>
    <row r="133" spans="1:68" ht="14.25" hidden="1" customHeight="1" x14ac:dyDescent="0.25">
      <c r="A133" s="351" t="s">
        <v>233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21"/>
      <c r="Y133" s="321"/>
      <c r="Z133" s="321"/>
      <c r="AA133" s="312"/>
      <c r="AB133" s="312"/>
      <c r="AC133" s="312"/>
    </row>
    <row r="134" spans="1:68" ht="27" hidden="1" customHeight="1" x14ac:dyDescent="0.25">
      <c r="A134" s="54" t="s">
        <v>234</v>
      </c>
      <c r="B134" s="54" t="s">
        <v>235</v>
      </c>
      <c r="C134" s="31">
        <v>4301071054</v>
      </c>
      <c r="D134" s="327">
        <v>4607111035639</v>
      </c>
      <c r="E134" s="328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9" t="s">
        <v>237</v>
      </c>
      <c r="Q134" s="332"/>
      <c r="R134" s="332"/>
      <c r="S134" s="332"/>
      <c r="T134" s="333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239</v>
      </c>
      <c r="B135" s="54" t="s">
        <v>240</v>
      </c>
      <c r="C135" s="31">
        <v>4301135540</v>
      </c>
      <c r="D135" s="327">
        <v>4607111035646</v>
      </c>
      <c r="E135" s="328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50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29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1"/>
      <c r="N136" s="321"/>
      <c r="O136" s="330"/>
      <c r="P136" s="322" t="s">
        <v>73</v>
      </c>
      <c r="Q136" s="323"/>
      <c r="R136" s="323"/>
      <c r="S136" s="323"/>
      <c r="T136" s="323"/>
      <c r="U136" s="323"/>
      <c r="V136" s="324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hidden="1" x14ac:dyDescent="0.2">
      <c r="A137" s="321"/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30"/>
      <c r="P137" s="322" t="s">
        <v>73</v>
      </c>
      <c r="Q137" s="323"/>
      <c r="R137" s="323"/>
      <c r="S137" s="323"/>
      <c r="T137" s="323"/>
      <c r="U137" s="323"/>
      <c r="V137" s="324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hidden="1" customHeight="1" x14ac:dyDescent="0.25">
      <c r="A138" s="320" t="s">
        <v>241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21"/>
      <c r="Z138" s="321"/>
      <c r="AA138" s="311"/>
      <c r="AB138" s="311"/>
      <c r="AC138" s="311"/>
    </row>
    <row r="139" spans="1:68" ht="14.25" hidden="1" customHeight="1" x14ac:dyDescent="0.25">
      <c r="A139" s="351" t="s">
        <v>142</v>
      </c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21"/>
      <c r="Y139" s="321"/>
      <c r="Z139" s="321"/>
      <c r="AA139" s="312"/>
      <c r="AB139" s="312"/>
      <c r="AC139" s="312"/>
    </row>
    <row r="140" spans="1:68" ht="27" hidden="1" customHeight="1" x14ac:dyDescent="0.25">
      <c r="A140" s="54" t="s">
        <v>242</v>
      </c>
      <c r="B140" s="54" t="s">
        <v>243</v>
      </c>
      <c r="C140" s="31">
        <v>4301135281</v>
      </c>
      <c r="D140" s="327">
        <v>4607111036568</v>
      </c>
      <c r="E140" s="328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29"/>
      <c r="B141" s="321"/>
      <c r="C141" s="321"/>
      <c r="D141" s="321"/>
      <c r="E141" s="321"/>
      <c r="F141" s="321"/>
      <c r="G141" s="321"/>
      <c r="H141" s="321"/>
      <c r="I141" s="321"/>
      <c r="J141" s="321"/>
      <c r="K141" s="321"/>
      <c r="L141" s="321"/>
      <c r="M141" s="321"/>
      <c r="N141" s="321"/>
      <c r="O141" s="330"/>
      <c r="P141" s="322" t="s">
        <v>73</v>
      </c>
      <c r="Q141" s="323"/>
      <c r="R141" s="323"/>
      <c r="S141" s="323"/>
      <c r="T141" s="323"/>
      <c r="U141" s="323"/>
      <c r="V141" s="324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hidden="1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321"/>
      <c r="L142" s="321"/>
      <c r="M142" s="321"/>
      <c r="N142" s="321"/>
      <c r="O142" s="330"/>
      <c r="P142" s="322" t="s">
        <v>73</v>
      </c>
      <c r="Q142" s="323"/>
      <c r="R142" s="323"/>
      <c r="S142" s="323"/>
      <c r="T142" s="323"/>
      <c r="U142" s="323"/>
      <c r="V142" s="324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hidden="1" customHeight="1" x14ac:dyDescent="0.2">
      <c r="A143" s="378" t="s">
        <v>245</v>
      </c>
      <c r="B143" s="379"/>
      <c r="C143" s="379"/>
      <c r="D143" s="379"/>
      <c r="E143" s="379"/>
      <c r="F143" s="379"/>
      <c r="G143" s="379"/>
      <c r="H143" s="379"/>
      <c r="I143" s="379"/>
      <c r="J143" s="379"/>
      <c r="K143" s="379"/>
      <c r="L143" s="379"/>
      <c r="M143" s="379"/>
      <c r="N143" s="379"/>
      <c r="O143" s="379"/>
      <c r="P143" s="379"/>
      <c r="Q143" s="379"/>
      <c r="R143" s="379"/>
      <c r="S143" s="379"/>
      <c r="T143" s="379"/>
      <c r="U143" s="379"/>
      <c r="V143" s="379"/>
      <c r="W143" s="379"/>
      <c r="X143" s="379"/>
      <c r="Y143" s="379"/>
      <c r="Z143" s="379"/>
      <c r="AA143" s="48"/>
      <c r="AB143" s="48"/>
      <c r="AC143" s="48"/>
    </row>
    <row r="144" spans="1:68" ht="16.5" hidden="1" customHeight="1" x14ac:dyDescent="0.25">
      <c r="A144" s="320" t="s">
        <v>246</v>
      </c>
      <c r="B144" s="321"/>
      <c r="C144" s="321"/>
      <c r="D144" s="321"/>
      <c r="E144" s="321"/>
      <c r="F144" s="321"/>
      <c r="G144" s="321"/>
      <c r="H144" s="321"/>
      <c r="I144" s="321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21"/>
      <c r="Z144" s="321"/>
      <c r="AA144" s="311"/>
      <c r="AB144" s="311"/>
      <c r="AC144" s="311"/>
    </row>
    <row r="145" spans="1:68" ht="14.25" hidden="1" customHeight="1" x14ac:dyDescent="0.25">
      <c r="A145" s="351" t="s">
        <v>142</v>
      </c>
      <c r="B145" s="321"/>
      <c r="C145" s="321"/>
      <c r="D145" s="321"/>
      <c r="E145" s="321"/>
      <c r="F145" s="321"/>
      <c r="G145" s="321"/>
      <c r="H145" s="321"/>
      <c r="I145" s="321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21"/>
      <c r="Y145" s="321"/>
      <c r="Z145" s="321"/>
      <c r="AA145" s="312"/>
      <c r="AB145" s="312"/>
      <c r="AC145" s="312"/>
    </row>
    <row r="146" spans="1:68" ht="27" hidden="1" customHeight="1" x14ac:dyDescent="0.25">
      <c r="A146" s="54" t="s">
        <v>247</v>
      </c>
      <c r="B146" s="54" t="s">
        <v>248</v>
      </c>
      <c r="C146" s="31">
        <v>4301135317</v>
      </c>
      <c r="D146" s="327">
        <v>4607111039057</v>
      </c>
      <c r="E146" s="328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4" t="s">
        <v>249</v>
      </c>
      <c r="Q146" s="332"/>
      <c r="R146" s="332"/>
      <c r="S146" s="332"/>
      <c r="T146" s="333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29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1"/>
      <c r="N147" s="321"/>
      <c r="O147" s="330"/>
      <c r="P147" s="322" t="s">
        <v>73</v>
      </c>
      <c r="Q147" s="323"/>
      <c r="R147" s="323"/>
      <c r="S147" s="323"/>
      <c r="T147" s="323"/>
      <c r="U147" s="323"/>
      <c r="V147" s="324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hidden="1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1"/>
      <c r="N148" s="321"/>
      <c r="O148" s="330"/>
      <c r="P148" s="322" t="s">
        <v>73</v>
      </c>
      <c r="Q148" s="323"/>
      <c r="R148" s="323"/>
      <c r="S148" s="323"/>
      <c r="T148" s="323"/>
      <c r="U148" s="323"/>
      <c r="V148" s="324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hidden="1" customHeight="1" x14ac:dyDescent="0.25">
      <c r="A149" s="320" t="s">
        <v>250</v>
      </c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1"/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21"/>
      <c r="Z149" s="321"/>
      <c r="AA149" s="311"/>
      <c r="AB149" s="311"/>
      <c r="AC149" s="311"/>
    </row>
    <row r="150" spans="1:68" ht="14.25" hidden="1" customHeight="1" x14ac:dyDescent="0.25">
      <c r="A150" s="351" t="s">
        <v>64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21"/>
      <c r="Z150" s="321"/>
      <c r="AA150" s="312"/>
      <c r="AB150" s="312"/>
      <c r="AC150" s="312"/>
    </row>
    <row r="151" spans="1:68" ht="16.5" hidden="1" customHeight="1" x14ac:dyDescent="0.25">
      <c r="A151" s="54" t="s">
        <v>251</v>
      </c>
      <c r="B151" s="54" t="s">
        <v>252</v>
      </c>
      <c r="C151" s="31">
        <v>4301071062</v>
      </c>
      <c r="D151" s="327">
        <v>4607111036384</v>
      </c>
      <c r="E151" s="328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7" t="s">
        <v>253</v>
      </c>
      <c r="Q151" s="332"/>
      <c r="R151" s="332"/>
      <c r="S151" s="332"/>
      <c r="T151" s="333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4301071056</v>
      </c>
      <c r="D152" s="327">
        <v>4640242180250</v>
      </c>
      <c r="E152" s="328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9" t="s">
        <v>257</v>
      </c>
      <c r="Q152" s="332"/>
      <c r="R152" s="332"/>
      <c r="S152" s="332"/>
      <c r="T152" s="333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4301071050</v>
      </c>
      <c r="D153" s="327">
        <v>4607111036216</v>
      </c>
      <c r="E153" s="328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37" t="s">
        <v>261</v>
      </c>
      <c r="Q153" s="332"/>
      <c r="R153" s="332"/>
      <c r="S153" s="332"/>
      <c r="T153" s="333"/>
      <c r="U153" s="34"/>
      <c r="V153" s="34"/>
      <c r="W153" s="35" t="s">
        <v>70</v>
      </c>
      <c r="X153" s="316">
        <v>60</v>
      </c>
      <c r="Y153" s="317">
        <f>IFERROR(IF(X153="","",X153),"")</f>
        <v>60</v>
      </c>
      <c r="Z153" s="36">
        <f>IFERROR(IF(X153="","",X153*0.00866),"")</f>
        <v>0.51959999999999995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312.79199999999997</v>
      </c>
      <c r="BN153" s="67">
        <f>IFERROR(Y153*I153,"0")</f>
        <v>312.79199999999997</v>
      </c>
      <c r="BO153" s="67">
        <f>IFERROR(X153/J153,"0")</f>
        <v>0.41666666666666669</v>
      </c>
      <c r="BP153" s="67">
        <f>IFERROR(Y153/J153,"0")</f>
        <v>0.41666666666666669</v>
      </c>
    </row>
    <row r="154" spans="1:68" ht="27" hidden="1" customHeight="1" x14ac:dyDescent="0.25">
      <c r="A154" s="54" t="s">
        <v>263</v>
      </c>
      <c r="B154" s="54" t="s">
        <v>264</v>
      </c>
      <c r="C154" s="31">
        <v>4301071061</v>
      </c>
      <c r="D154" s="327">
        <v>4607111036278</v>
      </c>
      <c r="E154" s="328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61" t="s">
        <v>265</v>
      </c>
      <c r="Q154" s="332"/>
      <c r="R154" s="332"/>
      <c r="S154" s="332"/>
      <c r="T154" s="333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29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30"/>
      <c r="P155" s="322" t="s">
        <v>73</v>
      </c>
      <c r="Q155" s="323"/>
      <c r="R155" s="323"/>
      <c r="S155" s="323"/>
      <c r="T155" s="323"/>
      <c r="U155" s="323"/>
      <c r="V155" s="324"/>
      <c r="W155" s="37" t="s">
        <v>70</v>
      </c>
      <c r="X155" s="318">
        <f>IFERROR(SUM(X151:X154),"0")</f>
        <v>60</v>
      </c>
      <c r="Y155" s="318">
        <f>IFERROR(SUM(Y151:Y154),"0")</f>
        <v>60</v>
      </c>
      <c r="Z155" s="318">
        <f>IFERROR(IF(Z151="",0,Z151),"0")+IFERROR(IF(Z152="",0,Z152),"0")+IFERROR(IF(Z153="",0,Z153),"0")+IFERROR(IF(Z154="",0,Z154),"0")</f>
        <v>0.51959999999999995</v>
      </c>
      <c r="AA155" s="319"/>
      <c r="AB155" s="319"/>
      <c r="AC155" s="319"/>
    </row>
    <row r="156" spans="1:68" x14ac:dyDescent="0.2">
      <c r="A156" s="321"/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1"/>
      <c r="M156" s="321"/>
      <c r="N156" s="321"/>
      <c r="O156" s="330"/>
      <c r="P156" s="322" t="s">
        <v>73</v>
      </c>
      <c r="Q156" s="323"/>
      <c r="R156" s="323"/>
      <c r="S156" s="323"/>
      <c r="T156" s="323"/>
      <c r="U156" s="323"/>
      <c r="V156" s="324"/>
      <c r="W156" s="37" t="s">
        <v>74</v>
      </c>
      <c r="X156" s="318">
        <f>IFERROR(SUMPRODUCT(X151:X154*H151:H154),"0")</f>
        <v>300</v>
      </c>
      <c r="Y156" s="318">
        <f>IFERROR(SUMPRODUCT(Y151:Y154*H151:H154),"0")</f>
        <v>300</v>
      </c>
      <c r="Z156" s="37"/>
      <c r="AA156" s="319"/>
      <c r="AB156" s="319"/>
      <c r="AC156" s="319"/>
    </row>
    <row r="157" spans="1:68" ht="14.25" hidden="1" customHeight="1" x14ac:dyDescent="0.25">
      <c r="A157" s="351" t="s">
        <v>267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Z157" s="321"/>
      <c r="AA157" s="312"/>
      <c r="AB157" s="312"/>
      <c r="AC157" s="312"/>
    </row>
    <row r="158" spans="1:68" ht="27" hidden="1" customHeight="1" x14ac:dyDescent="0.25">
      <c r="A158" s="54" t="s">
        <v>268</v>
      </c>
      <c r="B158" s="54" t="s">
        <v>269</v>
      </c>
      <c r="C158" s="31">
        <v>4301080153</v>
      </c>
      <c r="D158" s="327">
        <v>4607111036827</v>
      </c>
      <c r="E158" s="328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271</v>
      </c>
      <c r="B159" s="54" t="s">
        <v>272</v>
      </c>
      <c r="C159" s="31">
        <v>4301080154</v>
      </c>
      <c r="D159" s="327">
        <v>4607111036834</v>
      </c>
      <c r="E159" s="328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70</v>
      </c>
      <c r="X159" s="316">
        <v>24</v>
      </c>
      <c r="Y159" s="317">
        <f>IFERROR(IF(X159="","",X159),"")</f>
        <v>24</v>
      </c>
      <c r="Z159" s="36">
        <f>IFERROR(IF(X159="","",X159*0.00866),"")</f>
        <v>0.20783999999999997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126.072</v>
      </c>
      <c r="BN159" s="67">
        <f>IFERROR(Y159*I159,"0")</f>
        <v>126.072</v>
      </c>
      <c r="BO159" s="67">
        <f>IFERROR(X159/J159,"0")</f>
        <v>0.16666666666666666</v>
      </c>
      <c r="BP159" s="67">
        <f>IFERROR(Y159/J159,"0")</f>
        <v>0.16666666666666666</v>
      </c>
    </row>
    <row r="160" spans="1:68" x14ac:dyDescent="0.2">
      <c r="A160" s="329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30"/>
      <c r="P160" s="322" t="s">
        <v>73</v>
      </c>
      <c r="Q160" s="323"/>
      <c r="R160" s="323"/>
      <c r="S160" s="323"/>
      <c r="T160" s="323"/>
      <c r="U160" s="323"/>
      <c r="V160" s="324"/>
      <c r="W160" s="37" t="s">
        <v>70</v>
      </c>
      <c r="X160" s="318">
        <f>IFERROR(SUM(X158:X159),"0")</f>
        <v>24</v>
      </c>
      <c r="Y160" s="318">
        <f>IFERROR(SUM(Y158:Y159),"0")</f>
        <v>24</v>
      </c>
      <c r="Z160" s="318">
        <f>IFERROR(IF(Z158="",0,Z158),"0")+IFERROR(IF(Z159="",0,Z159),"0")</f>
        <v>0.20783999999999997</v>
      </c>
      <c r="AA160" s="319"/>
      <c r="AB160" s="319"/>
      <c r="AC160" s="319"/>
    </row>
    <row r="161" spans="1:68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1"/>
      <c r="M161" s="321"/>
      <c r="N161" s="321"/>
      <c r="O161" s="330"/>
      <c r="P161" s="322" t="s">
        <v>73</v>
      </c>
      <c r="Q161" s="323"/>
      <c r="R161" s="323"/>
      <c r="S161" s="323"/>
      <c r="T161" s="323"/>
      <c r="U161" s="323"/>
      <c r="V161" s="324"/>
      <c r="W161" s="37" t="s">
        <v>74</v>
      </c>
      <c r="X161" s="318">
        <f>IFERROR(SUMPRODUCT(X158:X159*H158:H159),"0")</f>
        <v>120</v>
      </c>
      <c r="Y161" s="318">
        <f>IFERROR(SUMPRODUCT(Y158:Y159*H158:H159),"0")</f>
        <v>120</v>
      </c>
      <c r="Z161" s="37"/>
      <c r="AA161" s="319"/>
      <c r="AB161" s="319"/>
      <c r="AC161" s="319"/>
    </row>
    <row r="162" spans="1:68" ht="27.75" hidden="1" customHeight="1" x14ac:dyDescent="0.2">
      <c r="A162" s="378" t="s">
        <v>273</v>
      </c>
      <c r="B162" s="379"/>
      <c r="C162" s="379"/>
      <c r="D162" s="379"/>
      <c r="E162" s="379"/>
      <c r="F162" s="379"/>
      <c r="G162" s="379"/>
      <c r="H162" s="379"/>
      <c r="I162" s="379"/>
      <c r="J162" s="379"/>
      <c r="K162" s="379"/>
      <c r="L162" s="379"/>
      <c r="M162" s="379"/>
      <c r="N162" s="379"/>
      <c r="O162" s="379"/>
      <c r="P162" s="379"/>
      <c r="Q162" s="379"/>
      <c r="R162" s="379"/>
      <c r="S162" s="379"/>
      <c r="T162" s="379"/>
      <c r="U162" s="379"/>
      <c r="V162" s="379"/>
      <c r="W162" s="379"/>
      <c r="X162" s="379"/>
      <c r="Y162" s="379"/>
      <c r="Z162" s="379"/>
      <c r="AA162" s="48"/>
      <c r="AB162" s="48"/>
      <c r="AC162" s="48"/>
    </row>
    <row r="163" spans="1:68" ht="16.5" hidden="1" customHeight="1" x14ac:dyDescent="0.25">
      <c r="A163" s="320" t="s">
        <v>274</v>
      </c>
      <c r="B163" s="321"/>
      <c r="C163" s="321"/>
      <c r="D163" s="321"/>
      <c r="E163" s="321"/>
      <c r="F163" s="321"/>
      <c r="G163" s="321"/>
      <c r="H163" s="321"/>
      <c r="I163" s="321"/>
      <c r="J163" s="321"/>
      <c r="K163" s="321"/>
      <c r="L163" s="321"/>
      <c r="M163" s="321"/>
      <c r="N163" s="321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  <c r="Y163" s="321"/>
      <c r="Z163" s="321"/>
      <c r="AA163" s="311"/>
      <c r="AB163" s="311"/>
      <c r="AC163" s="311"/>
    </row>
    <row r="164" spans="1:68" ht="14.25" hidden="1" customHeight="1" x14ac:dyDescent="0.25">
      <c r="A164" s="351" t="s">
        <v>77</v>
      </c>
      <c r="B164" s="321"/>
      <c r="C164" s="321"/>
      <c r="D164" s="321"/>
      <c r="E164" s="321"/>
      <c r="F164" s="321"/>
      <c r="G164" s="321"/>
      <c r="H164" s="321"/>
      <c r="I164" s="321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Z164" s="321"/>
      <c r="AA164" s="312"/>
      <c r="AB164" s="312"/>
      <c r="AC164" s="312"/>
    </row>
    <row r="165" spans="1:68" ht="27" hidden="1" customHeight="1" x14ac:dyDescent="0.25">
      <c r="A165" s="54" t="s">
        <v>275</v>
      </c>
      <c r="B165" s="54" t="s">
        <v>276</v>
      </c>
      <c r="C165" s="31">
        <v>4301132097</v>
      </c>
      <c r="D165" s="327">
        <v>4607111035721</v>
      </c>
      <c r="E165" s="328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8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70</v>
      </c>
      <c r="X165" s="316">
        <v>0</v>
      </c>
      <c r="Y165" s="317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4301132100</v>
      </c>
      <c r="D166" s="327">
        <v>4607111035691</v>
      </c>
      <c r="E166" s="328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59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70</v>
      </c>
      <c r="X166" s="316">
        <v>0</v>
      </c>
      <c r="Y166" s="317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281</v>
      </c>
      <c r="B167" s="54" t="s">
        <v>282</v>
      </c>
      <c r="C167" s="31">
        <v>4301132079</v>
      </c>
      <c r="D167" s="327">
        <v>4607111038487</v>
      </c>
      <c r="E167" s="328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70</v>
      </c>
      <c r="X167" s="316">
        <v>0</v>
      </c>
      <c r="Y167" s="317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29"/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1"/>
      <c r="M168" s="321"/>
      <c r="N168" s="321"/>
      <c r="O168" s="330"/>
      <c r="P168" s="322" t="s">
        <v>73</v>
      </c>
      <c r="Q168" s="323"/>
      <c r="R168" s="323"/>
      <c r="S168" s="323"/>
      <c r="T168" s="323"/>
      <c r="U168" s="323"/>
      <c r="V168" s="324"/>
      <c r="W168" s="37" t="s">
        <v>70</v>
      </c>
      <c r="X168" s="318">
        <f>IFERROR(SUM(X165:X167),"0")</f>
        <v>0</v>
      </c>
      <c r="Y168" s="318">
        <f>IFERROR(SUM(Y165:Y167),"0")</f>
        <v>0</v>
      </c>
      <c r="Z168" s="318">
        <f>IFERROR(IF(Z165="",0,Z165),"0")+IFERROR(IF(Z166="",0,Z166),"0")+IFERROR(IF(Z167="",0,Z167),"0")</f>
        <v>0</v>
      </c>
      <c r="AA168" s="319"/>
      <c r="AB168" s="319"/>
      <c r="AC168" s="319"/>
    </row>
    <row r="169" spans="1:68" hidden="1" x14ac:dyDescent="0.2">
      <c r="A169" s="321"/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1"/>
      <c r="N169" s="321"/>
      <c r="O169" s="330"/>
      <c r="P169" s="322" t="s">
        <v>73</v>
      </c>
      <c r="Q169" s="323"/>
      <c r="R169" s="323"/>
      <c r="S169" s="323"/>
      <c r="T169" s="323"/>
      <c r="U169" s="323"/>
      <c r="V169" s="324"/>
      <c r="W169" s="37" t="s">
        <v>74</v>
      </c>
      <c r="X169" s="318">
        <f>IFERROR(SUMPRODUCT(X165:X167*H165:H167),"0")</f>
        <v>0</v>
      </c>
      <c r="Y169" s="318">
        <f>IFERROR(SUMPRODUCT(Y165:Y167*H165:H167),"0")</f>
        <v>0</v>
      </c>
      <c r="Z169" s="37"/>
      <c r="AA169" s="319"/>
      <c r="AB169" s="319"/>
      <c r="AC169" s="319"/>
    </row>
    <row r="170" spans="1:68" ht="14.25" hidden="1" customHeight="1" x14ac:dyDescent="0.25">
      <c r="A170" s="351" t="s">
        <v>284</v>
      </c>
      <c r="B170" s="321"/>
      <c r="C170" s="321"/>
      <c r="D170" s="321"/>
      <c r="E170" s="321"/>
      <c r="F170" s="321"/>
      <c r="G170" s="321"/>
      <c r="H170" s="321"/>
      <c r="I170" s="321"/>
      <c r="J170" s="321"/>
      <c r="K170" s="321"/>
      <c r="L170" s="321"/>
      <c r="M170" s="321"/>
      <c r="N170" s="321"/>
      <c r="O170" s="321"/>
      <c r="P170" s="321"/>
      <c r="Q170" s="321"/>
      <c r="R170" s="321"/>
      <c r="S170" s="321"/>
      <c r="T170" s="321"/>
      <c r="U170" s="321"/>
      <c r="V170" s="321"/>
      <c r="W170" s="321"/>
      <c r="X170" s="321"/>
      <c r="Y170" s="321"/>
      <c r="Z170" s="321"/>
      <c r="AA170" s="312"/>
      <c r="AB170" s="312"/>
      <c r="AC170" s="312"/>
    </row>
    <row r="171" spans="1:68" ht="27" hidden="1" customHeight="1" x14ac:dyDescent="0.25">
      <c r="A171" s="54" t="s">
        <v>285</v>
      </c>
      <c r="B171" s="54" t="s">
        <v>286</v>
      </c>
      <c r="C171" s="31">
        <v>4301051855</v>
      </c>
      <c r="D171" s="327">
        <v>4680115885875</v>
      </c>
      <c r="E171" s="328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83" t="s">
        <v>289</v>
      </c>
      <c r="Q171" s="332"/>
      <c r="R171" s="332"/>
      <c r="S171" s="332"/>
      <c r="T171" s="333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hidden="1" customHeight="1" x14ac:dyDescent="0.25">
      <c r="A172" s="54" t="s">
        <v>292</v>
      </c>
      <c r="B172" s="54" t="s">
        <v>293</v>
      </c>
      <c r="C172" s="31">
        <v>4301051319</v>
      </c>
      <c r="D172" s="327">
        <v>4680115881204</v>
      </c>
      <c r="E172" s="328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2"/>
      <c r="R172" s="332"/>
      <c r="S172" s="332"/>
      <c r="T172" s="333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29"/>
      <c r="B173" s="321"/>
      <c r="C173" s="321"/>
      <c r="D173" s="321"/>
      <c r="E173" s="321"/>
      <c r="F173" s="321"/>
      <c r="G173" s="321"/>
      <c r="H173" s="321"/>
      <c r="I173" s="321"/>
      <c r="J173" s="321"/>
      <c r="K173" s="321"/>
      <c r="L173" s="321"/>
      <c r="M173" s="321"/>
      <c r="N173" s="321"/>
      <c r="O173" s="330"/>
      <c r="P173" s="322" t="s">
        <v>73</v>
      </c>
      <c r="Q173" s="323"/>
      <c r="R173" s="323"/>
      <c r="S173" s="323"/>
      <c r="T173" s="323"/>
      <c r="U173" s="323"/>
      <c r="V173" s="324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hidden="1" x14ac:dyDescent="0.2">
      <c r="A174" s="321"/>
      <c r="B174" s="321"/>
      <c r="C174" s="321"/>
      <c r="D174" s="321"/>
      <c r="E174" s="321"/>
      <c r="F174" s="321"/>
      <c r="G174" s="321"/>
      <c r="H174" s="321"/>
      <c r="I174" s="321"/>
      <c r="J174" s="321"/>
      <c r="K174" s="321"/>
      <c r="L174" s="321"/>
      <c r="M174" s="321"/>
      <c r="N174" s="321"/>
      <c r="O174" s="330"/>
      <c r="P174" s="322" t="s">
        <v>73</v>
      </c>
      <c r="Q174" s="323"/>
      <c r="R174" s="323"/>
      <c r="S174" s="323"/>
      <c r="T174" s="323"/>
      <c r="U174" s="323"/>
      <c r="V174" s="324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hidden="1" customHeight="1" x14ac:dyDescent="0.2">
      <c r="A175" s="378" t="s">
        <v>295</v>
      </c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79"/>
      <c r="O175" s="379"/>
      <c r="P175" s="379"/>
      <c r="Q175" s="379"/>
      <c r="R175" s="379"/>
      <c r="S175" s="379"/>
      <c r="T175" s="379"/>
      <c r="U175" s="379"/>
      <c r="V175" s="379"/>
      <c r="W175" s="379"/>
      <c r="X175" s="379"/>
      <c r="Y175" s="379"/>
      <c r="Z175" s="379"/>
      <c r="AA175" s="48"/>
      <c r="AB175" s="48"/>
      <c r="AC175" s="48"/>
    </row>
    <row r="176" spans="1:68" ht="16.5" hidden="1" customHeight="1" x14ac:dyDescent="0.25">
      <c r="A176" s="320" t="s">
        <v>296</v>
      </c>
      <c r="B176" s="321"/>
      <c r="C176" s="321"/>
      <c r="D176" s="321"/>
      <c r="E176" s="321"/>
      <c r="F176" s="321"/>
      <c r="G176" s="321"/>
      <c r="H176" s="321"/>
      <c r="I176" s="321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Z176" s="321"/>
      <c r="AA176" s="311"/>
      <c r="AB176" s="311"/>
      <c r="AC176" s="311"/>
    </row>
    <row r="177" spans="1:68" ht="14.25" hidden="1" customHeight="1" x14ac:dyDescent="0.25">
      <c r="A177" s="351" t="s">
        <v>142</v>
      </c>
      <c r="B177" s="321"/>
      <c r="C177" s="321"/>
      <c r="D177" s="321"/>
      <c r="E177" s="321"/>
      <c r="F177" s="321"/>
      <c r="G177" s="321"/>
      <c r="H177" s="321"/>
      <c r="I177" s="321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Z177" s="321"/>
      <c r="AA177" s="312"/>
      <c r="AB177" s="312"/>
      <c r="AC177" s="312"/>
    </row>
    <row r="178" spans="1:68" ht="27" customHeight="1" x14ac:dyDescent="0.25">
      <c r="A178" s="54" t="s">
        <v>297</v>
      </c>
      <c r="B178" s="54" t="s">
        <v>298</v>
      </c>
      <c r="C178" s="31">
        <v>4301135719</v>
      </c>
      <c r="D178" s="327">
        <v>4620207490235</v>
      </c>
      <c r="E178" s="328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74" t="s">
        <v>299</v>
      </c>
      <c r="Q178" s="332"/>
      <c r="R178" s="332"/>
      <c r="S178" s="332"/>
      <c r="T178" s="333"/>
      <c r="U178" s="34"/>
      <c r="V178" s="34"/>
      <c r="W178" s="35" t="s">
        <v>70</v>
      </c>
      <c r="X178" s="316">
        <v>14</v>
      </c>
      <c r="Y178" s="317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29"/>
      <c r="B179" s="321"/>
      <c r="C179" s="321"/>
      <c r="D179" s="321"/>
      <c r="E179" s="321"/>
      <c r="F179" s="321"/>
      <c r="G179" s="321"/>
      <c r="H179" s="321"/>
      <c r="I179" s="321"/>
      <c r="J179" s="321"/>
      <c r="K179" s="321"/>
      <c r="L179" s="321"/>
      <c r="M179" s="321"/>
      <c r="N179" s="321"/>
      <c r="O179" s="330"/>
      <c r="P179" s="322" t="s">
        <v>73</v>
      </c>
      <c r="Q179" s="323"/>
      <c r="R179" s="323"/>
      <c r="S179" s="323"/>
      <c r="T179" s="323"/>
      <c r="U179" s="323"/>
      <c r="V179" s="324"/>
      <c r="W179" s="37" t="s">
        <v>70</v>
      </c>
      <c r="X179" s="318">
        <f>IFERROR(SUM(X178:X178),"0")</f>
        <v>14</v>
      </c>
      <c r="Y179" s="318">
        <f>IFERROR(SUM(Y178:Y178),"0")</f>
        <v>14</v>
      </c>
      <c r="Z179" s="318">
        <f>IFERROR(IF(Z178="",0,Z178),"0")</f>
        <v>0.25031999999999999</v>
      </c>
      <c r="AA179" s="319"/>
      <c r="AB179" s="319"/>
      <c r="AC179" s="319"/>
    </row>
    <row r="180" spans="1:68" x14ac:dyDescent="0.2">
      <c r="A180" s="321"/>
      <c r="B180" s="321"/>
      <c r="C180" s="321"/>
      <c r="D180" s="321"/>
      <c r="E180" s="321"/>
      <c r="F180" s="321"/>
      <c r="G180" s="321"/>
      <c r="H180" s="321"/>
      <c r="I180" s="321"/>
      <c r="J180" s="321"/>
      <c r="K180" s="321"/>
      <c r="L180" s="321"/>
      <c r="M180" s="321"/>
      <c r="N180" s="321"/>
      <c r="O180" s="330"/>
      <c r="P180" s="322" t="s">
        <v>73</v>
      </c>
      <c r="Q180" s="323"/>
      <c r="R180" s="323"/>
      <c r="S180" s="323"/>
      <c r="T180" s="323"/>
      <c r="U180" s="323"/>
      <c r="V180" s="324"/>
      <c r="W180" s="37" t="s">
        <v>74</v>
      </c>
      <c r="X180" s="318">
        <f>IFERROR(SUMPRODUCT(X178:X178*H178:H178),"0")</f>
        <v>33.6</v>
      </c>
      <c r="Y180" s="318">
        <f>IFERROR(SUMPRODUCT(Y178:Y178*H178:H178),"0")</f>
        <v>33.6</v>
      </c>
      <c r="Z180" s="37"/>
      <c r="AA180" s="319"/>
      <c r="AB180" s="319"/>
      <c r="AC180" s="319"/>
    </row>
    <row r="181" spans="1:68" ht="16.5" hidden="1" customHeight="1" x14ac:dyDescent="0.25">
      <c r="A181" s="320" t="s">
        <v>301</v>
      </c>
      <c r="B181" s="321"/>
      <c r="C181" s="321"/>
      <c r="D181" s="321"/>
      <c r="E181" s="321"/>
      <c r="F181" s="321"/>
      <c r="G181" s="321"/>
      <c r="H181" s="321"/>
      <c r="I181" s="321"/>
      <c r="J181" s="321"/>
      <c r="K181" s="321"/>
      <c r="L181" s="321"/>
      <c r="M181" s="321"/>
      <c r="N181" s="321"/>
      <c r="O181" s="321"/>
      <c r="P181" s="321"/>
      <c r="Q181" s="321"/>
      <c r="R181" s="321"/>
      <c r="S181" s="321"/>
      <c r="T181" s="321"/>
      <c r="U181" s="321"/>
      <c r="V181" s="321"/>
      <c r="W181" s="321"/>
      <c r="X181" s="321"/>
      <c r="Y181" s="321"/>
      <c r="Z181" s="321"/>
      <c r="AA181" s="311"/>
      <c r="AB181" s="311"/>
      <c r="AC181" s="311"/>
    </row>
    <row r="182" spans="1:68" ht="14.25" hidden="1" customHeight="1" x14ac:dyDescent="0.25">
      <c r="A182" s="351" t="s">
        <v>64</v>
      </c>
      <c r="B182" s="321"/>
      <c r="C182" s="321"/>
      <c r="D182" s="321"/>
      <c r="E182" s="321"/>
      <c r="F182" s="321"/>
      <c r="G182" s="321"/>
      <c r="H182" s="321"/>
      <c r="I182" s="321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21"/>
      <c r="Y182" s="321"/>
      <c r="Z182" s="321"/>
      <c r="AA182" s="312"/>
      <c r="AB182" s="312"/>
      <c r="AC182" s="312"/>
    </row>
    <row r="183" spans="1:68" ht="16.5" hidden="1" customHeight="1" x14ac:dyDescent="0.25">
      <c r="A183" s="54" t="s">
        <v>302</v>
      </c>
      <c r="B183" s="54" t="s">
        <v>303</v>
      </c>
      <c r="C183" s="31">
        <v>4301070948</v>
      </c>
      <c r="D183" s="327">
        <v>4607111037022</v>
      </c>
      <c r="E183" s="328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32"/>
      <c r="R183" s="332"/>
      <c r="S183" s="332"/>
      <c r="T183" s="333"/>
      <c r="U183" s="34"/>
      <c r="V183" s="34"/>
      <c r="W183" s="35" t="s">
        <v>70</v>
      </c>
      <c r="X183" s="316">
        <v>0</v>
      </c>
      <c r="Y183" s="317">
        <f>IFERROR(IF(X183="","",X183),"")</f>
        <v>0</v>
      </c>
      <c r="Z183" s="36">
        <f>IFERROR(IF(X183="","",X183*0.0155),"")</f>
        <v>0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305</v>
      </c>
      <c r="B184" s="54" t="s">
        <v>306</v>
      </c>
      <c r="C184" s="31">
        <v>4301070990</v>
      </c>
      <c r="D184" s="327">
        <v>4607111038494</v>
      </c>
      <c r="E184" s="328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8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32"/>
      <c r="R184" s="332"/>
      <c r="S184" s="332"/>
      <c r="T184" s="333"/>
      <c r="U184" s="34"/>
      <c r="V184" s="34"/>
      <c r="W184" s="35" t="s">
        <v>70</v>
      </c>
      <c r="X184" s="316">
        <v>0</v>
      </c>
      <c r="Y184" s="317">
        <f>IFERROR(IF(X184="","",X184),"")</f>
        <v>0</v>
      </c>
      <c r="Z184" s="36">
        <f>IFERROR(IF(X184="","",X184*0.0155),"")</f>
        <v>0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308</v>
      </c>
      <c r="B185" s="54" t="s">
        <v>309</v>
      </c>
      <c r="C185" s="31">
        <v>4301070966</v>
      </c>
      <c r="D185" s="327">
        <v>4607111038135</v>
      </c>
      <c r="E185" s="328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1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32"/>
      <c r="R185" s="332"/>
      <c r="S185" s="332"/>
      <c r="T185" s="333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29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1"/>
      <c r="N186" s="321"/>
      <c r="O186" s="330"/>
      <c r="P186" s="322" t="s">
        <v>73</v>
      </c>
      <c r="Q186" s="323"/>
      <c r="R186" s="323"/>
      <c r="S186" s="323"/>
      <c r="T186" s="323"/>
      <c r="U186" s="323"/>
      <c r="V186" s="324"/>
      <c r="W186" s="37" t="s">
        <v>70</v>
      </c>
      <c r="X186" s="318">
        <f>IFERROR(SUM(X183:X185),"0")</f>
        <v>0</v>
      </c>
      <c r="Y186" s="318">
        <f>IFERROR(SUM(Y183:Y185),"0")</f>
        <v>0</v>
      </c>
      <c r="Z186" s="318">
        <f>IFERROR(IF(Z183="",0,Z183),"0")+IFERROR(IF(Z184="",0,Z184),"0")+IFERROR(IF(Z185="",0,Z185),"0")</f>
        <v>0</v>
      </c>
      <c r="AA186" s="319"/>
      <c r="AB186" s="319"/>
      <c r="AC186" s="319"/>
    </row>
    <row r="187" spans="1:68" hidden="1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30"/>
      <c r="P187" s="322" t="s">
        <v>73</v>
      </c>
      <c r="Q187" s="323"/>
      <c r="R187" s="323"/>
      <c r="S187" s="323"/>
      <c r="T187" s="323"/>
      <c r="U187" s="323"/>
      <c r="V187" s="324"/>
      <c r="W187" s="37" t="s">
        <v>74</v>
      </c>
      <c r="X187" s="318">
        <f>IFERROR(SUMPRODUCT(X183:X185*H183:H185),"0")</f>
        <v>0</v>
      </c>
      <c r="Y187" s="318">
        <f>IFERROR(SUMPRODUCT(Y183:Y185*H183:H185),"0")</f>
        <v>0</v>
      </c>
      <c r="Z187" s="37"/>
      <c r="AA187" s="319"/>
      <c r="AB187" s="319"/>
      <c r="AC187" s="319"/>
    </row>
    <row r="188" spans="1:68" ht="16.5" hidden="1" customHeight="1" x14ac:dyDescent="0.25">
      <c r="A188" s="320" t="s">
        <v>311</v>
      </c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21"/>
      <c r="Z188" s="321"/>
      <c r="AA188" s="311"/>
      <c r="AB188" s="311"/>
      <c r="AC188" s="311"/>
    </row>
    <row r="189" spans="1:68" ht="14.25" hidden="1" customHeight="1" x14ac:dyDescent="0.25">
      <c r="A189" s="351" t="s">
        <v>64</v>
      </c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1"/>
      <c r="M189" s="321"/>
      <c r="N189" s="321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  <c r="Y189" s="321"/>
      <c r="Z189" s="321"/>
      <c r="AA189" s="312"/>
      <c r="AB189" s="312"/>
      <c r="AC189" s="312"/>
    </row>
    <row r="190" spans="1:68" ht="27" hidden="1" customHeight="1" x14ac:dyDescent="0.25">
      <c r="A190" s="54" t="s">
        <v>312</v>
      </c>
      <c r="B190" s="54" t="s">
        <v>313</v>
      </c>
      <c r="C190" s="31">
        <v>4301070996</v>
      </c>
      <c r="D190" s="327">
        <v>4607111038654</v>
      </c>
      <c r="E190" s="328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32"/>
      <c r="R190" s="332"/>
      <c r="S190" s="332"/>
      <c r="T190" s="333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hidden="1" customHeight="1" x14ac:dyDescent="0.25">
      <c r="A191" s="54" t="s">
        <v>315</v>
      </c>
      <c r="B191" s="54" t="s">
        <v>316</v>
      </c>
      <c r="C191" s="31">
        <v>4301070997</v>
      </c>
      <c r="D191" s="327">
        <v>4607111038586</v>
      </c>
      <c r="E191" s="328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6">
        <v>0</v>
      </c>
      <c r="Y191" s="317">
        <f t="shared" si="18"/>
        <v>0</v>
      </c>
      <c r="Z191" s="36">
        <f t="shared" si="19"/>
        <v>0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hidden="1" customHeight="1" x14ac:dyDescent="0.25">
      <c r="A192" s="54" t="s">
        <v>317</v>
      </c>
      <c r="B192" s="54" t="s">
        <v>318</v>
      </c>
      <c r="C192" s="31">
        <v>4301070962</v>
      </c>
      <c r="D192" s="327">
        <v>4607111038609</v>
      </c>
      <c r="E192" s="328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hidden="1" customHeight="1" x14ac:dyDescent="0.25">
      <c r="A193" s="54" t="s">
        <v>320</v>
      </c>
      <c r="B193" s="54" t="s">
        <v>321</v>
      </c>
      <c r="C193" s="31">
        <v>4301070963</v>
      </c>
      <c r="D193" s="327">
        <v>4607111038630</v>
      </c>
      <c r="E193" s="328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8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32"/>
      <c r="R193" s="332"/>
      <c r="S193" s="332"/>
      <c r="T193" s="333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hidden="1" customHeight="1" x14ac:dyDescent="0.25">
      <c r="A194" s="54" t="s">
        <v>322</v>
      </c>
      <c r="B194" s="54" t="s">
        <v>323</v>
      </c>
      <c r="C194" s="31">
        <v>4301070959</v>
      </c>
      <c r="D194" s="327">
        <v>4607111038616</v>
      </c>
      <c r="E194" s="328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32"/>
      <c r="R194" s="332"/>
      <c r="S194" s="332"/>
      <c r="T194" s="333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324</v>
      </c>
      <c r="B195" s="54" t="s">
        <v>325</v>
      </c>
      <c r="C195" s="31">
        <v>4301070960</v>
      </c>
      <c r="D195" s="327">
        <v>4607111038623</v>
      </c>
      <c r="E195" s="328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32"/>
      <c r="R195" s="332"/>
      <c r="S195" s="332"/>
      <c r="T195" s="333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idden="1" x14ac:dyDescent="0.2">
      <c r="A196" s="329"/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30"/>
      <c r="P196" s="322" t="s">
        <v>73</v>
      </c>
      <c r="Q196" s="323"/>
      <c r="R196" s="323"/>
      <c r="S196" s="323"/>
      <c r="T196" s="323"/>
      <c r="U196" s="323"/>
      <c r="V196" s="324"/>
      <c r="W196" s="37" t="s">
        <v>70</v>
      </c>
      <c r="X196" s="318">
        <f>IFERROR(SUM(X190:X195),"0")</f>
        <v>0</v>
      </c>
      <c r="Y196" s="318">
        <f>IFERROR(SUM(Y190:Y195),"0")</f>
        <v>0</v>
      </c>
      <c r="Z196" s="318">
        <f>IFERROR(IF(Z190="",0,Z190),"0")+IFERROR(IF(Z191="",0,Z191),"0")+IFERROR(IF(Z192="",0,Z192),"0")+IFERROR(IF(Z193="",0,Z193),"0")+IFERROR(IF(Z194="",0,Z194),"0")+IFERROR(IF(Z195="",0,Z195),"0")</f>
        <v>0</v>
      </c>
      <c r="AA196" s="319"/>
      <c r="AB196" s="319"/>
      <c r="AC196" s="319"/>
    </row>
    <row r="197" spans="1:68" hidden="1" x14ac:dyDescent="0.2">
      <c r="A197" s="321"/>
      <c r="B197" s="321"/>
      <c r="C197" s="321"/>
      <c r="D197" s="321"/>
      <c r="E197" s="321"/>
      <c r="F197" s="321"/>
      <c r="G197" s="321"/>
      <c r="H197" s="321"/>
      <c r="I197" s="321"/>
      <c r="J197" s="321"/>
      <c r="K197" s="321"/>
      <c r="L197" s="321"/>
      <c r="M197" s="321"/>
      <c r="N197" s="321"/>
      <c r="O197" s="330"/>
      <c r="P197" s="322" t="s">
        <v>73</v>
      </c>
      <c r="Q197" s="323"/>
      <c r="R197" s="323"/>
      <c r="S197" s="323"/>
      <c r="T197" s="323"/>
      <c r="U197" s="323"/>
      <c r="V197" s="324"/>
      <c r="W197" s="37" t="s">
        <v>74</v>
      </c>
      <c r="X197" s="318">
        <f>IFERROR(SUMPRODUCT(X190:X195*H190:H195),"0")</f>
        <v>0</v>
      </c>
      <c r="Y197" s="318">
        <f>IFERROR(SUMPRODUCT(Y190:Y195*H190:H195),"0")</f>
        <v>0</v>
      </c>
      <c r="Z197" s="37"/>
      <c r="AA197" s="319"/>
      <c r="AB197" s="319"/>
      <c r="AC197" s="319"/>
    </row>
    <row r="198" spans="1:68" ht="16.5" hidden="1" customHeight="1" x14ac:dyDescent="0.25">
      <c r="A198" s="320" t="s">
        <v>326</v>
      </c>
      <c r="B198" s="321"/>
      <c r="C198" s="321"/>
      <c r="D198" s="321"/>
      <c r="E198" s="321"/>
      <c r="F198" s="321"/>
      <c r="G198" s="321"/>
      <c r="H198" s="321"/>
      <c r="I198" s="321"/>
      <c r="J198" s="321"/>
      <c r="K198" s="321"/>
      <c r="L198" s="321"/>
      <c r="M198" s="321"/>
      <c r="N198" s="321"/>
      <c r="O198" s="321"/>
      <c r="P198" s="321"/>
      <c r="Q198" s="321"/>
      <c r="R198" s="321"/>
      <c r="S198" s="321"/>
      <c r="T198" s="321"/>
      <c r="U198" s="321"/>
      <c r="V198" s="321"/>
      <c r="W198" s="321"/>
      <c r="X198" s="321"/>
      <c r="Y198" s="321"/>
      <c r="Z198" s="321"/>
      <c r="AA198" s="311"/>
      <c r="AB198" s="311"/>
      <c r="AC198" s="311"/>
    </row>
    <row r="199" spans="1:68" ht="14.25" hidden="1" customHeight="1" x14ac:dyDescent="0.25">
      <c r="A199" s="351" t="s">
        <v>64</v>
      </c>
      <c r="B199" s="321"/>
      <c r="C199" s="321"/>
      <c r="D199" s="321"/>
      <c r="E199" s="321"/>
      <c r="F199" s="321"/>
      <c r="G199" s="321"/>
      <c r="H199" s="321"/>
      <c r="I199" s="321"/>
      <c r="J199" s="321"/>
      <c r="K199" s="321"/>
      <c r="L199" s="321"/>
      <c r="M199" s="321"/>
      <c r="N199" s="321"/>
      <c r="O199" s="321"/>
      <c r="P199" s="321"/>
      <c r="Q199" s="321"/>
      <c r="R199" s="321"/>
      <c r="S199" s="321"/>
      <c r="T199" s="321"/>
      <c r="U199" s="321"/>
      <c r="V199" s="321"/>
      <c r="W199" s="321"/>
      <c r="X199" s="321"/>
      <c r="Y199" s="321"/>
      <c r="Z199" s="321"/>
      <c r="AA199" s="312"/>
      <c r="AB199" s="312"/>
      <c r="AC199" s="312"/>
    </row>
    <row r="200" spans="1:68" ht="27" hidden="1" customHeight="1" x14ac:dyDescent="0.25">
      <c r="A200" s="54" t="s">
        <v>327</v>
      </c>
      <c r="B200" s="54" t="s">
        <v>328</v>
      </c>
      <c r="C200" s="31">
        <v>4301070915</v>
      </c>
      <c r="D200" s="327">
        <v>4607111035882</v>
      </c>
      <c r="E200" s="328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32"/>
      <c r="R200" s="332"/>
      <c r="S200" s="332"/>
      <c r="T200" s="333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330</v>
      </c>
      <c r="B201" s="54" t="s">
        <v>331</v>
      </c>
      <c r="C201" s="31">
        <v>4301070921</v>
      </c>
      <c r="D201" s="327">
        <v>4607111035905</v>
      </c>
      <c r="E201" s="328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32"/>
      <c r="R201" s="332"/>
      <c r="S201" s="332"/>
      <c r="T201" s="333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332</v>
      </c>
      <c r="B202" s="54" t="s">
        <v>333</v>
      </c>
      <c r="C202" s="31">
        <v>4301070917</v>
      </c>
      <c r="D202" s="327">
        <v>4607111035912</v>
      </c>
      <c r="E202" s="328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32"/>
      <c r="R202" s="332"/>
      <c r="S202" s="332"/>
      <c r="T202" s="333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335</v>
      </c>
      <c r="B203" s="54" t="s">
        <v>336</v>
      </c>
      <c r="C203" s="31">
        <v>4301070920</v>
      </c>
      <c r="D203" s="327">
        <v>4607111035929</v>
      </c>
      <c r="E203" s="328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32"/>
      <c r="R203" s="332"/>
      <c r="S203" s="332"/>
      <c r="T203" s="333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29"/>
      <c r="B204" s="321"/>
      <c r="C204" s="321"/>
      <c r="D204" s="321"/>
      <c r="E204" s="321"/>
      <c r="F204" s="321"/>
      <c r="G204" s="321"/>
      <c r="H204" s="321"/>
      <c r="I204" s="321"/>
      <c r="J204" s="321"/>
      <c r="K204" s="321"/>
      <c r="L204" s="321"/>
      <c r="M204" s="321"/>
      <c r="N204" s="321"/>
      <c r="O204" s="330"/>
      <c r="P204" s="322" t="s">
        <v>73</v>
      </c>
      <c r="Q204" s="323"/>
      <c r="R204" s="323"/>
      <c r="S204" s="323"/>
      <c r="T204" s="323"/>
      <c r="U204" s="323"/>
      <c r="V204" s="324"/>
      <c r="W204" s="37" t="s">
        <v>70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hidden="1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321"/>
      <c r="L205" s="321"/>
      <c r="M205" s="321"/>
      <c r="N205" s="321"/>
      <c r="O205" s="330"/>
      <c r="P205" s="322" t="s">
        <v>73</v>
      </c>
      <c r="Q205" s="323"/>
      <c r="R205" s="323"/>
      <c r="S205" s="323"/>
      <c r="T205" s="323"/>
      <c r="U205" s="323"/>
      <c r="V205" s="324"/>
      <c r="W205" s="37" t="s">
        <v>74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hidden="1" customHeight="1" x14ac:dyDescent="0.25">
      <c r="A206" s="320" t="s">
        <v>337</v>
      </c>
      <c r="B206" s="321"/>
      <c r="C206" s="321"/>
      <c r="D206" s="321"/>
      <c r="E206" s="321"/>
      <c r="F206" s="321"/>
      <c r="G206" s="321"/>
      <c r="H206" s="321"/>
      <c r="I206" s="321"/>
      <c r="J206" s="321"/>
      <c r="K206" s="321"/>
      <c r="L206" s="321"/>
      <c r="M206" s="321"/>
      <c r="N206" s="321"/>
      <c r="O206" s="321"/>
      <c r="P206" s="321"/>
      <c r="Q206" s="321"/>
      <c r="R206" s="321"/>
      <c r="S206" s="321"/>
      <c r="T206" s="321"/>
      <c r="U206" s="321"/>
      <c r="V206" s="321"/>
      <c r="W206" s="321"/>
      <c r="X206" s="321"/>
      <c r="Y206" s="321"/>
      <c r="Z206" s="321"/>
      <c r="AA206" s="311"/>
      <c r="AB206" s="311"/>
      <c r="AC206" s="311"/>
    </row>
    <row r="207" spans="1:68" ht="14.25" hidden="1" customHeight="1" x14ac:dyDescent="0.25">
      <c r="A207" s="351" t="s">
        <v>64</v>
      </c>
      <c r="B207" s="321"/>
      <c r="C207" s="321"/>
      <c r="D207" s="321"/>
      <c r="E207" s="321"/>
      <c r="F207" s="321"/>
      <c r="G207" s="321"/>
      <c r="H207" s="321"/>
      <c r="I207" s="321"/>
      <c r="J207" s="321"/>
      <c r="K207" s="321"/>
      <c r="L207" s="321"/>
      <c r="M207" s="321"/>
      <c r="N207" s="321"/>
      <c r="O207" s="321"/>
      <c r="P207" s="321"/>
      <c r="Q207" s="321"/>
      <c r="R207" s="321"/>
      <c r="S207" s="321"/>
      <c r="T207" s="321"/>
      <c r="U207" s="321"/>
      <c r="V207" s="321"/>
      <c r="W207" s="321"/>
      <c r="X207" s="321"/>
      <c r="Y207" s="321"/>
      <c r="Z207" s="321"/>
      <c r="AA207" s="312"/>
      <c r="AB207" s="312"/>
      <c r="AC207" s="312"/>
    </row>
    <row r="208" spans="1:68" ht="16.5" hidden="1" customHeight="1" x14ac:dyDescent="0.25">
      <c r="A208" s="54" t="s">
        <v>338</v>
      </c>
      <c r="B208" s="54" t="s">
        <v>339</v>
      </c>
      <c r="C208" s="31">
        <v>4301070912</v>
      </c>
      <c r="D208" s="327">
        <v>4607111037213</v>
      </c>
      <c r="E208" s="328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32"/>
      <c r="R208" s="332"/>
      <c r="S208" s="332"/>
      <c r="T208" s="333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29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1"/>
      <c r="N209" s="321"/>
      <c r="O209" s="330"/>
      <c r="P209" s="322" t="s">
        <v>73</v>
      </c>
      <c r="Q209" s="323"/>
      <c r="R209" s="323"/>
      <c r="S209" s="323"/>
      <c r="T209" s="323"/>
      <c r="U209" s="323"/>
      <c r="V209" s="324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hidden="1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30"/>
      <c r="P210" s="322" t="s">
        <v>73</v>
      </c>
      <c r="Q210" s="323"/>
      <c r="R210" s="323"/>
      <c r="S210" s="323"/>
      <c r="T210" s="323"/>
      <c r="U210" s="323"/>
      <c r="V210" s="324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hidden="1" customHeight="1" x14ac:dyDescent="0.25">
      <c r="A211" s="320" t="s">
        <v>341</v>
      </c>
      <c r="B211" s="321"/>
      <c r="C211" s="321"/>
      <c r="D211" s="321"/>
      <c r="E211" s="321"/>
      <c r="F211" s="321"/>
      <c r="G211" s="321"/>
      <c r="H211" s="321"/>
      <c r="I211" s="321"/>
      <c r="J211" s="321"/>
      <c r="K211" s="321"/>
      <c r="L211" s="321"/>
      <c r="M211" s="321"/>
      <c r="N211" s="321"/>
      <c r="O211" s="321"/>
      <c r="P211" s="321"/>
      <c r="Q211" s="321"/>
      <c r="R211" s="321"/>
      <c r="S211" s="321"/>
      <c r="T211" s="321"/>
      <c r="U211" s="321"/>
      <c r="V211" s="321"/>
      <c r="W211" s="321"/>
      <c r="X211" s="321"/>
      <c r="Y211" s="321"/>
      <c r="Z211" s="321"/>
      <c r="AA211" s="311"/>
      <c r="AB211" s="311"/>
      <c r="AC211" s="311"/>
    </row>
    <row r="212" spans="1:68" ht="14.25" hidden="1" customHeight="1" x14ac:dyDescent="0.25">
      <c r="A212" s="351" t="s">
        <v>284</v>
      </c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1"/>
      <c r="N212" s="321"/>
      <c r="O212" s="321"/>
      <c r="P212" s="321"/>
      <c r="Q212" s="321"/>
      <c r="R212" s="321"/>
      <c r="S212" s="321"/>
      <c r="T212" s="321"/>
      <c r="U212" s="321"/>
      <c r="V212" s="321"/>
      <c r="W212" s="321"/>
      <c r="X212" s="321"/>
      <c r="Y212" s="321"/>
      <c r="Z212" s="321"/>
      <c r="AA212" s="312"/>
      <c r="AB212" s="312"/>
      <c r="AC212" s="312"/>
    </row>
    <row r="213" spans="1:68" ht="27" hidden="1" customHeight="1" x14ac:dyDescent="0.25">
      <c r="A213" s="54" t="s">
        <v>342</v>
      </c>
      <c r="B213" s="54" t="s">
        <v>343</v>
      </c>
      <c r="C213" s="31">
        <v>4301051320</v>
      </c>
      <c r="D213" s="327">
        <v>4680115881334</v>
      </c>
      <c r="E213" s="328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32"/>
      <c r="R213" s="332"/>
      <c r="S213" s="332"/>
      <c r="T213" s="333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idden="1" x14ac:dyDescent="0.2">
      <c r="A214" s="329"/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30"/>
      <c r="P214" s="322" t="s">
        <v>73</v>
      </c>
      <c r="Q214" s="323"/>
      <c r="R214" s="323"/>
      <c r="S214" s="323"/>
      <c r="T214" s="323"/>
      <c r="U214" s="323"/>
      <c r="V214" s="324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hidden="1" x14ac:dyDescent="0.2">
      <c r="A215" s="321"/>
      <c r="B215" s="321"/>
      <c r="C215" s="321"/>
      <c r="D215" s="321"/>
      <c r="E215" s="321"/>
      <c r="F215" s="321"/>
      <c r="G215" s="321"/>
      <c r="H215" s="321"/>
      <c r="I215" s="321"/>
      <c r="J215" s="321"/>
      <c r="K215" s="321"/>
      <c r="L215" s="321"/>
      <c r="M215" s="321"/>
      <c r="N215" s="321"/>
      <c r="O215" s="330"/>
      <c r="P215" s="322" t="s">
        <v>73</v>
      </c>
      <c r="Q215" s="323"/>
      <c r="R215" s="323"/>
      <c r="S215" s="323"/>
      <c r="T215" s="323"/>
      <c r="U215" s="323"/>
      <c r="V215" s="324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hidden="1" customHeight="1" x14ac:dyDescent="0.25">
      <c r="A216" s="320" t="s">
        <v>345</v>
      </c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1"/>
      <c r="M216" s="321"/>
      <c r="N216" s="321"/>
      <c r="O216" s="321"/>
      <c r="P216" s="321"/>
      <c r="Q216" s="321"/>
      <c r="R216" s="321"/>
      <c r="S216" s="321"/>
      <c r="T216" s="321"/>
      <c r="U216" s="321"/>
      <c r="V216" s="321"/>
      <c r="W216" s="321"/>
      <c r="X216" s="321"/>
      <c r="Y216" s="321"/>
      <c r="Z216" s="321"/>
      <c r="AA216" s="311"/>
      <c r="AB216" s="311"/>
      <c r="AC216" s="311"/>
    </row>
    <row r="217" spans="1:68" ht="14.25" hidden="1" customHeight="1" x14ac:dyDescent="0.25">
      <c r="A217" s="351" t="s">
        <v>64</v>
      </c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1"/>
      <c r="M217" s="321"/>
      <c r="N217" s="321"/>
      <c r="O217" s="321"/>
      <c r="P217" s="321"/>
      <c r="Q217" s="321"/>
      <c r="R217" s="321"/>
      <c r="S217" s="321"/>
      <c r="T217" s="321"/>
      <c r="U217" s="321"/>
      <c r="V217" s="321"/>
      <c r="W217" s="321"/>
      <c r="X217" s="321"/>
      <c r="Y217" s="321"/>
      <c r="Z217" s="321"/>
      <c r="AA217" s="312"/>
      <c r="AB217" s="312"/>
      <c r="AC217" s="312"/>
    </row>
    <row r="218" spans="1:68" ht="16.5" hidden="1" customHeight="1" x14ac:dyDescent="0.25">
      <c r="A218" s="54" t="s">
        <v>346</v>
      </c>
      <c r="B218" s="54" t="s">
        <v>347</v>
      </c>
      <c r="C218" s="31">
        <v>4301071063</v>
      </c>
      <c r="D218" s="327">
        <v>4607111039019</v>
      </c>
      <c r="E218" s="328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8" t="s">
        <v>348</v>
      </c>
      <c r="Q218" s="332"/>
      <c r="R218" s="332"/>
      <c r="S218" s="332"/>
      <c r="T218" s="333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hidden="1" customHeight="1" x14ac:dyDescent="0.25">
      <c r="A219" s="54" t="s">
        <v>350</v>
      </c>
      <c r="B219" s="54" t="s">
        <v>351</v>
      </c>
      <c r="C219" s="31">
        <v>4301071000</v>
      </c>
      <c r="D219" s="327">
        <v>4607111038708</v>
      </c>
      <c r="E219" s="328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32"/>
      <c r="R219" s="332"/>
      <c r="S219" s="332"/>
      <c r="T219" s="333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idden="1" x14ac:dyDescent="0.2">
      <c r="A220" s="329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1"/>
      <c r="N220" s="321"/>
      <c r="O220" s="330"/>
      <c r="P220" s="322" t="s">
        <v>73</v>
      </c>
      <c r="Q220" s="323"/>
      <c r="R220" s="323"/>
      <c r="S220" s="323"/>
      <c r="T220" s="323"/>
      <c r="U220" s="323"/>
      <c r="V220" s="324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hidden="1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30"/>
      <c r="P221" s="322" t="s">
        <v>73</v>
      </c>
      <c r="Q221" s="323"/>
      <c r="R221" s="323"/>
      <c r="S221" s="323"/>
      <c r="T221" s="323"/>
      <c r="U221" s="323"/>
      <c r="V221" s="324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hidden="1" customHeight="1" x14ac:dyDescent="0.2">
      <c r="A222" s="378" t="s">
        <v>352</v>
      </c>
      <c r="B222" s="379"/>
      <c r="C222" s="379"/>
      <c r="D222" s="379"/>
      <c r="E222" s="379"/>
      <c r="F222" s="379"/>
      <c r="G222" s="379"/>
      <c r="H222" s="379"/>
      <c r="I222" s="379"/>
      <c r="J222" s="379"/>
      <c r="K222" s="379"/>
      <c r="L222" s="379"/>
      <c r="M222" s="379"/>
      <c r="N222" s="379"/>
      <c r="O222" s="379"/>
      <c r="P222" s="379"/>
      <c r="Q222" s="379"/>
      <c r="R222" s="379"/>
      <c r="S222" s="379"/>
      <c r="T222" s="379"/>
      <c r="U222" s="379"/>
      <c r="V222" s="379"/>
      <c r="W222" s="379"/>
      <c r="X222" s="379"/>
      <c r="Y222" s="379"/>
      <c r="Z222" s="379"/>
      <c r="AA222" s="48"/>
      <c r="AB222" s="48"/>
      <c r="AC222" s="48"/>
    </row>
    <row r="223" spans="1:68" ht="16.5" hidden="1" customHeight="1" x14ac:dyDescent="0.25">
      <c r="A223" s="320" t="s">
        <v>353</v>
      </c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1"/>
      <c r="M223" s="321"/>
      <c r="N223" s="321"/>
      <c r="O223" s="321"/>
      <c r="P223" s="321"/>
      <c r="Q223" s="321"/>
      <c r="R223" s="321"/>
      <c r="S223" s="321"/>
      <c r="T223" s="321"/>
      <c r="U223" s="321"/>
      <c r="V223" s="321"/>
      <c r="W223" s="321"/>
      <c r="X223" s="321"/>
      <c r="Y223" s="321"/>
      <c r="Z223" s="321"/>
      <c r="AA223" s="311"/>
      <c r="AB223" s="311"/>
      <c r="AC223" s="311"/>
    </row>
    <row r="224" spans="1:68" ht="14.25" hidden="1" customHeight="1" x14ac:dyDescent="0.25">
      <c r="A224" s="351" t="s">
        <v>64</v>
      </c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1"/>
      <c r="M224" s="321"/>
      <c r="N224" s="321"/>
      <c r="O224" s="321"/>
      <c r="P224" s="321"/>
      <c r="Q224" s="321"/>
      <c r="R224" s="321"/>
      <c r="S224" s="321"/>
      <c r="T224" s="321"/>
      <c r="U224" s="321"/>
      <c r="V224" s="321"/>
      <c r="W224" s="321"/>
      <c r="X224" s="321"/>
      <c r="Y224" s="321"/>
      <c r="Z224" s="321"/>
      <c r="AA224" s="312"/>
      <c r="AB224" s="312"/>
      <c r="AC224" s="312"/>
    </row>
    <row r="225" spans="1:68" ht="27" hidden="1" customHeight="1" x14ac:dyDescent="0.25">
      <c r="A225" s="54" t="s">
        <v>354</v>
      </c>
      <c r="B225" s="54" t="s">
        <v>355</v>
      </c>
      <c r="C225" s="31">
        <v>4301071036</v>
      </c>
      <c r="D225" s="327">
        <v>4607111036162</v>
      </c>
      <c r="E225" s="328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90" t="s">
        <v>356</v>
      </c>
      <c r="Q225" s="332"/>
      <c r="R225" s="332"/>
      <c r="S225" s="332"/>
      <c r="T225" s="333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29"/>
      <c r="B226" s="321"/>
      <c r="C226" s="321"/>
      <c r="D226" s="321"/>
      <c r="E226" s="321"/>
      <c r="F226" s="321"/>
      <c r="G226" s="321"/>
      <c r="H226" s="321"/>
      <c r="I226" s="321"/>
      <c r="J226" s="321"/>
      <c r="K226" s="321"/>
      <c r="L226" s="321"/>
      <c r="M226" s="321"/>
      <c r="N226" s="321"/>
      <c r="O226" s="330"/>
      <c r="P226" s="322" t="s">
        <v>73</v>
      </c>
      <c r="Q226" s="323"/>
      <c r="R226" s="323"/>
      <c r="S226" s="323"/>
      <c r="T226" s="323"/>
      <c r="U226" s="323"/>
      <c r="V226" s="324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hidden="1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321"/>
      <c r="L227" s="321"/>
      <c r="M227" s="321"/>
      <c r="N227" s="321"/>
      <c r="O227" s="330"/>
      <c r="P227" s="322" t="s">
        <v>73</v>
      </c>
      <c r="Q227" s="323"/>
      <c r="R227" s="323"/>
      <c r="S227" s="323"/>
      <c r="T227" s="323"/>
      <c r="U227" s="323"/>
      <c r="V227" s="324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hidden="1" customHeight="1" x14ac:dyDescent="0.2">
      <c r="A228" s="378" t="s">
        <v>358</v>
      </c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79"/>
      <c r="O228" s="379"/>
      <c r="P228" s="379"/>
      <c r="Q228" s="379"/>
      <c r="R228" s="379"/>
      <c r="S228" s="379"/>
      <c r="T228" s="379"/>
      <c r="U228" s="379"/>
      <c r="V228" s="379"/>
      <c r="W228" s="379"/>
      <c r="X228" s="379"/>
      <c r="Y228" s="379"/>
      <c r="Z228" s="379"/>
      <c r="AA228" s="48"/>
      <c r="AB228" s="48"/>
      <c r="AC228" s="48"/>
    </row>
    <row r="229" spans="1:68" ht="16.5" hidden="1" customHeight="1" x14ac:dyDescent="0.25">
      <c r="A229" s="320" t="s">
        <v>359</v>
      </c>
      <c r="B229" s="321"/>
      <c r="C229" s="321"/>
      <c r="D229" s="321"/>
      <c r="E229" s="321"/>
      <c r="F229" s="321"/>
      <c r="G229" s="321"/>
      <c r="H229" s="321"/>
      <c r="I229" s="321"/>
      <c r="J229" s="321"/>
      <c r="K229" s="321"/>
      <c r="L229" s="321"/>
      <c r="M229" s="321"/>
      <c r="N229" s="321"/>
      <c r="O229" s="321"/>
      <c r="P229" s="321"/>
      <c r="Q229" s="321"/>
      <c r="R229" s="321"/>
      <c r="S229" s="321"/>
      <c r="T229" s="321"/>
      <c r="U229" s="321"/>
      <c r="V229" s="321"/>
      <c r="W229" s="321"/>
      <c r="X229" s="321"/>
      <c r="Y229" s="321"/>
      <c r="Z229" s="321"/>
      <c r="AA229" s="311"/>
      <c r="AB229" s="311"/>
      <c r="AC229" s="311"/>
    </row>
    <row r="230" spans="1:68" ht="14.25" hidden="1" customHeight="1" x14ac:dyDescent="0.25">
      <c r="A230" s="351" t="s">
        <v>64</v>
      </c>
      <c r="B230" s="321"/>
      <c r="C230" s="321"/>
      <c r="D230" s="321"/>
      <c r="E230" s="321"/>
      <c r="F230" s="321"/>
      <c r="G230" s="321"/>
      <c r="H230" s="321"/>
      <c r="I230" s="321"/>
      <c r="J230" s="321"/>
      <c r="K230" s="321"/>
      <c r="L230" s="321"/>
      <c r="M230" s="321"/>
      <c r="N230" s="321"/>
      <c r="O230" s="321"/>
      <c r="P230" s="321"/>
      <c r="Q230" s="321"/>
      <c r="R230" s="321"/>
      <c r="S230" s="321"/>
      <c r="T230" s="321"/>
      <c r="U230" s="321"/>
      <c r="V230" s="321"/>
      <c r="W230" s="321"/>
      <c r="X230" s="321"/>
      <c r="Y230" s="321"/>
      <c r="Z230" s="321"/>
      <c r="AA230" s="312"/>
      <c r="AB230" s="312"/>
      <c r="AC230" s="312"/>
    </row>
    <row r="231" spans="1:68" ht="27" hidden="1" customHeight="1" x14ac:dyDescent="0.25">
      <c r="A231" s="54" t="s">
        <v>360</v>
      </c>
      <c r="B231" s="54" t="s">
        <v>361</v>
      </c>
      <c r="C231" s="31">
        <v>4301071029</v>
      </c>
      <c r="D231" s="327">
        <v>4607111035899</v>
      </c>
      <c r="E231" s="328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6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32"/>
      <c r="R231" s="332"/>
      <c r="S231" s="332"/>
      <c r="T231" s="333"/>
      <c r="U231" s="34"/>
      <c r="V231" s="34"/>
      <c r="W231" s="35" t="s">
        <v>70</v>
      </c>
      <c r="X231" s="316">
        <v>0</v>
      </c>
      <c r="Y231" s="31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362</v>
      </c>
      <c r="B232" s="54" t="s">
        <v>363</v>
      </c>
      <c r="C232" s="31">
        <v>4301070991</v>
      </c>
      <c r="D232" s="327">
        <v>4607111038180</v>
      </c>
      <c r="E232" s="328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32"/>
      <c r="R232" s="332"/>
      <c r="S232" s="332"/>
      <c r="T232" s="333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29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30"/>
      <c r="P233" s="322" t="s">
        <v>73</v>
      </c>
      <c r="Q233" s="323"/>
      <c r="R233" s="323"/>
      <c r="S233" s="323"/>
      <c r="T233" s="323"/>
      <c r="U233" s="323"/>
      <c r="V233" s="324"/>
      <c r="W233" s="37" t="s">
        <v>70</v>
      </c>
      <c r="X233" s="318">
        <f>IFERROR(SUM(X231:X232),"0")</f>
        <v>0</v>
      </c>
      <c r="Y233" s="318">
        <f>IFERROR(SUM(Y231:Y232),"0")</f>
        <v>0</v>
      </c>
      <c r="Z233" s="318">
        <f>IFERROR(IF(Z231="",0,Z231),"0")+IFERROR(IF(Z232="",0,Z232),"0")</f>
        <v>0</v>
      </c>
      <c r="AA233" s="319"/>
      <c r="AB233" s="319"/>
      <c r="AC233" s="319"/>
    </row>
    <row r="234" spans="1:68" hidden="1" x14ac:dyDescent="0.2">
      <c r="A234" s="321"/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30"/>
      <c r="P234" s="322" t="s">
        <v>73</v>
      </c>
      <c r="Q234" s="323"/>
      <c r="R234" s="323"/>
      <c r="S234" s="323"/>
      <c r="T234" s="323"/>
      <c r="U234" s="323"/>
      <c r="V234" s="324"/>
      <c r="W234" s="37" t="s">
        <v>74</v>
      </c>
      <c r="X234" s="318">
        <f>IFERROR(SUMPRODUCT(X231:X232*H231:H232),"0")</f>
        <v>0</v>
      </c>
      <c r="Y234" s="318">
        <f>IFERROR(SUMPRODUCT(Y231:Y232*H231:H232),"0")</f>
        <v>0</v>
      </c>
      <c r="Z234" s="37"/>
      <c r="AA234" s="319"/>
      <c r="AB234" s="319"/>
      <c r="AC234" s="319"/>
    </row>
    <row r="235" spans="1:68" ht="16.5" hidden="1" customHeight="1" x14ac:dyDescent="0.25">
      <c r="A235" s="320" t="s">
        <v>365</v>
      </c>
      <c r="B235" s="321"/>
      <c r="C235" s="321"/>
      <c r="D235" s="321"/>
      <c r="E235" s="321"/>
      <c r="F235" s="321"/>
      <c r="G235" s="321"/>
      <c r="H235" s="321"/>
      <c r="I235" s="321"/>
      <c r="J235" s="321"/>
      <c r="K235" s="321"/>
      <c r="L235" s="321"/>
      <c r="M235" s="321"/>
      <c r="N235" s="321"/>
      <c r="O235" s="321"/>
      <c r="P235" s="321"/>
      <c r="Q235" s="321"/>
      <c r="R235" s="321"/>
      <c r="S235" s="321"/>
      <c r="T235" s="321"/>
      <c r="U235" s="321"/>
      <c r="V235" s="321"/>
      <c r="W235" s="321"/>
      <c r="X235" s="321"/>
      <c r="Y235" s="321"/>
      <c r="Z235" s="321"/>
      <c r="AA235" s="311"/>
      <c r="AB235" s="311"/>
      <c r="AC235" s="311"/>
    </row>
    <row r="236" spans="1:68" ht="14.25" hidden="1" customHeight="1" x14ac:dyDescent="0.25">
      <c r="A236" s="351" t="s">
        <v>64</v>
      </c>
      <c r="B236" s="321"/>
      <c r="C236" s="321"/>
      <c r="D236" s="321"/>
      <c r="E236" s="321"/>
      <c r="F236" s="321"/>
      <c r="G236" s="321"/>
      <c r="H236" s="321"/>
      <c r="I236" s="321"/>
      <c r="J236" s="321"/>
      <c r="K236" s="321"/>
      <c r="L236" s="321"/>
      <c r="M236" s="321"/>
      <c r="N236" s="321"/>
      <c r="O236" s="321"/>
      <c r="P236" s="321"/>
      <c r="Q236" s="321"/>
      <c r="R236" s="321"/>
      <c r="S236" s="321"/>
      <c r="T236" s="321"/>
      <c r="U236" s="321"/>
      <c r="V236" s="321"/>
      <c r="W236" s="321"/>
      <c r="X236" s="321"/>
      <c r="Y236" s="321"/>
      <c r="Z236" s="321"/>
      <c r="AA236" s="312"/>
      <c r="AB236" s="312"/>
      <c r="AC236" s="312"/>
    </row>
    <row r="237" spans="1:68" ht="27" hidden="1" customHeight="1" x14ac:dyDescent="0.25">
      <c r="A237" s="54" t="s">
        <v>366</v>
      </c>
      <c r="B237" s="54" t="s">
        <v>367</v>
      </c>
      <c r="C237" s="31">
        <v>4301070870</v>
      </c>
      <c r="D237" s="327">
        <v>4607111036711</v>
      </c>
      <c r="E237" s="328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7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32"/>
      <c r="R237" s="332"/>
      <c r="S237" s="332"/>
      <c r="T237" s="333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29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1"/>
      <c r="N238" s="321"/>
      <c r="O238" s="330"/>
      <c r="P238" s="322" t="s">
        <v>73</v>
      </c>
      <c r="Q238" s="323"/>
      <c r="R238" s="323"/>
      <c r="S238" s="323"/>
      <c r="T238" s="323"/>
      <c r="U238" s="323"/>
      <c r="V238" s="324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hidden="1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30"/>
      <c r="P239" s="322" t="s">
        <v>73</v>
      </c>
      <c r="Q239" s="323"/>
      <c r="R239" s="323"/>
      <c r="S239" s="323"/>
      <c r="T239" s="323"/>
      <c r="U239" s="323"/>
      <c r="V239" s="324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hidden="1" customHeight="1" x14ac:dyDescent="0.2">
      <c r="A240" s="378" t="s">
        <v>368</v>
      </c>
      <c r="B240" s="379"/>
      <c r="C240" s="379"/>
      <c r="D240" s="379"/>
      <c r="E240" s="379"/>
      <c r="F240" s="379"/>
      <c r="G240" s="379"/>
      <c r="H240" s="379"/>
      <c r="I240" s="379"/>
      <c r="J240" s="379"/>
      <c r="K240" s="379"/>
      <c r="L240" s="379"/>
      <c r="M240" s="379"/>
      <c r="N240" s="379"/>
      <c r="O240" s="379"/>
      <c r="P240" s="379"/>
      <c r="Q240" s="379"/>
      <c r="R240" s="379"/>
      <c r="S240" s="379"/>
      <c r="T240" s="379"/>
      <c r="U240" s="379"/>
      <c r="V240" s="379"/>
      <c r="W240" s="379"/>
      <c r="X240" s="379"/>
      <c r="Y240" s="379"/>
      <c r="Z240" s="379"/>
      <c r="AA240" s="48"/>
      <c r="AB240" s="48"/>
      <c r="AC240" s="48"/>
    </row>
    <row r="241" spans="1:68" ht="16.5" hidden="1" customHeight="1" x14ac:dyDescent="0.25">
      <c r="A241" s="320" t="s">
        <v>369</v>
      </c>
      <c r="B241" s="321"/>
      <c r="C241" s="321"/>
      <c r="D241" s="321"/>
      <c r="E241" s="321"/>
      <c r="F241" s="321"/>
      <c r="G241" s="321"/>
      <c r="H241" s="321"/>
      <c r="I241" s="321"/>
      <c r="J241" s="321"/>
      <c r="K241" s="321"/>
      <c r="L241" s="321"/>
      <c r="M241" s="321"/>
      <c r="N241" s="321"/>
      <c r="O241" s="321"/>
      <c r="P241" s="321"/>
      <c r="Q241" s="321"/>
      <c r="R241" s="321"/>
      <c r="S241" s="321"/>
      <c r="T241" s="321"/>
      <c r="U241" s="321"/>
      <c r="V241" s="321"/>
      <c r="W241" s="321"/>
      <c r="X241" s="321"/>
      <c r="Y241" s="321"/>
      <c r="Z241" s="321"/>
      <c r="AA241" s="311"/>
      <c r="AB241" s="311"/>
      <c r="AC241" s="311"/>
    </row>
    <row r="242" spans="1:68" ht="14.25" hidden="1" customHeight="1" x14ac:dyDescent="0.25">
      <c r="A242" s="351" t="s">
        <v>142</v>
      </c>
      <c r="B242" s="321"/>
      <c r="C242" s="321"/>
      <c r="D242" s="321"/>
      <c r="E242" s="321"/>
      <c r="F242" s="321"/>
      <c r="G242" s="321"/>
      <c r="H242" s="321"/>
      <c r="I242" s="321"/>
      <c r="J242" s="321"/>
      <c r="K242" s="321"/>
      <c r="L242" s="321"/>
      <c r="M242" s="321"/>
      <c r="N242" s="321"/>
      <c r="O242" s="321"/>
      <c r="P242" s="321"/>
      <c r="Q242" s="321"/>
      <c r="R242" s="321"/>
      <c r="S242" s="321"/>
      <c r="T242" s="321"/>
      <c r="U242" s="321"/>
      <c r="V242" s="321"/>
      <c r="W242" s="321"/>
      <c r="X242" s="321"/>
      <c r="Y242" s="321"/>
      <c r="Z242" s="321"/>
      <c r="AA242" s="312"/>
      <c r="AB242" s="312"/>
      <c r="AC242" s="312"/>
    </row>
    <row r="243" spans="1:68" ht="37.5" hidden="1" customHeight="1" x14ac:dyDescent="0.25">
      <c r="A243" s="54" t="s">
        <v>370</v>
      </c>
      <c r="B243" s="54" t="s">
        <v>371</v>
      </c>
      <c r="C243" s="31">
        <v>4301135400</v>
      </c>
      <c r="D243" s="327">
        <v>4607111039361</v>
      </c>
      <c r="E243" s="328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20" t="s">
        <v>372</v>
      </c>
      <c r="Q243" s="332"/>
      <c r="R243" s="332"/>
      <c r="S243" s="332"/>
      <c r="T243" s="333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29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1"/>
      <c r="N244" s="321"/>
      <c r="O244" s="330"/>
      <c r="P244" s="322" t="s">
        <v>73</v>
      </c>
      <c r="Q244" s="323"/>
      <c r="R244" s="323"/>
      <c r="S244" s="323"/>
      <c r="T244" s="323"/>
      <c r="U244" s="323"/>
      <c r="V244" s="324"/>
      <c r="W244" s="37" t="s">
        <v>70</v>
      </c>
      <c r="X244" s="318">
        <f>IFERROR(SUM(X243:X243),"0")</f>
        <v>0</v>
      </c>
      <c r="Y244" s="318">
        <f>IFERROR(SUM(Y243:Y243),"0")</f>
        <v>0</v>
      </c>
      <c r="Z244" s="318">
        <f>IFERROR(IF(Z243="",0,Z243),"0")</f>
        <v>0</v>
      </c>
      <c r="AA244" s="319"/>
      <c r="AB244" s="319"/>
      <c r="AC244" s="319"/>
    </row>
    <row r="245" spans="1:68" hidden="1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30"/>
      <c r="P245" s="322" t="s">
        <v>73</v>
      </c>
      <c r="Q245" s="323"/>
      <c r="R245" s="323"/>
      <c r="S245" s="323"/>
      <c r="T245" s="323"/>
      <c r="U245" s="323"/>
      <c r="V245" s="324"/>
      <c r="W245" s="37" t="s">
        <v>74</v>
      </c>
      <c r="X245" s="318">
        <f>IFERROR(SUMPRODUCT(X243:X243*H243:H243),"0")</f>
        <v>0</v>
      </c>
      <c r="Y245" s="318">
        <f>IFERROR(SUMPRODUCT(Y243:Y243*H243:H243),"0")</f>
        <v>0</v>
      </c>
      <c r="Z245" s="37"/>
      <c r="AA245" s="319"/>
      <c r="AB245" s="319"/>
      <c r="AC245" s="319"/>
    </row>
    <row r="246" spans="1:68" ht="27.75" hidden="1" customHeight="1" x14ac:dyDescent="0.2">
      <c r="A246" s="378" t="s">
        <v>246</v>
      </c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79"/>
      <c r="O246" s="379"/>
      <c r="P246" s="379"/>
      <c r="Q246" s="379"/>
      <c r="R246" s="379"/>
      <c r="S246" s="379"/>
      <c r="T246" s="379"/>
      <c r="U246" s="379"/>
      <c r="V246" s="379"/>
      <c r="W246" s="379"/>
      <c r="X246" s="379"/>
      <c r="Y246" s="379"/>
      <c r="Z246" s="379"/>
      <c r="AA246" s="48"/>
      <c r="AB246" s="48"/>
      <c r="AC246" s="48"/>
    </row>
    <row r="247" spans="1:68" ht="16.5" hidden="1" customHeight="1" x14ac:dyDescent="0.25">
      <c r="A247" s="320" t="s">
        <v>246</v>
      </c>
      <c r="B247" s="321"/>
      <c r="C247" s="321"/>
      <c r="D247" s="321"/>
      <c r="E247" s="321"/>
      <c r="F247" s="321"/>
      <c r="G247" s="321"/>
      <c r="H247" s="321"/>
      <c r="I247" s="321"/>
      <c r="J247" s="321"/>
      <c r="K247" s="321"/>
      <c r="L247" s="321"/>
      <c r="M247" s="321"/>
      <c r="N247" s="321"/>
      <c r="O247" s="321"/>
      <c r="P247" s="321"/>
      <c r="Q247" s="321"/>
      <c r="R247" s="321"/>
      <c r="S247" s="321"/>
      <c r="T247" s="321"/>
      <c r="U247" s="321"/>
      <c r="V247" s="321"/>
      <c r="W247" s="321"/>
      <c r="X247" s="321"/>
      <c r="Y247" s="321"/>
      <c r="Z247" s="321"/>
      <c r="AA247" s="311"/>
      <c r="AB247" s="311"/>
      <c r="AC247" s="311"/>
    </row>
    <row r="248" spans="1:68" ht="14.25" hidden="1" customHeight="1" x14ac:dyDescent="0.25">
      <c r="A248" s="351" t="s">
        <v>64</v>
      </c>
      <c r="B248" s="321"/>
      <c r="C248" s="321"/>
      <c r="D248" s="321"/>
      <c r="E248" s="321"/>
      <c r="F248" s="321"/>
      <c r="G248" s="321"/>
      <c r="H248" s="321"/>
      <c r="I248" s="321"/>
      <c r="J248" s="321"/>
      <c r="K248" s="321"/>
      <c r="L248" s="321"/>
      <c r="M248" s="321"/>
      <c r="N248" s="321"/>
      <c r="O248" s="321"/>
      <c r="P248" s="321"/>
      <c r="Q248" s="321"/>
      <c r="R248" s="321"/>
      <c r="S248" s="321"/>
      <c r="T248" s="321"/>
      <c r="U248" s="321"/>
      <c r="V248" s="321"/>
      <c r="W248" s="321"/>
      <c r="X248" s="321"/>
      <c r="Y248" s="321"/>
      <c r="Z248" s="321"/>
      <c r="AA248" s="312"/>
      <c r="AB248" s="312"/>
      <c r="AC248" s="312"/>
    </row>
    <row r="249" spans="1:68" ht="27" hidden="1" customHeight="1" x14ac:dyDescent="0.25">
      <c r="A249" s="54" t="s">
        <v>374</v>
      </c>
      <c r="B249" s="54" t="s">
        <v>375</v>
      </c>
      <c r="C249" s="31">
        <v>4301071014</v>
      </c>
      <c r="D249" s="327">
        <v>4640242181264</v>
      </c>
      <c r="E249" s="328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4" t="s">
        <v>376</v>
      </c>
      <c r="Q249" s="332"/>
      <c r="R249" s="332"/>
      <c r="S249" s="332"/>
      <c r="T249" s="333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378</v>
      </c>
      <c r="B250" s="54" t="s">
        <v>379</v>
      </c>
      <c r="C250" s="31">
        <v>4301071021</v>
      </c>
      <c r="D250" s="327">
        <v>4640242181325</v>
      </c>
      <c r="E250" s="328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2" t="s">
        <v>380</v>
      </c>
      <c r="Q250" s="332"/>
      <c r="R250" s="332"/>
      <c r="S250" s="332"/>
      <c r="T250" s="333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381</v>
      </c>
      <c r="B251" s="54" t="s">
        <v>382</v>
      </c>
      <c r="C251" s="31">
        <v>4301070993</v>
      </c>
      <c r="D251" s="327">
        <v>4640242180670</v>
      </c>
      <c r="E251" s="328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71" t="s">
        <v>383</v>
      </c>
      <c r="Q251" s="332"/>
      <c r="R251" s="332"/>
      <c r="S251" s="332"/>
      <c r="T251" s="333"/>
      <c r="U251" s="34"/>
      <c r="V251" s="34"/>
      <c r="W251" s="35" t="s">
        <v>70</v>
      </c>
      <c r="X251" s="316">
        <v>12</v>
      </c>
      <c r="Y251" s="317">
        <f>IFERROR(IF(X251="","",X251),"")</f>
        <v>12</v>
      </c>
      <c r="Z251" s="36">
        <f>IFERROR(IF(X251="","",X251*0.0155),"")</f>
        <v>0.186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74.760000000000005</v>
      </c>
      <c r="BN251" s="67">
        <f>IFERROR(Y251*I251,"0")</f>
        <v>74.760000000000005</v>
      </c>
      <c r="BO251" s="67">
        <f>IFERROR(X251/J251,"0")</f>
        <v>0.14285714285714285</v>
      </c>
      <c r="BP251" s="67">
        <f>IFERROR(Y251/J251,"0")</f>
        <v>0.14285714285714285</v>
      </c>
    </row>
    <row r="252" spans="1:68" x14ac:dyDescent="0.2">
      <c r="A252" s="329"/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30"/>
      <c r="P252" s="322" t="s">
        <v>73</v>
      </c>
      <c r="Q252" s="323"/>
      <c r="R252" s="323"/>
      <c r="S252" s="323"/>
      <c r="T252" s="323"/>
      <c r="U252" s="323"/>
      <c r="V252" s="324"/>
      <c r="W252" s="37" t="s">
        <v>70</v>
      </c>
      <c r="X252" s="318">
        <f>IFERROR(SUM(X249:X251),"0")</f>
        <v>12</v>
      </c>
      <c r="Y252" s="318">
        <f>IFERROR(SUM(Y249:Y251),"0")</f>
        <v>12</v>
      </c>
      <c r="Z252" s="318">
        <f>IFERROR(IF(Z249="",0,Z249),"0")+IFERROR(IF(Z250="",0,Z250),"0")+IFERROR(IF(Z251="",0,Z251),"0")</f>
        <v>0.186</v>
      </c>
      <c r="AA252" s="319"/>
      <c r="AB252" s="319"/>
      <c r="AC252" s="319"/>
    </row>
    <row r="253" spans="1:68" x14ac:dyDescent="0.2">
      <c r="A253" s="321"/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30"/>
      <c r="P253" s="322" t="s">
        <v>73</v>
      </c>
      <c r="Q253" s="323"/>
      <c r="R253" s="323"/>
      <c r="S253" s="323"/>
      <c r="T253" s="323"/>
      <c r="U253" s="323"/>
      <c r="V253" s="324"/>
      <c r="W253" s="37" t="s">
        <v>74</v>
      </c>
      <c r="X253" s="318">
        <f>IFERROR(SUMPRODUCT(X249:X251*H249:H251),"0")</f>
        <v>72</v>
      </c>
      <c r="Y253" s="318">
        <f>IFERROR(SUMPRODUCT(Y249:Y251*H249:H251),"0")</f>
        <v>72</v>
      </c>
      <c r="Z253" s="37"/>
      <c r="AA253" s="319"/>
      <c r="AB253" s="319"/>
      <c r="AC253" s="319"/>
    </row>
    <row r="254" spans="1:68" ht="14.25" hidden="1" customHeight="1" x14ac:dyDescent="0.25">
      <c r="A254" s="351" t="s">
        <v>147</v>
      </c>
      <c r="B254" s="321"/>
      <c r="C254" s="321"/>
      <c r="D254" s="321"/>
      <c r="E254" s="321"/>
      <c r="F254" s="321"/>
      <c r="G254" s="321"/>
      <c r="H254" s="321"/>
      <c r="I254" s="321"/>
      <c r="J254" s="321"/>
      <c r="K254" s="321"/>
      <c r="L254" s="321"/>
      <c r="M254" s="321"/>
      <c r="N254" s="321"/>
      <c r="O254" s="321"/>
      <c r="P254" s="321"/>
      <c r="Q254" s="321"/>
      <c r="R254" s="321"/>
      <c r="S254" s="321"/>
      <c r="T254" s="321"/>
      <c r="U254" s="321"/>
      <c r="V254" s="321"/>
      <c r="W254" s="321"/>
      <c r="X254" s="321"/>
      <c r="Y254" s="321"/>
      <c r="Z254" s="321"/>
      <c r="AA254" s="312"/>
      <c r="AB254" s="312"/>
      <c r="AC254" s="312"/>
    </row>
    <row r="255" spans="1:68" ht="27" customHeight="1" x14ac:dyDescent="0.25">
      <c r="A255" s="54" t="s">
        <v>385</v>
      </c>
      <c r="B255" s="54" t="s">
        <v>386</v>
      </c>
      <c r="C255" s="31">
        <v>4301131019</v>
      </c>
      <c r="D255" s="327">
        <v>4640242180427</v>
      </c>
      <c r="E255" s="328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91" t="s">
        <v>387</v>
      </c>
      <c r="Q255" s="332"/>
      <c r="R255" s="332"/>
      <c r="S255" s="332"/>
      <c r="T255" s="333"/>
      <c r="U255" s="34"/>
      <c r="V255" s="34"/>
      <c r="W255" s="35" t="s">
        <v>70</v>
      </c>
      <c r="X255" s="316">
        <v>18</v>
      </c>
      <c r="Y255" s="317">
        <f>IFERROR(IF(X255="","",X255),"")</f>
        <v>18</v>
      </c>
      <c r="Z255" s="36">
        <f>IFERROR(IF(X255="","",X255*0.00502),"")</f>
        <v>9.0359999999999996E-2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34.47</v>
      </c>
      <c r="BN255" s="67">
        <f>IFERROR(Y255*I255,"0")</f>
        <v>34.47</v>
      </c>
      <c r="BO255" s="67">
        <f>IFERROR(X255/J255,"0")</f>
        <v>7.6923076923076927E-2</v>
      </c>
      <c r="BP255" s="67">
        <f>IFERROR(Y255/J255,"0")</f>
        <v>7.6923076923076927E-2</v>
      </c>
    </row>
    <row r="256" spans="1:68" x14ac:dyDescent="0.2">
      <c r="A256" s="329"/>
      <c r="B256" s="321"/>
      <c r="C256" s="321"/>
      <c r="D256" s="321"/>
      <c r="E256" s="321"/>
      <c r="F256" s="321"/>
      <c r="G256" s="321"/>
      <c r="H256" s="321"/>
      <c r="I256" s="321"/>
      <c r="J256" s="321"/>
      <c r="K256" s="321"/>
      <c r="L256" s="321"/>
      <c r="M256" s="321"/>
      <c r="N256" s="321"/>
      <c r="O256" s="330"/>
      <c r="P256" s="322" t="s">
        <v>73</v>
      </c>
      <c r="Q256" s="323"/>
      <c r="R256" s="323"/>
      <c r="S256" s="323"/>
      <c r="T256" s="323"/>
      <c r="U256" s="323"/>
      <c r="V256" s="324"/>
      <c r="W256" s="37" t="s">
        <v>70</v>
      </c>
      <c r="X256" s="318">
        <f>IFERROR(SUM(X255:X255),"0")</f>
        <v>18</v>
      </c>
      <c r="Y256" s="318">
        <f>IFERROR(SUM(Y255:Y255),"0")</f>
        <v>18</v>
      </c>
      <c r="Z256" s="318">
        <f>IFERROR(IF(Z255="",0,Z255),"0")</f>
        <v>9.0359999999999996E-2</v>
      </c>
      <c r="AA256" s="319"/>
      <c r="AB256" s="319"/>
      <c r="AC256" s="319"/>
    </row>
    <row r="257" spans="1:68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321"/>
      <c r="L257" s="321"/>
      <c r="M257" s="321"/>
      <c r="N257" s="321"/>
      <c r="O257" s="330"/>
      <c r="P257" s="322" t="s">
        <v>73</v>
      </c>
      <c r="Q257" s="323"/>
      <c r="R257" s="323"/>
      <c r="S257" s="323"/>
      <c r="T257" s="323"/>
      <c r="U257" s="323"/>
      <c r="V257" s="324"/>
      <c r="W257" s="37" t="s">
        <v>74</v>
      </c>
      <c r="X257" s="318">
        <f>IFERROR(SUMPRODUCT(X255:X255*H255:H255),"0")</f>
        <v>32.4</v>
      </c>
      <c r="Y257" s="318">
        <f>IFERROR(SUMPRODUCT(Y255:Y255*H255:H255),"0")</f>
        <v>32.4</v>
      </c>
      <c r="Z257" s="37"/>
      <c r="AA257" s="319"/>
      <c r="AB257" s="319"/>
      <c r="AC257" s="319"/>
    </row>
    <row r="258" spans="1:68" ht="14.25" hidden="1" customHeight="1" x14ac:dyDescent="0.25">
      <c r="A258" s="351" t="s">
        <v>77</v>
      </c>
      <c r="B258" s="321"/>
      <c r="C258" s="321"/>
      <c r="D258" s="321"/>
      <c r="E258" s="321"/>
      <c r="F258" s="321"/>
      <c r="G258" s="321"/>
      <c r="H258" s="321"/>
      <c r="I258" s="321"/>
      <c r="J258" s="321"/>
      <c r="K258" s="321"/>
      <c r="L258" s="321"/>
      <c r="M258" s="321"/>
      <c r="N258" s="321"/>
      <c r="O258" s="321"/>
      <c r="P258" s="321"/>
      <c r="Q258" s="321"/>
      <c r="R258" s="321"/>
      <c r="S258" s="321"/>
      <c r="T258" s="321"/>
      <c r="U258" s="321"/>
      <c r="V258" s="321"/>
      <c r="W258" s="321"/>
      <c r="X258" s="321"/>
      <c r="Y258" s="321"/>
      <c r="Z258" s="321"/>
      <c r="AA258" s="312"/>
      <c r="AB258" s="312"/>
      <c r="AC258" s="312"/>
    </row>
    <row r="259" spans="1:68" ht="27" customHeight="1" x14ac:dyDescent="0.25">
      <c r="A259" s="54" t="s">
        <v>389</v>
      </c>
      <c r="B259" s="54" t="s">
        <v>390</v>
      </c>
      <c r="C259" s="31">
        <v>4301132080</v>
      </c>
      <c r="D259" s="327">
        <v>4640242180397</v>
      </c>
      <c r="E259" s="328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9" t="s">
        <v>391</v>
      </c>
      <c r="Q259" s="332"/>
      <c r="R259" s="332"/>
      <c r="S259" s="332"/>
      <c r="T259" s="333"/>
      <c r="U259" s="34"/>
      <c r="V259" s="34"/>
      <c r="W259" s="35" t="s">
        <v>70</v>
      </c>
      <c r="X259" s="316">
        <v>24</v>
      </c>
      <c r="Y259" s="317">
        <f>IFERROR(IF(X259="","",X259),"")</f>
        <v>24</v>
      </c>
      <c r="Z259" s="36">
        <f>IFERROR(IF(X259="","",X259*0.0155),"")</f>
        <v>0.372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150.24</v>
      </c>
      <c r="BN259" s="67">
        <f>IFERROR(Y259*I259,"0")</f>
        <v>150.24</v>
      </c>
      <c r="BO259" s="67">
        <f>IFERROR(X259/J259,"0")</f>
        <v>0.2857142857142857</v>
      </c>
      <c r="BP259" s="67">
        <f>IFERROR(Y259/J259,"0")</f>
        <v>0.2857142857142857</v>
      </c>
    </row>
    <row r="260" spans="1:68" ht="27" hidden="1" customHeight="1" x14ac:dyDescent="0.25">
      <c r="A260" s="54" t="s">
        <v>393</v>
      </c>
      <c r="B260" s="54" t="s">
        <v>394</v>
      </c>
      <c r="C260" s="31">
        <v>4301132104</v>
      </c>
      <c r="D260" s="327">
        <v>4640242181219</v>
      </c>
      <c r="E260" s="328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1" t="s">
        <v>395</v>
      </c>
      <c r="Q260" s="332"/>
      <c r="R260" s="332"/>
      <c r="S260" s="332"/>
      <c r="T260" s="333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29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1"/>
      <c r="N261" s="321"/>
      <c r="O261" s="330"/>
      <c r="P261" s="322" t="s">
        <v>73</v>
      </c>
      <c r="Q261" s="323"/>
      <c r="R261" s="323"/>
      <c r="S261" s="323"/>
      <c r="T261" s="323"/>
      <c r="U261" s="323"/>
      <c r="V261" s="324"/>
      <c r="W261" s="37" t="s">
        <v>70</v>
      </c>
      <c r="X261" s="318">
        <f>IFERROR(SUM(X259:X260),"0")</f>
        <v>24</v>
      </c>
      <c r="Y261" s="318">
        <f>IFERROR(SUM(Y259:Y260),"0")</f>
        <v>24</v>
      </c>
      <c r="Z261" s="318">
        <f>IFERROR(IF(Z259="",0,Z259),"0")+IFERROR(IF(Z260="",0,Z260),"0")</f>
        <v>0.372</v>
      </c>
      <c r="AA261" s="319"/>
      <c r="AB261" s="319"/>
      <c r="AC261" s="319"/>
    </row>
    <row r="262" spans="1:68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30"/>
      <c r="P262" s="322" t="s">
        <v>73</v>
      </c>
      <c r="Q262" s="323"/>
      <c r="R262" s="323"/>
      <c r="S262" s="323"/>
      <c r="T262" s="323"/>
      <c r="U262" s="323"/>
      <c r="V262" s="324"/>
      <c r="W262" s="37" t="s">
        <v>74</v>
      </c>
      <c r="X262" s="318">
        <f>IFERROR(SUMPRODUCT(X259:X260*H259:H260),"0")</f>
        <v>144</v>
      </c>
      <c r="Y262" s="318">
        <f>IFERROR(SUMPRODUCT(Y259:Y260*H259:H260),"0")</f>
        <v>144</v>
      </c>
      <c r="Z262" s="37"/>
      <c r="AA262" s="319"/>
      <c r="AB262" s="319"/>
      <c r="AC262" s="319"/>
    </row>
    <row r="263" spans="1:68" ht="14.25" hidden="1" customHeight="1" x14ac:dyDescent="0.25">
      <c r="A263" s="351" t="s">
        <v>174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21"/>
      <c r="Y263" s="321"/>
      <c r="Z263" s="321"/>
      <c r="AA263" s="312"/>
      <c r="AB263" s="312"/>
      <c r="AC263" s="312"/>
    </row>
    <row r="264" spans="1:68" ht="27" customHeight="1" x14ac:dyDescent="0.25">
      <c r="A264" s="54" t="s">
        <v>396</v>
      </c>
      <c r="B264" s="54" t="s">
        <v>397</v>
      </c>
      <c r="C264" s="31">
        <v>4301136028</v>
      </c>
      <c r="D264" s="327">
        <v>4640242180304</v>
      </c>
      <c r="E264" s="328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4" t="s">
        <v>398</v>
      </c>
      <c r="Q264" s="332"/>
      <c r="R264" s="332"/>
      <c r="S264" s="332"/>
      <c r="T264" s="333"/>
      <c r="U264" s="34"/>
      <c r="V264" s="34"/>
      <c r="W264" s="35" t="s">
        <v>70</v>
      </c>
      <c r="X264" s="316">
        <v>70</v>
      </c>
      <c r="Y264" s="317">
        <f>IFERROR(IF(X264="","",X264),"")</f>
        <v>70</v>
      </c>
      <c r="Z264" s="36">
        <f>IFERROR(IF(X264="","",X264*0.00936),"")</f>
        <v>0.6552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202.34200000000001</v>
      </c>
      <c r="BN264" s="67">
        <f>IFERROR(Y264*I264,"0")</f>
        <v>202.34200000000001</v>
      </c>
      <c r="BO264" s="67">
        <f>IFERROR(X264/J264,"0")</f>
        <v>0.55555555555555558</v>
      </c>
      <c r="BP264" s="67">
        <f>IFERROR(Y264/J264,"0")</f>
        <v>0.55555555555555558</v>
      </c>
    </row>
    <row r="265" spans="1:68" ht="27" hidden="1" customHeight="1" x14ac:dyDescent="0.25">
      <c r="A265" s="54" t="s">
        <v>400</v>
      </c>
      <c r="B265" s="54" t="s">
        <v>401</v>
      </c>
      <c r="C265" s="31">
        <v>4301136026</v>
      </c>
      <c r="D265" s="327">
        <v>4640242180236</v>
      </c>
      <c r="E265" s="328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71" t="s">
        <v>402</v>
      </c>
      <c r="Q265" s="332"/>
      <c r="R265" s="332"/>
      <c r="S265" s="332"/>
      <c r="T265" s="333"/>
      <c r="U265" s="34"/>
      <c r="V265" s="34"/>
      <c r="W265" s="35" t="s">
        <v>70</v>
      </c>
      <c r="X265" s="316">
        <v>0</v>
      </c>
      <c r="Y265" s="317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403</v>
      </c>
      <c r="B266" s="54" t="s">
        <v>404</v>
      </c>
      <c r="C266" s="31">
        <v>4301136029</v>
      </c>
      <c r="D266" s="327">
        <v>4640242180410</v>
      </c>
      <c r="E266" s="328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8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32"/>
      <c r="R266" s="332"/>
      <c r="S266" s="332"/>
      <c r="T266" s="333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29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30"/>
      <c r="P267" s="322" t="s">
        <v>73</v>
      </c>
      <c r="Q267" s="323"/>
      <c r="R267" s="323"/>
      <c r="S267" s="323"/>
      <c r="T267" s="323"/>
      <c r="U267" s="323"/>
      <c r="V267" s="324"/>
      <c r="W267" s="37" t="s">
        <v>70</v>
      </c>
      <c r="X267" s="318">
        <f>IFERROR(SUM(X264:X266),"0")</f>
        <v>70</v>
      </c>
      <c r="Y267" s="318">
        <f>IFERROR(SUM(Y264:Y266),"0")</f>
        <v>70</v>
      </c>
      <c r="Z267" s="318">
        <f>IFERROR(IF(Z264="",0,Z264),"0")+IFERROR(IF(Z265="",0,Z265),"0")+IFERROR(IF(Z266="",0,Z266),"0")</f>
        <v>0.6552</v>
      </c>
      <c r="AA267" s="319"/>
      <c r="AB267" s="319"/>
      <c r="AC267" s="319"/>
    </row>
    <row r="268" spans="1:68" x14ac:dyDescent="0.2">
      <c r="A268" s="321"/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30"/>
      <c r="P268" s="322" t="s">
        <v>73</v>
      </c>
      <c r="Q268" s="323"/>
      <c r="R268" s="323"/>
      <c r="S268" s="323"/>
      <c r="T268" s="323"/>
      <c r="U268" s="323"/>
      <c r="V268" s="324"/>
      <c r="W268" s="37" t="s">
        <v>74</v>
      </c>
      <c r="X268" s="318">
        <f>IFERROR(SUMPRODUCT(X264:X266*H264:H266),"0")</f>
        <v>189</v>
      </c>
      <c r="Y268" s="318">
        <f>IFERROR(SUMPRODUCT(Y264:Y266*H264:H266),"0")</f>
        <v>189</v>
      </c>
      <c r="Z268" s="37"/>
      <c r="AA268" s="319"/>
      <c r="AB268" s="319"/>
      <c r="AC268" s="319"/>
    </row>
    <row r="269" spans="1:68" ht="14.25" hidden="1" customHeight="1" x14ac:dyDescent="0.25">
      <c r="A269" s="351" t="s">
        <v>142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21"/>
      <c r="Y269" s="321"/>
      <c r="Z269" s="321"/>
      <c r="AA269" s="312"/>
      <c r="AB269" s="312"/>
      <c r="AC269" s="312"/>
    </row>
    <row r="270" spans="1:68" ht="27" hidden="1" customHeight="1" x14ac:dyDescent="0.25">
      <c r="A270" s="54" t="s">
        <v>405</v>
      </c>
      <c r="B270" s="54" t="s">
        <v>406</v>
      </c>
      <c r="C270" s="31">
        <v>4301135504</v>
      </c>
      <c r="D270" s="327">
        <v>4640242181554</v>
      </c>
      <c r="E270" s="328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65" t="s">
        <v>407</v>
      </c>
      <c r="Q270" s="332"/>
      <c r="R270" s="332"/>
      <c r="S270" s="332"/>
      <c r="T270" s="333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customHeight="1" x14ac:dyDescent="0.25">
      <c r="A271" s="54" t="s">
        <v>409</v>
      </c>
      <c r="B271" s="54" t="s">
        <v>410</v>
      </c>
      <c r="C271" s="31">
        <v>4301135394</v>
      </c>
      <c r="D271" s="327">
        <v>4640242181561</v>
      </c>
      <c r="E271" s="328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9" t="s">
        <v>411</v>
      </c>
      <c r="Q271" s="332"/>
      <c r="R271" s="332"/>
      <c r="S271" s="332"/>
      <c r="T271" s="333"/>
      <c r="U271" s="34"/>
      <c r="V271" s="34"/>
      <c r="W271" s="35" t="s">
        <v>70</v>
      </c>
      <c r="X271" s="316">
        <v>14</v>
      </c>
      <c r="Y271" s="317">
        <f t="shared" si="24"/>
        <v>14</v>
      </c>
      <c r="Z271" s="36">
        <f>IFERROR(IF(X271="","",X271*0.00936),"")</f>
        <v>0.13103999999999999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54.488</v>
      </c>
      <c r="BN271" s="67">
        <f t="shared" si="26"/>
        <v>54.488</v>
      </c>
      <c r="BO271" s="67">
        <f t="shared" si="27"/>
        <v>0.1111111111111111</v>
      </c>
      <c r="BP271" s="67">
        <f t="shared" si="28"/>
        <v>0.1111111111111111</v>
      </c>
    </row>
    <row r="272" spans="1:68" ht="37.5" hidden="1" customHeight="1" x14ac:dyDescent="0.25">
      <c r="A272" s="54" t="s">
        <v>413</v>
      </c>
      <c r="B272" s="54" t="s">
        <v>414</v>
      </c>
      <c r="C272" s="31">
        <v>4301135552</v>
      </c>
      <c r="D272" s="327">
        <v>4640242181431</v>
      </c>
      <c r="E272" s="328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13" t="s">
        <v>415</v>
      </c>
      <c r="Q272" s="332"/>
      <c r="R272" s="332"/>
      <c r="S272" s="332"/>
      <c r="T272" s="333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417</v>
      </c>
      <c r="B273" s="54" t="s">
        <v>418</v>
      </c>
      <c r="C273" s="31">
        <v>4301135374</v>
      </c>
      <c r="D273" s="327">
        <v>4640242181424</v>
      </c>
      <c r="E273" s="328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58" t="s">
        <v>419</v>
      </c>
      <c r="Q273" s="332"/>
      <c r="R273" s="332"/>
      <c r="S273" s="332"/>
      <c r="T273" s="333"/>
      <c r="U273" s="34"/>
      <c r="V273" s="34"/>
      <c r="W273" s="35" t="s">
        <v>70</v>
      </c>
      <c r="X273" s="316">
        <v>24</v>
      </c>
      <c r="Y273" s="317">
        <f t="shared" si="24"/>
        <v>24</v>
      </c>
      <c r="Z273" s="36">
        <f>IFERROR(IF(X273="","",X273*0.0155),"")</f>
        <v>0.372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137.64000000000001</v>
      </c>
      <c r="BN273" s="67">
        <f t="shared" si="26"/>
        <v>137.64000000000001</v>
      </c>
      <c r="BO273" s="67">
        <f t="shared" si="27"/>
        <v>0.2857142857142857</v>
      </c>
      <c r="BP273" s="67">
        <f t="shared" si="28"/>
        <v>0.2857142857142857</v>
      </c>
    </row>
    <row r="274" spans="1:68" ht="27" hidden="1" customHeight="1" x14ac:dyDescent="0.25">
      <c r="A274" s="54" t="s">
        <v>420</v>
      </c>
      <c r="B274" s="54" t="s">
        <v>421</v>
      </c>
      <c r="C274" s="31">
        <v>4301135320</v>
      </c>
      <c r="D274" s="327">
        <v>4640242181592</v>
      </c>
      <c r="E274" s="328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81" t="s">
        <v>422</v>
      </c>
      <c r="Q274" s="332"/>
      <c r="R274" s="332"/>
      <c r="S274" s="332"/>
      <c r="T274" s="333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424</v>
      </c>
      <c r="B275" s="54" t="s">
        <v>425</v>
      </c>
      <c r="C275" s="31">
        <v>4301135405</v>
      </c>
      <c r="D275" s="327">
        <v>4640242181523</v>
      </c>
      <c r="E275" s="328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52" t="s">
        <v>426</v>
      </c>
      <c r="Q275" s="332"/>
      <c r="R275" s="332"/>
      <c r="S275" s="332"/>
      <c r="T275" s="333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 t="shared" si="29"/>
        <v>0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427</v>
      </c>
      <c r="B276" s="54" t="s">
        <v>428</v>
      </c>
      <c r="C276" s="31">
        <v>4301135404</v>
      </c>
      <c r="D276" s="327">
        <v>4640242181516</v>
      </c>
      <c r="E276" s="328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64" t="s">
        <v>429</v>
      </c>
      <c r="Q276" s="332"/>
      <c r="R276" s="332"/>
      <c r="S276" s="332"/>
      <c r="T276" s="333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hidden="1" customHeight="1" x14ac:dyDescent="0.25">
      <c r="A277" s="54" t="s">
        <v>430</v>
      </c>
      <c r="B277" s="54" t="s">
        <v>431</v>
      </c>
      <c r="C277" s="31">
        <v>4301135402</v>
      </c>
      <c r="D277" s="327">
        <v>4640242181493</v>
      </c>
      <c r="E277" s="328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32"/>
      <c r="R277" s="332"/>
      <c r="S277" s="332"/>
      <c r="T277" s="333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433</v>
      </c>
      <c r="B278" s="54" t="s">
        <v>434</v>
      </c>
      <c r="C278" s="31">
        <v>4301135375</v>
      </c>
      <c r="D278" s="327">
        <v>4640242181486</v>
      </c>
      <c r="E278" s="328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66" t="s">
        <v>435</v>
      </c>
      <c r="Q278" s="332"/>
      <c r="R278" s="332"/>
      <c r="S278" s="332"/>
      <c r="T278" s="333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si="29"/>
        <v>0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436</v>
      </c>
      <c r="B279" s="54" t="s">
        <v>437</v>
      </c>
      <c r="C279" s="31">
        <v>4301135403</v>
      </c>
      <c r="D279" s="327">
        <v>4640242181509</v>
      </c>
      <c r="E279" s="328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70" t="s">
        <v>438</v>
      </c>
      <c r="Q279" s="332"/>
      <c r="R279" s="332"/>
      <c r="S279" s="332"/>
      <c r="T279" s="333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439</v>
      </c>
      <c r="B280" s="54" t="s">
        <v>440</v>
      </c>
      <c r="C280" s="31">
        <v>4301135304</v>
      </c>
      <c r="D280" s="327">
        <v>4640242181240</v>
      </c>
      <c r="E280" s="328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22" t="s">
        <v>441</v>
      </c>
      <c r="Q280" s="332"/>
      <c r="R280" s="332"/>
      <c r="S280" s="332"/>
      <c r="T280" s="333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442</v>
      </c>
      <c r="B281" s="54" t="s">
        <v>443</v>
      </c>
      <c r="C281" s="31">
        <v>4301135310</v>
      </c>
      <c r="D281" s="327">
        <v>4640242181318</v>
      </c>
      <c r="E281" s="328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7" t="s">
        <v>444</v>
      </c>
      <c r="Q281" s="332"/>
      <c r="R281" s="332"/>
      <c r="S281" s="332"/>
      <c r="T281" s="333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445</v>
      </c>
      <c r="B282" s="54" t="s">
        <v>446</v>
      </c>
      <c r="C282" s="31">
        <v>4301135306</v>
      </c>
      <c r="D282" s="327">
        <v>4640242181578</v>
      </c>
      <c r="E282" s="328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63" t="s">
        <v>447</v>
      </c>
      <c r="Q282" s="332"/>
      <c r="R282" s="332"/>
      <c r="S282" s="332"/>
      <c r="T282" s="333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hidden="1" customHeight="1" x14ac:dyDescent="0.25">
      <c r="A283" s="54" t="s">
        <v>448</v>
      </c>
      <c r="B283" s="54" t="s">
        <v>449</v>
      </c>
      <c r="C283" s="31">
        <v>4301135305</v>
      </c>
      <c r="D283" s="327">
        <v>4640242181394</v>
      </c>
      <c r="E283" s="328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15" t="s">
        <v>450</v>
      </c>
      <c r="Q283" s="332"/>
      <c r="R283" s="332"/>
      <c r="S283" s="332"/>
      <c r="T283" s="333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hidden="1" customHeight="1" x14ac:dyDescent="0.25">
      <c r="A284" s="54" t="s">
        <v>451</v>
      </c>
      <c r="B284" s="54" t="s">
        <v>452</v>
      </c>
      <c r="C284" s="31">
        <v>4301135309</v>
      </c>
      <c r="D284" s="327">
        <v>4640242181332</v>
      </c>
      <c r="E284" s="328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3" t="s">
        <v>453</v>
      </c>
      <c r="Q284" s="332"/>
      <c r="R284" s="332"/>
      <c r="S284" s="332"/>
      <c r="T284" s="333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454</v>
      </c>
      <c r="B285" s="54" t="s">
        <v>455</v>
      </c>
      <c r="C285" s="31">
        <v>4301135308</v>
      </c>
      <c r="D285" s="327">
        <v>4640242181349</v>
      </c>
      <c r="E285" s="328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32"/>
      <c r="R285" s="332"/>
      <c r="S285" s="332"/>
      <c r="T285" s="333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457</v>
      </c>
      <c r="B286" s="54" t="s">
        <v>458</v>
      </c>
      <c r="C286" s="31">
        <v>4301135307</v>
      </c>
      <c r="D286" s="327">
        <v>4640242181370</v>
      </c>
      <c r="E286" s="328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4" t="s">
        <v>459</v>
      </c>
      <c r="Q286" s="332"/>
      <c r="R286" s="332"/>
      <c r="S286" s="332"/>
      <c r="T286" s="333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461</v>
      </c>
      <c r="B287" s="54" t="s">
        <v>462</v>
      </c>
      <c r="C287" s="31">
        <v>4301135318</v>
      </c>
      <c r="D287" s="327">
        <v>4607111037480</v>
      </c>
      <c r="E287" s="328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6" t="s">
        <v>463</v>
      </c>
      <c r="Q287" s="332"/>
      <c r="R287" s="332"/>
      <c r="S287" s="332"/>
      <c r="T287" s="333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465</v>
      </c>
      <c r="B288" s="54" t="s">
        <v>466</v>
      </c>
      <c r="C288" s="31">
        <v>4301135319</v>
      </c>
      <c r="D288" s="327">
        <v>4607111037473</v>
      </c>
      <c r="E288" s="328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6" t="s">
        <v>467</v>
      </c>
      <c r="Q288" s="332"/>
      <c r="R288" s="332"/>
      <c r="S288" s="332"/>
      <c r="T288" s="333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hidden="1" customHeight="1" x14ac:dyDescent="0.25">
      <c r="A289" s="54" t="s">
        <v>469</v>
      </c>
      <c r="B289" s="54" t="s">
        <v>470</v>
      </c>
      <c r="C289" s="31">
        <v>4301135198</v>
      </c>
      <c r="D289" s="327">
        <v>4640242180663</v>
      </c>
      <c r="E289" s="328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12" t="s">
        <v>471</v>
      </c>
      <c r="Q289" s="332"/>
      <c r="R289" s="332"/>
      <c r="S289" s="332"/>
      <c r="T289" s="333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29"/>
      <c r="B290" s="321"/>
      <c r="C290" s="321"/>
      <c r="D290" s="321"/>
      <c r="E290" s="321"/>
      <c r="F290" s="321"/>
      <c r="G290" s="321"/>
      <c r="H290" s="321"/>
      <c r="I290" s="321"/>
      <c r="J290" s="321"/>
      <c r="K290" s="321"/>
      <c r="L290" s="321"/>
      <c r="M290" s="321"/>
      <c r="N290" s="321"/>
      <c r="O290" s="330"/>
      <c r="P290" s="322" t="s">
        <v>73</v>
      </c>
      <c r="Q290" s="323"/>
      <c r="R290" s="323"/>
      <c r="S290" s="323"/>
      <c r="T290" s="323"/>
      <c r="U290" s="323"/>
      <c r="V290" s="324"/>
      <c r="W290" s="37" t="s">
        <v>70</v>
      </c>
      <c r="X290" s="318">
        <f>IFERROR(SUM(X270:X289),"0")</f>
        <v>38</v>
      </c>
      <c r="Y290" s="318">
        <f>IFERROR(SUM(Y270:Y289),"0")</f>
        <v>38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0.50303999999999993</v>
      </c>
      <c r="AA290" s="319"/>
      <c r="AB290" s="319"/>
      <c r="AC290" s="319"/>
    </row>
    <row r="291" spans="1:68" x14ac:dyDescent="0.2">
      <c r="A291" s="321"/>
      <c r="B291" s="321"/>
      <c r="C291" s="321"/>
      <c r="D291" s="321"/>
      <c r="E291" s="321"/>
      <c r="F291" s="321"/>
      <c r="G291" s="321"/>
      <c r="H291" s="321"/>
      <c r="I291" s="321"/>
      <c r="J291" s="321"/>
      <c r="K291" s="321"/>
      <c r="L291" s="321"/>
      <c r="M291" s="321"/>
      <c r="N291" s="321"/>
      <c r="O291" s="330"/>
      <c r="P291" s="322" t="s">
        <v>73</v>
      </c>
      <c r="Q291" s="323"/>
      <c r="R291" s="323"/>
      <c r="S291" s="323"/>
      <c r="T291" s="323"/>
      <c r="U291" s="323"/>
      <c r="V291" s="324"/>
      <c r="W291" s="37" t="s">
        <v>74</v>
      </c>
      <c r="X291" s="318">
        <f>IFERROR(SUMPRODUCT(X270:X289*H270:H289),"0")</f>
        <v>183.8</v>
      </c>
      <c r="Y291" s="318">
        <f>IFERROR(SUMPRODUCT(Y270:Y289*H270:H289),"0")</f>
        <v>183.8</v>
      </c>
      <c r="Z291" s="37"/>
      <c r="AA291" s="319"/>
      <c r="AB291" s="319"/>
      <c r="AC291" s="319"/>
    </row>
    <row r="292" spans="1:68" ht="15" customHeight="1" x14ac:dyDescent="0.2">
      <c r="A292" s="384"/>
      <c r="B292" s="321"/>
      <c r="C292" s="321"/>
      <c r="D292" s="321"/>
      <c r="E292" s="321"/>
      <c r="F292" s="321"/>
      <c r="G292" s="321"/>
      <c r="H292" s="321"/>
      <c r="I292" s="321"/>
      <c r="J292" s="321"/>
      <c r="K292" s="321"/>
      <c r="L292" s="321"/>
      <c r="M292" s="321"/>
      <c r="N292" s="321"/>
      <c r="O292" s="385"/>
      <c r="P292" s="408" t="s">
        <v>473</v>
      </c>
      <c r="Q292" s="409"/>
      <c r="R292" s="409"/>
      <c r="S292" s="409"/>
      <c r="T292" s="409"/>
      <c r="U292" s="409"/>
      <c r="V292" s="410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2842.76</v>
      </c>
      <c r="Y292" s="318">
        <f>IFERROR(Y24+Y33+Y39+Y44+Y60+Y66+Y71+Y77+Y87+Y94+Y106+Y112+Y119+Y126+Y131+Y137+Y142+Y148+Y156+Y161+Y169+Y174+Y180+Y187+Y197+Y205+Y210+Y215+Y221+Y227+Y234+Y239+Y245+Y253+Y257+Y262+Y268+Y291,"0")</f>
        <v>2842.76</v>
      </c>
      <c r="Z292" s="37"/>
      <c r="AA292" s="319"/>
      <c r="AB292" s="319"/>
      <c r="AC292" s="319"/>
    </row>
    <row r="293" spans="1:68" x14ac:dyDescent="0.2">
      <c r="A293" s="321"/>
      <c r="B293" s="321"/>
      <c r="C293" s="321"/>
      <c r="D293" s="321"/>
      <c r="E293" s="321"/>
      <c r="F293" s="321"/>
      <c r="G293" s="321"/>
      <c r="H293" s="321"/>
      <c r="I293" s="321"/>
      <c r="J293" s="321"/>
      <c r="K293" s="321"/>
      <c r="L293" s="321"/>
      <c r="M293" s="321"/>
      <c r="N293" s="321"/>
      <c r="O293" s="385"/>
      <c r="P293" s="408" t="s">
        <v>474</v>
      </c>
      <c r="Q293" s="409"/>
      <c r="R293" s="409"/>
      <c r="S293" s="409"/>
      <c r="T293" s="409"/>
      <c r="U293" s="409"/>
      <c r="V293" s="410"/>
      <c r="W293" s="37" t="s">
        <v>74</v>
      </c>
      <c r="X293" s="318">
        <f>IFERROR(SUM(BM22:BM289),"0")</f>
        <v>3035.9932000000003</v>
      </c>
      <c r="Y293" s="318">
        <f>IFERROR(SUM(BN22:BN289),"0")</f>
        <v>3035.9932000000003</v>
      </c>
      <c r="Z293" s="37"/>
      <c r="AA293" s="319"/>
      <c r="AB293" s="319"/>
      <c r="AC293" s="319"/>
    </row>
    <row r="294" spans="1:68" x14ac:dyDescent="0.2">
      <c r="A294" s="321"/>
      <c r="B294" s="321"/>
      <c r="C294" s="321"/>
      <c r="D294" s="321"/>
      <c r="E294" s="321"/>
      <c r="F294" s="321"/>
      <c r="G294" s="321"/>
      <c r="H294" s="321"/>
      <c r="I294" s="321"/>
      <c r="J294" s="321"/>
      <c r="K294" s="321"/>
      <c r="L294" s="321"/>
      <c r="M294" s="321"/>
      <c r="N294" s="321"/>
      <c r="O294" s="385"/>
      <c r="P294" s="408" t="s">
        <v>475</v>
      </c>
      <c r="Q294" s="409"/>
      <c r="R294" s="409"/>
      <c r="S294" s="409"/>
      <c r="T294" s="409"/>
      <c r="U294" s="409"/>
      <c r="V294" s="410"/>
      <c r="W294" s="37" t="s">
        <v>476</v>
      </c>
      <c r="X294" s="38">
        <f>ROUNDUP(SUM(BO22:BO289),0)</f>
        <v>7</v>
      </c>
      <c r="Y294" s="38">
        <f>ROUNDUP(SUM(BP22:BP289),0)</f>
        <v>7</v>
      </c>
      <c r="Z294" s="37"/>
      <c r="AA294" s="319"/>
      <c r="AB294" s="319"/>
      <c r="AC294" s="319"/>
    </row>
    <row r="295" spans="1:68" x14ac:dyDescent="0.2">
      <c r="A295" s="321"/>
      <c r="B295" s="321"/>
      <c r="C295" s="321"/>
      <c r="D295" s="321"/>
      <c r="E295" s="321"/>
      <c r="F295" s="321"/>
      <c r="G295" s="321"/>
      <c r="H295" s="321"/>
      <c r="I295" s="321"/>
      <c r="J295" s="321"/>
      <c r="K295" s="321"/>
      <c r="L295" s="321"/>
      <c r="M295" s="321"/>
      <c r="N295" s="321"/>
      <c r="O295" s="385"/>
      <c r="P295" s="408" t="s">
        <v>477</v>
      </c>
      <c r="Q295" s="409"/>
      <c r="R295" s="409"/>
      <c r="S295" s="409"/>
      <c r="T295" s="409"/>
      <c r="U295" s="409"/>
      <c r="V295" s="410"/>
      <c r="W295" s="37" t="s">
        <v>74</v>
      </c>
      <c r="X295" s="318">
        <f>GrossWeightTotal+PalletQtyTotal*25</f>
        <v>3210.9932000000003</v>
      </c>
      <c r="Y295" s="318">
        <f>GrossWeightTotalR+PalletQtyTotalR*25</f>
        <v>3210.9932000000003</v>
      </c>
      <c r="Z295" s="37"/>
      <c r="AA295" s="319"/>
      <c r="AB295" s="319"/>
      <c r="AC295" s="319"/>
    </row>
    <row r="296" spans="1:68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1"/>
      <c r="N296" s="321"/>
      <c r="O296" s="385"/>
      <c r="P296" s="408" t="s">
        <v>478</v>
      </c>
      <c r="Q296" s="409"/>
      <c r="R296" s="409"/>
      <c r="S296" s="409"/>
      <c r="T296" s="409"/>
      <c r="U296" s="409"/>
      <c r="V296" s="410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602</v>
      </c>
      <c r="Y296" s="318">
        <f>IFERROR(Y23+Y32+Y38+Y43+Y59+Y65+Y70+Y76+Y86+Y93+Y105+Y111+Y118+Y125+Y130+Y136+Y141+Y147+Y155+Y160+Y168+Y173+Y179+Y186+Y196+Y204+Y209+Y214+Y220+Y226+Y233+Y238+Y244+Y252+Y256+Y261+Y267+Y290,"0")</f>
        <v>602</v>
      </c>
      <c r="Z296" s="37"/>
      <c r="AA296" s="319"/>
      <c r="AB296" s="319"/>
      <c r="AC296" s="319"/>
    </row>
    <row r="297" spans="1:68" ht="14.25" hidden="1" customHeight="1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1"/>
      <c r="N297" s="321"/>
      <c r="O297" s="385"/>
      <c r="P297" s="408" t="s">
        <v>479</v>
      </c>
      <c r="Q297" s="409"/>
      <c r="R297" s="409"/>
      <c r="S297" s="409"/>
      <c r="T297" s="409"/>
      <c r="U297" s="409"/>
      <c r="V297" s="410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7.6190999999999978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6" t="s">
        <v>75</v>
      </c>
      <c r="D299" s="440"/>
      <c r="E299" s="440"/>
      <c r="F299" s="440"/>
      <c r="G299" s="440"/>
      <c r="H299" s="440"/>
      <c r="I299" s="440"/>
      <c r="J299" s="440"/>
      <c r="K299" s="440"/>
      <c r="L299" s="440"/>
      <c r="M299" s="440"/>
      <c r="N299" s="440"/>
      <c r="O299" s="440"/>
      <c r="P299" s="440"/>
      <c r="Q299" s="440"/>
      <c r="R299" s="440"/>
      <c r="S299" s="411"/>
      <c r="T299" s="346" t="s">
        <v>245</v>
      </c>
      <c r="U299" s="411"/>
      <c r="V299" s="313" t="s">
        <v>273</v>
      </c>
      <c r="W299" s="346" t="s">
        <v>295</v>
      </c>
      <c r="X299" s="440"/>
      <c r="Y299" s="440"/>
      <c r="Z299" s="440"/>
      <c r="AA299" s="440"/>
      <c r="AB299" s="440"/>
      <c r="AC299" s="411"/>
      <c r="AD299" s="313" t="s">
        <v>352</v>
      </c>
      <c r="AE299" s="346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66" t="s">
        <v>482</v>
      </c>
      <c r="B300" s="346" t="s">
        <v>63</v>
      </c>
      <c r="C300" s="346" t="s">
        <v>76</v>
      </c>
      <c r="D300" s="346" t="s">
        <v>93</v>
      </c>
      <c r="E300" s="346" t="s">
        <v>100</v>
      </c>
      <c r="F300" s="346" t="s">
        <v>106</v>
      </c>
      <c r="G300" s="346" t="s">
        <v>134</v>
      </c>
      <c r="H300" s="346" t="s">
        <v>141</v>
      </c>
      <c r="I300" s="346" t="s">
        <v>146</v>
      </c>
      <c r="J300" s="346" t="s">
        <v>154</v>
      </c>
      <c r="K300" s="346" t="s">
        <v>173</v>
      </c>
      <c r="L300" s="346" t="s">
        <v>183</v>
      </c>
      <c r="M300" s="346" t="s">
        <v>202</v>
      </c>
      <c r="N300" s="314"/>
      <c r="O300" s="346" t="s">
        <v>210</v>
      </c>
      <c r="P300" s="346" t="s">
        <v>220</v>
      </c>
      <c r="Q300" s="346" t="s">
        <v>228</v>
      </c>
      <c r="R300" s="346" t="s">
        <v>232</v>
      </c>
      <c r="S300" s="346" t="s">
        <v>241</v>
      </c>
      <c r="T300" s="346" t="s">
        <v>246</v>
      </c>
      <c r="U300" s="346" t="s">
        <v>250</v>
      </c>
      <c r="V300" s="346" t="s">
        <v>274</v>
      </c>
      <c r="W300" s="346" t="s">
        <v>296</v>
      </c>
      <c r="X300" s="346" t="s">
        <v>301</v>
      </c>
      <c r="Y300" s="346" t="s">
        <v>311</v>
      </c>
      <c r="Z300" s="346" t="s">
        <v>326</v>
      </c>
      <c r="AA300" s="346" t="s">
        <v>337</v>
      </c>
      <c r="AB300" s="346" t="s">
        <v>341</v>
      </c>
      <c r="AC300" s="346" t="s">
        <v>345</v>
      </c>
      <c r="AD300" s="346" t="s">
        <v>353</v>
      </c>
      <c r="AE300" s="346" t="s">
        <v>359</v>
      </c>
      <c r="AF300" s="346" t="s">
        <v>365</v>
      </c>
      <c r="AG300" s="346" t="s">
        <v>369</v>
      </c>
      <c r="AH300" s="346" t="s">
        <v>246</v>
      </c>
    </row>
    <row r="301" spans="1:68" ht="13.5" customHeight="1" thickBot="1" x14ac:dyDescent="0.25">
      <c r="A301" s="367"/>
      <c r="B301" s="347"/>
      <c r="C301" s="347"/>
      <c r="D301" s="347"/>
      <c r="E301" s="347"/>
      <c r="F301" s="347"/>
      <c r="G301" s="347"/>
      <c r="H301" s="347"/>
      <c r="I301" s="347"/>
      <c r="J301" s="347"/>
      <c r="K301" s="347"/>
      <c r="L301" s="347"/>
      <c r="M301" s="347"/>
      <c r="N301" s="314"/>
      <c r="O301" s="347"/>
      <c r="P301" s="347"/>
      <c r="Q301" s="347"/>
      <c r="R301" s="347"/>
      <c r="S301" s="347"/>
      <c r="T301" s="347"/>
      <c r="U301" s="347"/>
      <c r="V301" s="347"/>
      <c r="W301" s="347"/>
      <c r="X301" s="347"/>
      <c r="Y301" s="347"/>
      <c r="Z301" s="347"/>
      <c r="AA301" s="347"/>
      <c r="AB301" s="347"/>
      <c r="AC301" s="347"/>
      <c r="AD301" s="347"/>
      <c r="AE301" s="347"/>
      <c r="AF301" s="347"/>
      <c r="AG301" s="347"/>
      <c r="AH301" s="347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63</v>
      </c>
      <c r="D302" s="46">
        <f>IFERROR(X36*H36,"0")+IFERROR(X37*H37,"0")</f>
        <v>0</v>
      </c>
      <c r="E302" s="46">
        <f>IFERROR(X42*H42,"0")</f>
        <v>0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259.2</v>
      </c>
      <c r="G302" s="46">
        <f>IFERROR(X63*H63,"0")+IFERROR(X64*H64,"0")</f>
        <v>300</v>
      </c>
      <c r="H302" s="46">
        <f>IFERROR(X69*H69,"0")</f>
        <v>0</v>
      </c>
      <c r="I302" s="46">
        <f>IFERROR(X74*H74,"0")+IFERROR(X75*H75,"0")</f>
        <v>151.19999999999999</v>
      </c>
      <c r="J302" s="46">
        <f>IFERROR(X80*H80,"0")+IFERROR(X81*H81,"0")+IFERROR(X82*H82,"0")+IFERROR(X83*H83,"0")+IFERROR(X84*H84,"0")+IFERROR(X85*H85,"0")</f>
        <v>0</v>
      </c>
      <c r="K302" s="46">
        <f>IFERROR(X90*H90,"0")+IFERROR(X91*H91,"0")+IFERROR(X92*H92,"0")</f>
        <v>50.4</v>
      </c>
      <c r="L302" s="46">
        <f>IFERROR(X97*H97,"0")+IFERROR(X98*H98,"0")+IFERROR(X99*H99,"0")+IFERROR(X100*H100,"0")+IFERROR(X101*H101,"0")+IFERROR(X102*H102,"0")+IFERROR(X103*H103,"0")+IFERROR(X104*H104,"0")</f>
        <v>860.16</v>
      </c>
      <c r="M302" s="46">
        <f>IFERROR(X109*H109,"0")+IFERROR(X110*H110,"0")</f>
        <v>84</v>
      </c>
      <c r="N302" s="314"/>
      <c r="O302" s="46">
        <f>IFERROR(X115*H115,"0")+IFERROR(X116*H116,"0")+IFERROR(X117*H117,"0")</f>
        <v>0</v>
      </c>
      <c r="P302" s="46">
        <f>IFERROR(X122*H122,"0")+IFERROR(X123*H123,"0")+IFERROR(X124*H124,"0")</f>
        <v>0</v>
      </c>
      <c r="Q302" s="46">
        <f>IFERROR(X129*H129,"0")</f>
        <v>0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420</v>
      </c>
      <c r="V302" s="46">
        <f>IFERROR(X165*H165,"0")+IFERROR(X166*H166,"0")+IFERROR(X167*H167,"0")+IFERROR(X171*H171,"0")+IFERROR(X172*H172,"0")</f>
        <v>0</v>
      </c>
      <c r="W302" s="46">
        <f>IFERROR(X178*H178,"0")</f>
        <v>33.6</v>
      </c>
      <c r="X302" s="46">
        <f>IFERROR(X183*H183,"0")+IFERROR(X184*H184,"0")+IFERROR(X185*H185,"0")</f>
        <v>0</v>
      </c>
      <c r="Y302" s="46">
        <f>IFERROR(X190*H190,"0")+IFERROR(X191*H191,"0")+IFERROR(X192*H192,"0")+IFERROR(X193*H193,"0")+IFERROR(X194*H194,"0")+IFERROR(X195*H195,"0")</f>
        <v>0</v>
      </c>
      <c r="Z302" s="46">
        <f>IFERROR(X200*H200,"0")+IFERROR(X201*H201,"0")+IFERROR(X202*H202,"0")+IFERROR(X203*H203,"0")</f>
        <v>0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0</v>
      </c>
      <c r="AF302" s="46">
        <f>IFERROR(X237*H237,"0")</f>
        <v>0</v>
      </c>
      <c r="AG302" s="46">
        <f>IFERROR(X243*H243,"0")</f>
        <v>0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621.20000000000005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1911.3600000000001</v>
      </c>
      <c r="B305" s="60">
        <f>SUMPRODUCT(--(BB:BB="ПГП"),--(W:W="кор"),H:H,Y:Y)+SUMPRODUCT(--(BB:BB="ПГП"),--(W:W="кг"),Y:Y)</f>
        <v>931.39999999999986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2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2,00"/>
        <filter val="120,00"/>
        <filter val="14,00"/>
        <filter val="144,00"/>
        <filter val="151,20"/>
        <filter val="18,00"/>
        <filter val="183,80"/>
        <filter val="189,00"/>
        <filter val="2 842,76"/>
        <filter val="24,00"/>
        <filter val="259,20"/>
        <filter val="28,00"/>
        <filter val="3 035,99"/>
        <filter val="3 210,99"/>
        <filter val="300,00"/>
        <filter val="32,40"/>
        <filter val="33,60"/>
        <filter val="36,00"/>
        <filter val="38,00"/>
        <filter val="42,00"/>
        <filter val="48,00"/>
        <filter val="50,40"/>
        <filter val="60,00"/>
        <filter val="602,00"/>
        <filter val="63,00"/>
        <filter val="7"/>
        <filter val="70,00"/>
        <filter val="72,00"/>
        <filter val="84,00"/>
        <filter val="860,16"/>
      </filters>
    </filterColumn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D53:E53"/>
    <mergeCell ref="D47:E47"/>
    <mergeCell ref="W17:W18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D287:E287"/>
    <mergeCell ref="D289:E289"/>
    <mergeCell ref="A149:Z149"/>
    <mergeCell ref="P261:V261"/>
    <mergeCell ref="P161:V161"/>
    <mergeCell ref="A150:Z150"/>
    <mergeCell ref="A144:Z144"/>
    <mergeCell ref="D129:E129"/>
    <mergeCell ref="P226:V226"/>
    <mergeCell ref="P93:V93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P231:T231"/>
    <mergeCell ref="P87:V87"/>
    <mergeCell ref="D264:E26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  <mergeCell ref="A216:Z216"/>
    <mergeCell ref="A45:Z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2024-11-08T13:36:08Z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