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97E9B45-8AE2-4089-ACB0-BCA01944EA2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заказа'!$A$18:$AF$290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заказа'!$B$175:$B$175</definedName>
    <definedName name="ProductId66">'Бланк заказа'!$B$181:$B$181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заказа'!$B$211:$B$211</definedName>
    <definedName name="ProductId81">'Бланк заказа'!$B$216:$B$216</definedName>
    <definedName name="ProductId82">'Бланк заказа'!$B$217:$B$217</definedName>
    <definedName name="ProductId83">'Бланк заказа'!$B$223:$B$223</definedName>
    <definedName name="ProductId84">'Бланк заказа'!$B$229:$B$229</definedName>
    <definedName name="ProductId85">'Бланк заказа'!$B$230:$B$230</definedName>
    <definedName name="ProductId86">'Бланк заказа'!$B$236:$B$236</definedName>
    <definedName name="ProductId87">'Бланк заказа'!$B$242:$B$242</definedName>
    <definedName name="ProductId88">'Бланк заказа'!$B$243:$B$243</definedName>
    <definedName name="ProductId89">'Бланк заказа'!$B$244:$B$244</definedName>
    <definedName name="ProductId9">'Бланк заказа'!$B$47:$B$47</definedName>
    <definedName name="ProductId90">'Бланк заказа'!$B$248:$B$248</definedName>
    <definedName name="ProductId91">'Бланк заказа'!$B$252:$B$252</definedName>
    <definedName name="ProductId92">'Бланк заказа'!$B$253:$B$253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заказа'!$B$263:$B$263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заказа'!$X$175:$X$175</definedName>
    <definedName name="SalesQty66">'Бланк заказа'!$X$181:$X$181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заказа'!$X$211:$X$211</definedName>
    <definedName name="SalesQty81">'Бланк заказа'!$X$216:$X$216</definedName>
    <definedName name="SalesQty82">'Бланк заказа'!$X$217:$X$217</definedName>
    <definedName name="SalesQty83">'Бланк заказа'!$X$223:$X$223</definedName>
    <definedName name="SalesQty84">'Бланк заказа'!$X$229:$X$229</definedName>
    <definedName name="SalesQty85">'Бланк заказа'!$X$230:$X$230</definedName>
    <definedName name="SalesQty86">'Бланк заказа'!$X$236:$X$236</definedName>
    <definedName name="SalesQty87">'Бланк заказа'!$X$242:$X$242</definedName>
    <definedName name="SalesQty88">'Бланк заказа'!$X$243:$X$243</definedName>
    <definedName name="SalesQty89">'Бланк заказа'!$X$244:$X$244</definedName>
    <definedName name="SalesQty9">'Бланк заказа'!$X$47:$X$47</definedName>
    <definedName name="SalesQty90">'Бланк заказа'!$X$248:$X$248</definedName>
    <definedName name="SalesQty91">'Бланк заказа'!$X$252:$X$252</definedName>
    <definedName name="SalesQty92">'Бланк заказа'!$X$253:$X$253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заказа'!$X$263:$X$263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заказа'!$Y$175:$Y$175</definedName>
    <definedName name="SalesRoundBox66">'Бланк заказа'!$Y$181:$Y$181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заказа'!$Y$211:$Y$211</definedName>
    <definedName name="SalesRoundBox81">'Бланк заказа'!$Y$216:$Y$216</definedName>
    <definedName name="SalesRoundBox82">'Бланк заказа'!$Y$217:$Y$217</definedName>
    <definedName name="SalesRoundBox83">'Бланк заказа'!$Y$223:$Y$223</definedName>
    <definedName name="SalesRoundBox84">'Бланк заказа'!$Y$229:$Y$229</definedName>
    <definedName name="SalesRoundBox85">'Бланк заказа'!$Y$230:$Y$230</definedName>
    <definedName name="SalesRoundBox86">'Бланк заказа'!$Y$236:$Y$236</definedName>
    <definedName name="SalesRoundBox87">'Бланк заказа'!$Y$242:$Y$242</definedName>
    <definedName name="SalesRoundBox88">'Бланк заказа'!$Y$243:$Y$243</definedName>
    <definedName name="SalesRoundBox89">'Бланк заказа'!$Y$244:$Y$244</definedName>
    <definedName name="SalesRoundBox9">'Бланк заказа'!$Y$47:$Y$47</definedName>
    <definedName name="SalesRoundBox90">'Бланк заказа'!$Y$248:$Y$248</definedName>
    <definedName name="SalesRoundBox91">'Бланк заказа'!$Y$252:$Y$252</definedName>
    <definedName name="SalesRoundBox92">'Бланк заказа'!$Y$253:$Y$253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заказа'!$Y$263:$Y$263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заказа'!$W$175:$W$175</definedName>
    <definedName name="UnitOfMeasure66">'Бланк заказа'!$W$181:$W$181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заказа'!$W$211:$W$211</definedName>
    <definedName name="UnitOfMeasure81">'Бланк заказа'!$W$216:$W$216</definedName>
    <definedName name="UnitOfMeasure82">'Бланк заказа'!$W$217:$W$217</definedName>
    <definedName name="UnitOfMeasure83">'Бланк заказа'!$W$223:$W$223</definedName>
    <definedName name="UnitOfMeasure84">'Бланк заказа'!$W$229:$W$229</definedName>
    <definedName name="UnitOfMeasure85">'Бланк заказа'!$W$230:$W$230</definedName>
    <definedName name="UnitOfMeasure86">'Бланк заказа'!$W$236:$W$236</definedName>
    <definedName name="UnitOfMeasure87">'Бланк заказа'!$W$242:$W$242</definedName>
    <definedName name="UnitOfMeasure88">'Бланк заказа'!$W$243:$W$243</definedName>
    <definedName name="UnitOfMeasure89">'Бланк заказа'!$W$244:$W$244</definedName>
    <definedName name="UnitOfMeasure9">'Бланк заказа'!$W$47:$W$47</definedName>
    <definedName name="UnitOfMeasure90">'Бланк заказа'!$W$248:$W$248</definedName>
    <definedName name="UnitOfMeasure91">'Бланк заказа'!$W$252:$W$252</definedName>
    <definedName name="UnitOfMeasure92">'Бланк заказа'!$W$253:$W$253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заказа'!$W$263:$W$263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5" i="2" l="1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X284" i="2"/>
  <c r="X283" i="2"/>
  <c r="BO282" i="2"/>
  <c r="BM282" i="2"/>
  <c r="Z282" i="2"/>
  <c r="Y282" i="2"/>
  <c r="BN282" i="2" s="1"/>
  <c r="BO281" i="2"/>
  <c r="BM281" i="2"/>
  <c r="Z281" i="2"/>
  <c r="Y281" i="2"/>
  <c r="BP281" i="2" s="1"/>
  <c r="BO280" i="2"/>
  <c r="BM280" i="2"/>
  <c r="Z280" i="2"/>
  <c r="Y280" i="2"/>
  <c r="BN280" i="2" s="1"/>
  <c r="BO279" i="2"/>
  <c r="BM279" i="2"/>
  <c r="Z279" i="2"/>
  <c r="Y279" i="2"/>
  <c r="BP279" i="2" s="1"/>
  <c r="BO278" i="2"/>
  <c r="BM278" i="2"/>
  <c r="Z278" i="2"/>
  <c r="Y278" i="2"/>
  <c r="BN278" i="2" s="1"/>
  <c r="BO277" i="2"/>
  <c r="BM277" i="2"/>
  <c r="Z277" i="2"/>
  <c r="Y277" i="2"/>
  <c r="BP277" i="2" s="1"/>
  <c r="BO276" i="2"/>
  <c r="BM276" i="2"/>
  <c r="Z276" i="2"/>
  <c r="Y276" i="2"/>
  <c r="BN276" i="2" s="1"/>
  <c r="BO275" i="2"/>
  <c r="BM275" i="2"/>
  <c r="Z275" i="2"/>
  <c r="Y275" i="2"/>
  <c r="BP275" i="2" s="1"/>
  <c r="BO274" i="2"/>
  <c r="BM274" i="2"/>
  <c r="Z274" i="2"/>
  <c r="Y274" i="2"/>
  <c r="BN274" i="2" s="1"/>
  <c r="BO273" i="2"/>
  <c r="BM273" i="2"/>
  <c r="Z273" i="2"/>
  <c r="Y273" i="2"/>
  <c r="BP273" i="2" s="1"/>
  <c r="BO272" i="2"/>
  <c r="BM272" i="2"/>
  <c r="Z272" i="2"/>
  <c r="Y272" i="2"/>
  <c r="BN272" i="2" s="1"/>
  <c r="BO271" i="2"/>
  <c r="BM271" i="2"/>
  <c r="Z271" i="2"/>
  <c r="Y271" i="2"/>
  <c r="BP271" i="2" s="1"/>
  <c r="BO270" i="2"/>
  <c r="BM270" i="2"/>
  <c r="Z270" i="2"/>
  <c r="Y270" i="2"/>
  <c r="BN270" i="2" s="1"/>
  <c r="BO269" i="2"/>
  <c r="BM269" i="2"/>
  <c r="Z269" i="2"/>
  <c r="Y269" i="2"/>
  <c r="BP269" i="2" s="1"/>
  <c r="BO268" i="2"/>
  <c r="BM268" i="2"/>
  <c r="Z268" i="2"/>
  <c r="Y268" i="2"/>
  <c r="BN268" i="2" s="1"/>
  <c r="BO267" i="2"/>
  <c r="BM267" i="2"/>
  <c r="Z267" i="2"/>
  <c r="Y267" i="2"/>
  <c r="BP267" i="2" s="1"/>
  <c r="BO266" i="2"/>
  <c r="BM266" i="2"/>
  <c r="Z266" i="2"/>
  <c r="Y266" i="2"/>
  <c r="BN266" i="2" s="1"/>
  <c r="BO265" i="2"/>
  <c r="BM265" i="2"/>
  <c r="Z265" i="2"/>
  <c r="Y265" i="2"/>
  <c r="BP265" i="2" s="1"/>
  <c r="BO264" i="2"/>
  <c r="BM264" i="2"/>
  <c r="Z264" i="2"/>
  <c r="Y264" i="2"/>
  <c r="BN264" i="2" s="1"/>
  <c r="BO263" i="2"/>
  <c r="BM263" i="2"/>
  <c r="Z263" i="2"/>
  <c r="Z283" i="2" s="1"/>
  <c r="Y263" i="2"/>
  <c r="BP263" i="2" s="1"/>
  <c r="X261" i="2"/>
  <c r="X260" i="2"/>
  <c r="BO259" i="2"/>
  <c r="BM259" i="2"/>
  <c r="Z259" i="2"/>
  <c r="Y259" i="2"/>
  <c r="BP259" i="2" s="1"/>
  <c r="P259" i="2"/>
  <c r="BO258" i="2"/>
  <c r="BM258" i="2"/>
  <c r="Z258" i="2"/>
  <c r="Y258" i="2"/>
  <c r="BN258" i="2" s="1"/>
  <c r="BO257" i="2"/>
  <c r="BM257" i="2"/>
  <c r="Z257" i="2"/>
  <c r="Y257" i="2"/>
  <c r="Y260" i="2" s="1"/>
  <c r="X255" i="2"/>
  <c r="X254" i="2"/>
  <c r="BO253" i="2"/>
  <c r="BM253" i="2"/>
  <c r="Z253" i="2"/>
  <c r="Y253" i="2"/>
  <c r="BO252" i="2"/>
  <c r="BM252" i="2"/>
  <c r="Z252" i="2"/>
  <c r="Z254" i="2" s="1"/>
  <c r="Y252" i="2"/>
  <c r="Y255" i="2" s="1"/>
  <c r="X250" i="2"/>
  <c r="X249" i="2"/>
  <c r="BO248" i="2"/>
  <c r="BM248" i="2"/>
  <c r="Z248" i="2"/>
  <c r="Z249" i="2" s="1"/>
  <c r="Y248" i="2"/>
  <c r="Y250" i="2" s="1"/>
  <c r="X246" i="2"/>
  <c r="X245" i="2"/>
  <c r="BO244" i="2"/>
  <c r="BM244" i="2"/>
  <c r="Z244" i="2"/>
  <c r="Y244" i="2"/>
  <c r="BP244" i="2" s="1"/>
  <c r="BO243" i="2"/>
  <c r="BM243" i="2"/>
  <c r="Z243" i="2"/>
  <c r="Y243" i="2"/>
  <c r="BP243" i="2" s="1"/>
  <c r="BO242" i="2"/>
  <c r="BN242" i="2"/>
  <c r="BM242" i="2"/>
  <c r="Z242" i="2"/>
  <c r="Z245" i="2" s="1"/>
  <c r="Y242" i="2"/>
  <c r="X238" i="2"/>
  <c r="X237" i="2"/>
  <c r="BO236" i="2"/>
  <c r="BM236" i="2"/>
  <c r="Z236" i="2"/>
  <c r="Z237" i="2" s="1"/>
  <c r="Y236" i="2"/>
  <c r="Y238" i="2" s="1"/>
  <c r="X232" i="2"/>
  <c r="X231" i="2"/>
  <c r="BO230" i="2"/>
  <c r="BM230" i="2"/>
  <c r="Z230" i="2"/>
  <c r="Z231" i="2" s="1"/>
  <c r="Y230" i="2"/>
  <c r="P230" i="2"/>
  <c r="BO229" i="2"/>
  <c r="BM229" i="2"/>
  <c r="Z229" i="2"/>
  <c r="Y229" i="2"/>
  <c r="Y232" i="2" s="1"/>
  <c r="P229" i="2"/>
  <c r="X225" i="2"/>
  <c r="X224" i="2"/>
  <c r="BO223" i="2"/>
  <c r="BM223" i="2"/>
  <c r="Z223" i="2"/>
  <c r="Z224" i="2" s="1"/>
  <c r="Y223" i="2"/>
  <c r="BP223" i="2" s="1"/>
  <c r="X219" i="2"/>
  <c r="X218" i="2"/>
  <c r="BO217" i="2"/>
  <c r="BM217" i="2"/>
  <c r="Z217" i="2"/>
  <c r="Y217" i="2"/>
  <c r="BP217" i="2" s="1"/>
  <c r="P217" i="2"/>
  <c r="BO216" i="2"/>
  <c r="BM216" i="2"/>
  <c r="Z216" i="2"/>
  <c r="Y216" i="2"/>
  <c r="X213" i="2"/>
  <c r="X212" i="2"/>
  <c r="BO211" i="2"/>
  <c r="BM211" i="2"/>
  <c r="Z211" i="2"/>
  <c r="Z212" i="2" s="1"/>
  <c r="Y211" i="2"/>
  <c r="Y213" i="2" s="1"/>
  <c r="P211" i="2"/>
  <c r="X208" i="2"/>
  <c r="X207" i="2"/>
  <c r="BO206" i="2"/>
  <c r="BM206" i="2"/>
  <c r="Z206" i="2"/>
  <c r="Y206" i="2"/>
  <c r="P206" i="2"/>
  <c r="BO205" i="2"/>
  <c r="BM205" i="2"/>
  <c r="Z205" i="2"/>
  <c r="Y205" i="2"/>
  <c r="BP205" i="2" s="1"/>
  <c r="P205" i="2"/>
  <c r="BO204" i="2"/>
  <c r="BM204" i="2"/>
  <c r="Z204" i="2"/>
  <c r="Y204" i="2"/>
  <c r="BP204" i="2" s="1"/>
  <c r="P204" i="2"/>
  <c r="BO203" i="2"/>
  <c r="BM203" i="2"/>
  <c r="Z203" i="2"/>
  <c r="Y203" i="2"/>
  <c r="BP203" i="2" s="1"/>
  <c r="P203" i="2"/>
  <c r="X200" i="2"/>
  <c r="X199" i="2"/>
  <c r="BO198" i="2"/>
  <c r="BM198" i="2"/>
  <c r="Z198" i="2"/>
  <c r="Y198" i="2"/>
  <c r="BP198" i="2" s="1"/>
  <c r="P198" i="2"/>
  <c r="BO197" i="2"/>
  <c r="BM197" i="2"/>
  <c r="Z197" i="2"/>
  <c r="Y197" i="2"/>
  <c r="BP197" i="2" s="1"/>
  <c r="P197" i="2"/>
  <c r="BO196" i="2"/>
  <c r="BM196" i="2"/>
  <c r="Z196" i="2"/>
  <c r="Y196" i="2"/>
  <c r="BN196" i="2" s="1"/>
  <c r="P196" i="2"/>
  <c r="BO195" i="2"/>
  <c r="BM195" i="2"/>
  <c r="Z195" i="2"/>
  <c r="Y195" i="2"/>
  <c r="BP195" i="2" s="1"/>
  <c r="P195" i="2"/>
  <c r="BO194" i="2"/>
  <c r="BM194" i="2"/>
  <c r="Z194" i="2"/>
  <c r="Y194" i="2"/>
  <c r="BP194" i="2" s="1"/>
  <c r="P194" i="2"/>
  <c r="BO193" i="2"/>
  <c r="BM193" i="2"/>
  <c r="Z193" i="2"/>
  <c r="Y193" i="2"/>
  <c r="P193" i="2"/>
  <c r="X190" i="2"/>
  <c r="X189" i="2"/>
  <c r="BO188" i="2"/>
  <c r="BM188" i="2"/>
  <c r="Z188" i="2"/>
  <c r="Y188" i="2"/>
  <c r="BP188" i="2" s="1"/>
  <c r="P188" i="2"/>
  <c r="BO187" i="2"/>
  <c r="BM187" i="2"/>
  <c r="Z187" i="2"/>
  <c r="Y187" i="2"/>
  <c r="BP187" i="2" s="1"/>
  <c r="P187" i="2"/>
  <c r="BO186" i="2"/>
  <c r="BM186" i="2"/>
  <c r="Z186" i="2"/>
  <c r="Y186" i="2"/>
  <c r="BP186" i="2" s="1"/>
  <c r="P186" i="2"/>
  <c r="X183" i="2"/>
  <c r="X182" i="2"/>
  <c r="BO181" i="2"/>
  <c r="BM181" i="2"/>
  <c r="Z181" i="2"/>
  <c r="Z182" i="2" s="1"/>
  <c r="Y181" i="2"/>
  <c r="Y182" i="2" s="1"/>
  <c r="X177" i="2"/>
  <c r="X176" i="2"/>
  <c r="BO175" i="2"/>
  <c r="BM175" i="2"/>
  <c r="Z175" i="2"/>
  <c r="Z176" i="2" s="1"/>
  <c r="Y175" i="2"/>
  <c r="BN175" i="2" s="1"/>
  <c r="P175" i="2"/>
  <c r="X172" i="2"/>
  <c r="X171" i="2"/>
  <c r="BO170" i="2"/>
  <c r="BM170" i="2"/>
  <c r="Z170" i="2"/>
  <c r="Z171" i="2" s="1"/>
  <c r="Y170" i="2"/>
  <c r="BN170" i="2" s="1"/>
  <c r="X168" i="2"/>
  <c r="X167" i="2"/>
  <c r="BO166" i="2"/>
  <c r="BM166" i="2"/>
  <c r="Z166" i="2"/>
  <c r="Y166" i="2"/>
  <c r="BP166" i="2" s="1"/>
  <c r="P166" i="2"/>
  <c r="BO165" i="2"/>
  <c r="BM165" i="2"/>
  <c r="Z165" i="2"/>
  <c r="Y165" i="2"/>
  <c r="BP165" i="2" s="1"/>
  <c r="P165" i="2"/>
  <c r="BO164" i="2"/>
  <c r="BM164" i="2"/>
  <c r="Z164" i="2"/>
  <c r="Y164" i="2"/>
  <c r="BP164" i="2" s="1"/>
  <c r="P164" i="2"/>
  <c r="X160" i="2"/>
  <c r="X159" i="2"/>
  <c r="BO158" i="2"/>
  <c r="BM158" i="2"/>
  <c r="Z158" i="2"/>
  <c r="Y158" i="2"/>
  <c r="BP158" i="2" s="1"/>
  <c r="P158" i="2"/>
  <c r="BO157" i="2"/>
  <c r="BM157" i="2"/>
  <c r="Z157" i="2"/>
  <c r="Y157" i="2"/>
  <c r="P157" i="2"/>
  <c r="X155" i="2"/>
  <c r="X154" i="2"/>
  <c r="BO153" i="2"/>
  <c r="BM153" i="2"/>
  <c r="Z153" i="2"/>
  <c r="Y153" i="2"/>
  <c r="BP153" i="2" s="1"/>
  <c r="BO152" i="2"/>
  <c r="BM152" i="2"/>
  <c r="Z152" i="2"/>
  <c r="Y152" i="2"/>
  <c r="BP152" i="2" s="1"/>
  <c r="BO151" i="2"/>
  <c r="BM151" i="2"/>
  <c r="Z151" i="2"/>
  <c r="Y151" i="2"/>
  <c r="BP151" i="2" s="1"/>
  <c r="BO150" i="2"/>
  <c r="BM150" i="2"/>
  <c r="Z150" i="2"/>
  <c r="Z154" i="2" s="1"/>
  <c r="Y150" i="2"/>
  <c r="BP150" i="2" s="1"/>
  <c r="X147" i="2"/>
  <c r="X146" i="2"/>
  <c r="BO145" i="2"/>
  <c r="BM145" i="2"/>
  <c r="Z145" i="2"/>
  <c r="Z146" i="2" s="1"/>
  <c r="Y145" i="2"/>
  <c r="Y146" i="2" s="1"/>
  <c r="X141" i="2"/>
  <c r="X140" i="2"/>
  <c r="BO139" i="2"/>
  <c r="BM139" i="2"/>
  <c r="Z139" i="2"/>
  <c r="Z140" i="2" s="1"/>
  <c r="Y139" i="2"/>
  <c r="BN139" i="2" s="1"/>
  <c r="P139" i="2"/>
  <c r="X136" i="2"/>
  <c r="X135" i="2"/>
  <c r="BO134" i="2"/>
  <c r="BM134" i="2"/>
  <c r="Z134" i="2"/>
  <c r="Y134" i="2"/>
  <c r="BN134" i="2" s="1"/>
  <c r="P134" i="2"/>
  <c r="BO133" i="2"/>
  <c r="BM133" i="2"/>
  <c r="Z133" i="2"/>
  <c r="Y133" i="2"/>
  <c r="BP133" i="2" s="1"/>
  <c r="X130" i="2"/>
  <c r="X129" i="2"/>
  <c r="BO128" i="2"/>
  <c r="BM128" i="2"/>
  <c r="Z128" i="2"/>
  <c r="Z129" i="2" s="1"/>
  <c r="Y128" i="2"/>
  <c r="Y130" i="2" s="1"/>
  <c r="P128" i="2"/>
  <c r="X125" i="2"/>
  <c r="X124" i="2"/>
  <c r="BO123" i="2"/>
  <c r="BM123" i="2"/>
  <c r="Z123" i="2"/>
  <c r="Y123" i="2"/>
  <c r="P123" i="2"/>
  <c r="BO122" i="2"/>
  <c r="BM122" i="2"/>
  <c r="Z122" i="2"/>
  <c r="Y122" i="2"/>
  <c r="BP122" i="2" s="1"/>
  <c r="P122" i="2"/>
  <c r="BO121" i="2"/>
  <c r="BM121" i="2"/>
  <c r="Z121" i="2"/>
  <c r="Y121" i="2"/>
  <c r="P121" i="2"/>
  <c r="X118" i="2"/>
  <c r="X117" i="2"/>
  <c r="BO116" i="2"/>
  <c r="BM116" i="2"/>
  <c r="Z116" i="2"/>
  <c r="Y116" i="2"/>
  <c r="BP116" i="2" s="1"/>
  <c r="P116" i="2"/>
  <c r="BO115" i="2"/>
  <c r="BM115" i="2"/>
  <c r="Z115" i="2"/>
  <c r="Y115" i="2"/>
  <c r="P115" i="2"/>
  <c r="X112" i="2"/>
  <c r="X111" i="2"/>
  <c r="BO110" i="2"/>
  <c r="BM110" i="2"/>
  <c r="Z110" i="2"/>
  <c r="Y110" i="2"/>
  <c r="P110" i="2"/>
  <c r="BO109" i="2"/>
  <c r="BM109" i="2"/>
  <c r="Z109" i="2"/>
  <c r="Y109" i="2"/>
  <c r="BN109" i="2" s="1"/>
  <c r="P109" i="2"/>
  <c r="X106" i="2"/>
  <c r="X105" i="2"/>
  <c r="BO104" i="2"/>
  <c r="BM104" i="2"/>
  <c r="Z104" i="2"/>
  <c r="Y104" i="2"/>
  <c r="BN104" i="2" s="1"/>
  <c r="P104" i="2"/>
  <c r="BO103" i="2"/>
  <c r="BM103" i="2"/>
  <c r="Z103" i="2"/>
  <c r="Y103" i="2"/>
  <c r="P103" i="2"/>
  <c r="BO102" i="2"/>
  <c r="BM102" i="2"/>
  <c r="Z102" i="2"/>
  <c r="Y102" i="2"/>
  <c r="BN102" i="2" s="1"/>
  <c r="P102" i="2"/>
  <c r="BO101" i="2"/>
  <c r="BM101" i="2"/>
  <c r="Z101" i="2"/>
  <c r="Y101" i="2"/>
  <c r="BP101" i="2" s="1"/>
  <c r="P101" i="2"/>
  <c r="BO100" i="2"/>
  <c r="BM100" i="2"/>
  <c r="Z100" i="2"/>
  <c r="Y100" i="2"/>
  <c r="BP100" i="2" s="1"/>
  <c r="P100" i="2"/>
  <c r="BO99" i="2"/>
  <c r="BM99" i="2"/>
  <c r="Z99" i="2"/>
  <c r="Y99" i="2"/>
  <c r="BP99" i="2" s="1"/>
  <c r="P99" i="2"/>
  <c r="BO98" i="2"/>
  <c r="BM98" i="2"/>
  <c r="Z98" i="2"/>
  <c r="Y98" i="2"/>
  <c r="BP98" i="2" s="1"/>
  <c r="P98" i="2"/>
  <c r="BO97" i="2"/>
  <c r="BM97" i="2"/>
  <c r="Z97" i="2"/>
  <c r="Y97" i="2"/>
  <c r="BP97" i="2" s="1"/>
  <c r="P97" i="2"/>
  <c r="X94" i="2"/>
  <c r="X93" i="2"/>
  <c r="BO92" i="2"/>
  <c r="BM92" i="2"/>
  <c r="Z92" i="2"/>
  <c r="Y92" i="2"/>
  <c r="BP92" i="2" s="1"/>
  <c r="P92" i="2"/>
  <c r="BP91" i="2"/>
  <c r="BO91" i="2"/>
  <c r="BN91" i="2"/>
  <c r="BM91" i="2"/>
  <c r="Z91" i="2"/>
  <c r="Y91" i="2"/>
  <c r="P91" i="2"/>
  <c r="BO90" i="2"/>
  <c r="BM90" i="2"/>
  <c r="Z90" i="2"/>
  <c r="Y90" i="2"/>
  <c r="P90" i="2"/>
  <c r="X87" i="2"/>
  <c r="X86" i="2"/>
  <c r="BO85" i="2"/>
  <c r="BM85" i="2"/>
  <c r="Z85" i="2"/>
  <c r="Y85" i="2"/>
  <c r="BP85" i="2" s="1"/>
  <c r="P85" i="2"/>
  <c r="BO84" i="2"/>
  <c r="BM84" i="2"/>
  <c r="Z84" i="2"/>
  <c r="Y84" i="2"/>
  <c r="BO83" i="2"/>
  <c r="BM83" i="2"/>
  <c r="Z83" i="2"/>
  <c r="Y83" i="2"/>
  <c r="BN83" i="2" s="1"/>
  <c r="P83" i="2"/>
  <c r="BP82" i="2"/>
  <c r="BO82" i="2"/>
  <c r="BN82" i="2"/>
  <c r="BM82" i="2"/>
  <c r="Z82" i="2"/>
  <c r="Y82" i="2"/>
  <c r="BO81" i="2"/>
  <c r="BM81" i="2"/>
  <c r="Z81" i="2"/>
  <c r="Y81" i="2"/>
  <c r="P81" i="2"/>
  <c r="BO80" i="2"/>
  <c r="BM80" i="2"/>
  <c r="Z80" i="2"/>
  <c r="Y80" i="2"/>
  <c r="P80" i="2"/>
  <c r="X77" i="2"/>
  <c r="X76" i="2"/>
  <c r="BO75" i="2"/>
  <c r="BM75" i="2"/>
  <c r="Z75" i="2"/>
  <c r="Y75" i="2"/>
  <c r="BN75" i="2" s="1"/>
  <c r="P75" i="2"/>
  <c r="BO74" i="2"/>
  <c r="BN74" i="2"/>
  <c r="BM74" i="2"/>
  <c r="Z74" i="2"/>
  <c r="Z76" i="2" s="1"/>
  <c r="Y74" i="2"/>
  <c r="Y77" i="2" s="1"/>
  <c r="P74" i="2"/>
  <c r="X71" i="2"/>
  <c r="X70" i="2"/>
  <c r="BO69" i="2"/>
  <c r="BN69" i="2"/>
  <c r="BM69" i="2"/>
  <c r="Z69" i="2"/>
  <c r="Z70" i="2" s="1"/>
  <c r="Y69" i="2"/>
  <c r="Y71" i="2" s="1"/>
  <c r="P69" i="2"/>
  <c r="X66" i="2"/>
  <c r="X65" i="2"/>
  <c r="BO64" i="2"/>
  <c r="BN64" i="2"/>
  <c r="BM64" i="2"/>
  <c r="Z64" i="2"/>
  <c r="Y64" i="2"/>
  <c r="P64" i="2"/>
  <c r="BO63" i="2"/>
  <c r="BM63" i="2"/>
  <c r="Z63" i="2"/>
  <c r="Y63" i="2"/>
  <c r="BN63" i="2" s="1"/>
  <c r="P63" i="2"/>
  <c r="X60" i="2"/>
  <c r="X59" i="2"/>
  <c r="BO58" i="2"/>
  <c r="BM58" i="2"/>
  <c r="Z58" i="2"/>
  <c r="Y58" i="2"/>
  <c r="BN58" i="2" s="1"/>
  <c r="P58" i="2"/>
  <c r="BO57" i="2"/>
  <c r="BM57" i="2"/>
  <c r="Z57" i="2"/>
  <c r="Y57" i="2"/>
  <c r="P57" i="2"/>
  <c r="BO56" i="2"/>
  <c r="BM56" i="2"/>
  <c r="Z56" i="2"/>
  <c r="Y56" i="2"/>
  <c r="BP56" i="2" s="1"/>
  <c r="P56" i="2"/>
  <c r="BO55" i="2"/>
  <c r="BM55" i="2"/>
  <c r="Z55" i="2"/>
  <c r="Y55" i="2"/>
  <c r="P55" i="2"/>
  <c r="BO54" i="2"/>
  <c r="BM54" i="2"/>
  <c r="Z54" i="2"/>
  <c r="Y54" i="2"/>
  <c r="BN54" i="2" s="1"/>
  <c r="P54" i="2"/>
  <c r="BO53" i="2"/>
  <c r="BM53" i="2"/>
  <c r="Z53" i="2"/>
  <c r="Y53" i="2"/>
  <c r="BP53" i="2" s="1"/>
  <c r="P53" i="2"/>
  <c r="BP52" i="2"/>
  <c r="BO52" i="2"/>
  <c r="BN52" i="2"/>
  <c r="BM52" i="2"/>
  <c r="Z52" i="2"/>
  <c r="Y52" i="2"/>
  <c r="BO51" i="2"/>
  <c r="BM51" i="2"/>
  <c r="Z51" i="2"/>
  <c r="Y51" i="2"/>
  <c r="BN51" i="2" s="1"/>
  <c r="P51" i="2"/>
  <c r="BO50" i="2"/>
  <c r="BM50" i="2"/>
  <c r="Z50" i="2"/>
  <c r="Y50" i="2"/>
  <c r="BP50" i="2" s="1"/>
  <c r="P50" i="2"/>
  <c r="BO49" i="2"/>
  <c r="BM49" i="2"/>
  <c r="Z49" i="2"/>
  <c r="Y49" i="2"/>
  <c r="BP49" i="2" s="1"/>
  <c r="P49" i="2"/>
  <c r="BO48" i="2"/>
  <c r="BM48" i="2"/>
  <c r="Z48" i="2"/>
  <c r="Y48" i="2"/>
  <c r="BP48" i="2" s="1"/>
  <c r="P48" i="2"/>
  <c r="BO47" i="2"/>
  <c r="BM47" i="2"/>
  <c r="Z47" i="2"/>
  <c r="Y47" i="2"/>
  <c r="P47" i="2"/>
  <c r="X44" i="2"/>
  <c r="X43" i="2"/>
  <c r="BO42" i="2"/>
  <c r="BM42" i="2"/>
  <c r="Z42" i="2"/>
  <c r="Z43" i="2" s="1"/>
  <c r="Y42" i="2"/>
  <c r="Y44" i="2" s="1"/>
  <c r="P42" i="2"/>
  <c r="X39" i="2"/>
  <c r="X38" i="2"/>
  <c r="BO37" i="2"/>
  <c r="BM37" i="2"/>
  <c r="Z37" i="2"/>
  <c r="Y37" i="2"/>
  <c r="BP37" i="2" s="1"/>
  <c r="P37" i="2"/>
  <c r="BO36" i="2"/>
  <c r="BM36" i="2"/>
  <c r="Z36" i="2"/>
  <c r="Y36" i="2"/>
  <c r="P36" i="2"/>
  <c r="X33" i="2"/>
  <c r="X32" i="2"/>
  <c r="BO31" i="2"/>
  <c r="BM31" i="2"/>
  <c r="Z31" i="2"/>
  <c r="Y31" i="2"/>
  <c r="BP31" i="2" s="1"/>
  <c r="P31" i="2"/>
  <c r="BO30" i="2"/>
  <c r="BM30" i="2"/>
  <c r="Z30" i="2"/>
  <c r="Y30" i="2"/>
  <c r="BP30" i="2" s="1"/>
  <c r="P30" i="2"/>
  <c r="BO29" i="2"/>
  <c r="BM29" i="2"/>
  <c r="Z29" i="2"/>
  <c r="Y29" i="2"/>
  <c r="BP29" i="2" s="1"/>
  <c r="P29" i="2"/>
  <c r="BO28" i="2"/>
  <c r="BM28" i="2"/>
  <c r="Z28" i="2"/>
  <c r="Y28" i="2"/>
  <c r="Y32" i="2" s="1"/>
  <c r="P28" i="2"/>
  <c r="X24" i="2"/>
  <c r="X23" i="2"/>
  <c r="BO22" i="2"/>
  <c r="BM22" i="2"/>
  <c r="Z22" i="2"/>
  <c r="Z23" i="2" s="1"/>
  <c r="Y22" i="2"/>
  <c r="Y24" i="2" s="1"/>
  <c r="P22" i="2"/>
  <c r="H10" i="2"/>
  <c r="F9" i="2"/>
  <c r="A9" i="2"/>
  <c r="H9" i="2" s="1"/>
  <c r="D7" i="2"/>
  <c r="Q6" i="2"/>
  <c r="P2" i="2"/>
  <c r="Z93" i="2" l="1"/>
  <c r="Z111" i="2"/>
  <c r="Y118" i="2"/>
  <c r="BN116" i="2"/>
  <c r="BN128" i="2"/>
  <c r="BP128" i="2"/>
  <c r="Y129" i="2"/>
  <c r="Z135" i="2"/>
  <c r="BN133" i="2"/>
  <c r="BN151" i="2"/>
  <c r="BN153" i="2"/>
  <c r="Y159" i="2"/>
  <c r="Z159" i="2"/>
  <c r="Z167" i="2"/>
  <c r="BN165" i="2"/>
  <c r="Z189" i="2"/>
  <c r="BN187" i="2"/>
  <c r="BN195" i="2"/>
  <c r="BN197" i="2"/>
  <c r="Z207" i="2"/>
  <c r="BN203" i="2"/>
  <c r="Z218" i="2"/>
  <c r="Y147" i="2"/>
  <c r="Y183" i="2"/>
  <c r="BN22" i="2"/>
  <c r="BP22" i="2"/>
  <c r="Y23" i="2"/>
  <c r="Z32" i="2"/>
  <c r="BN28" i="2"/>
  <c r="BP28" i="2"/>
  <c r="BN30" i="2"/>
  <c r="Y59" i="2"/>
  <c r="BN48" i="2"/>
  <c r="BN50" i="2"/>
  <c r="BN99" i="2"/>
  <c r="BN101" i="2"/>
  <c r="Y141" i="2"/>
  <c r="Y177" i="2"/>
  <c r="Y224" i="2"/>
  <c r="BN248" i="2"/>
  <c r="BP248" i="2"/>
  <c r="Y249" i="2"/>
  <c r="BN252" i="2"/>
  <c r="BP252" i="2"/>
  <c r="Z260" i="2"/>
  <c r="BP51" i="2"/>
  <c r="BP55" i="2"/>
  <c r="BN55" i="2"/>
  <c r="BP57" i="2"/>
  <c r="BN57" i="2"/>
  <c r="BP102" i="2"/>
  <c r="BP103" i="2"/>
  <c r="BN103" i="2"/>
  <c r="Y125" i="2"/>
  <c r="BP121" i="2"/>
  <c r="BN121" i="2"/>
  <c r="BP123" i="2"/>
  <c r="BN123" i="2"/>
  <c r="BP134" i="2"/>
  <c r="Y135" i="2"/>
  <c r="Z65" i="2"/>
  <c r="Z86" i="2"/>
  <c r="BP84" i="2"/>
  <c r="BN84" i="2"/>
  <c r="BP90" i="2"/>
  <c r="Y93" i="2"/>
  <c r="BP104" i="2"/>
  <c r="Y105" i="2"/>
  <c r="Y136" i="2"/>
  <c r="Y160" i="2"/>
  <c r="BP170" i="2"/>
  <c r="Y171" i="2"/>
  <c r="Y207" i="2"/>
  <c r="BP258" i="2"/>
  <c r="Y261" i="2"/>
  <c r="BP266" i="2"/>
  <c r="BP270" i="2"/>
  <c r="BP274" i="2"/>
  <c r="BP278" i="2"/>
  <c r="BP282" i="2"/>
  <c r="X286" i="2"/>
  <c r="X287" i="2"/>
  <c r="X289" i="2"/>
  <c r="X285" i="2"/>
  <c r="Y39" i="2"/>
  <c r="Z38" i="2"/>
  <c r="Z59" i="2"/>
  <c r="BP58" i="2"/>
  <c r="BP63" i="2"/>
  <c r="Y66" i="2"/>
  <c r="BP75" i="2"/>
  <c r="Y76" i="2"/>
  <c r="Y86" i="2"/>
  <c r="BP80" i="2"/>
  <c r="Y87" i="2"/>
  <c r="Z105" i="2"/>
  <c r="BP109" i="2"/>
  <c r="Y112" i="2"/>
  <c r="Z117" i="2"/>
  <c r="Z124" i="2"/>
  <c r="BP139" i="2"/>
  <c r="Y140" i="2"/>
  <c r="BN157" i="2"/>
  <c r="BP157" i="2"/>
  <c r="Y167" i="2"/>
  <c r="Y172" i="2"/>
  <c r="BP175" i="2"/>
  <c r="Y176" i="2"/>
  <c r="Y189" i="2"/>
  <c r="Y199" i="2"/>
  <c r="Z199" i="2"/>
  <c r="BN198" i="2"/>
  <c r="Y208" i="2"/>
  <c r="BN204" i="2"/>
  <c r="Y219" i="2"/>
  <c r="BN217" i="2"/>
  <c r="Y218" i="2"/>
  <c r="Y231" i="2"/>
  <c r="Y245" i="2"/>
  <c r="BN244" i="2"/>
  <c r="Y254" i="2"/>
  <c r="BP264" i="2"/>
  <c r="BP268" i="2"/>
  <c r="BP272" i="2"/>
  <c r="BP276" i="2"/>
  <c r="BP280" i="2"/>
  <c r="J9" i="2"/>
  <c r="Y94" i="2"/>
  <c r="BN98" i="2"/>
  <c r="Y117" i="2"/>
  <c r="Y154" i="2"/>
  <c r="Y168" i="2"/>
  <c r="Y190" i="2"/>
  <c r="BN194" i="2"/>
  <c r="BN216" i="2"/>
  <c r="BN236" i="2"/>
  <c r="Y283" i="2"/>
  <c r="A10" i="2"/>
  <c r="BP64" i="2"/>
  <c r="BP69" i="2"/>
  <c r="BP74" i="2"/>
  <c r="BN81" i="2"/>
  <c r="Y106" i="2"/>
  <c r="BN110" i="2"/>
  <c r="BN115" i="2"/>
  <c r="BN206" i="2"/>
  <c r="BN211" i="2"/>
  <c r="Y225" i="2"/>
  <c r="BN230" i="2"/>
  <c r="BP242" i="2"/>
  <c r="Y60" i="2"/>
  <c r="Y33" i="2"/>
  <c r="BN37" i="2"/>
  <c r="BN47" i="2"/>
  <c r="F10" i="2"/>
  <c r="BP42" i="2"/>
  <c r="BP47" i="2"/>
  <c r="BN49" i="2"/>
  <c r="BP54" i="2"/>
  <c r="BN56" i="2"/>
  <c r="BN100" i="2"/>
  <c r="Y124" i="2"/>
  <c r="BN150" i="2"/>
  <c r="BN152" i="2"/>
  <c r="BP216" i="2"/>
  <c r="BP236" i="2"/>
  <c r="BN257" i="2"/>
  <c r="BN263" i="2"/>
  <c r="BN265" i="2"/>
  <c r="BN267" i="2"/>
  <c r="BN269" i="2"/>
  <c r="BN271" i="2"/>
  <c r="BN273" i="2"/>
  <c r="BN275" i="2"/>
  <c r="BN277" i="2"/>
  <c r="BN279" i="2"/>
  <c r="BN281" i="2"/>
  <c r="Y70" i="2"/>
  <c r="BP81" i="2"/>
  <c r="BN85" i="2"/>
  <c r="BP110" i="2"/>
  <c r="BP115" i="2"/>
  <c r="BN122" i="2"/>
  <c r="BN145" i="2"/>
  <c r="Y155" i="2"/>
  <c r="BN158" i="2"/>
  <c r="BN164" i="2"/>
  <c r="BN181" i="2"/>
  <c r="BN186" i="2"/>
  <c r="BP206" i="2"/>
  <c r="BP211" i="2"/>
  <c r="BP230" i="2"/>
  <c r="BN253" i="2"/>
  <c r="BN259" i="2"/>
  <c r="Y284" i="2"/>
  <c r="BN29" i="2"/>
  <c r="Y65" i="2"/>
  <c r="BN90" i="2"/>
  <c r="Y38" i="2"/>
  <c r="Y43" i="2"/>
  <c r="BP83" i="2"/>
  <c r="BP196" i="2"/>
  <c r="Y237" i="2"/>
  <c r="BP257" i="2"/>
  <c r="Y200" i="2"/>
  <c r="BN42" i="2"/>
  <c r="BN31" i="2"/>
  <c r="BN36" i="2"/>
  <c r="BN53" i="2"/>
  <c r="BN92" i="2"/>
  <c r="BN97" i="2"/>
  <c r="Y111" i="2"/>
  <c r="BP145" i="2"/>
  <c r="BN166" i="2"/>
  <c r="BP181" i="2"/>
  <c r="BN188" i="2"/>
  <c r="BN193" i="2"/>
  <c r="Y212" i="2"/>
  <c r="BN243" i="2"/>
  <c r="BP253" i="2"/>
  <c r="BN80" i="2"/>
  <c r="BN205" i="2"/>
  <c r="BN223" i="2"/>
  <c r="BN229" i="2"/>
  <c r="Y246" i="2"/>
  <c r="BP36" i="2"/>
  <c r="BP193" i="2"/>
  <c r="BP229" i="2"/>
  <c r="Z290" i="2" l="1"/>
  <c r="X288" i="2"/>
  <c r="Y289" i="2"/>
  <c r="Y287" i="2"/>
  <c r="Y286" i="2"/>
  <c r="Y285" i="2"/>
  <c r="Y288" i="2" l="1"/>
  <c r="C298" i="2" l="1"/>
  <c r="A298" i="2"/>
  <c r="B298" i="2"/>
</calcChain>
</file>

<file path=xl/sharedStrings.xml><?xml version="1.0" encoding="utf-8"?>
<sst xmlns="http://schemas.openxmlformats.org/spreadsheetml/2006/main" count="1969" uniqueCount="493">
  <si>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</si>
  <si>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</si>
  <si>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</si>
  <si>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</si>
  <si>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</si>
  <si>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</si>
  <si>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</si>
  <si>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</si>
  <si>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</si>
  <si>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</si>
  <si>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</si>
  <si>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</si>
  <si>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</si>
  <si>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</si>
  <si>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</si>
  <si>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</si>
  <si>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</si>
  <si>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</si>
  <si>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</si>
  <si>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</si>
  <si>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</si>
  <si>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</si>
  <si>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</si>
  <si>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</si>
  <si>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</si>
  <si>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</si>
  <si>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</si>
  <si>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</si>
  <si>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</si>
  <si>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</si>
  <si>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</si>
  <si>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</si>
  <si>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</si>
  <si>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</si>
  <si>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</si>
  <si>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</si>
  <si>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</si>
  <si>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</si>
  <si>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</si>
  <si>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</si>
  <si>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</si>
  <si>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</si>
  <si>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</si>
  <si>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</si>
  <si>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</si>
  <si>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</si>
  <si>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</si>
  <si>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</si>
  <si>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</si>
  <si>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</si>
  <si>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</si>
  <si>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</si>
  <si>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</si>
  <si>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</si>
  <si>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</si>
  <si>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</si>
  <si>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</si>
  <si>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</si>
  <si>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</si>
  <si>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</si>
  <si>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</si>
  <si>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</si>
  <si>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</si>
  <si>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</si>
  <si>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</si>
  <si>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</si>
  <si>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</si>
  <si>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</si>
  <si>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</si>
  <si>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</si>
  <si>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</si>
  <si>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28.10.2024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</si>
  <si>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</si>
  <si>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</si>
  <si>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</si>
  <si>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</si>
  <si>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</si>
  <si>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</si>
  <si>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</si>
  <si>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</si>
  <si>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</si>
  <si>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</si>
  <si>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</si>
  <si>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</si>
  <si>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</si>
  <si>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</si>
  <si>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</si>
  <si>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</si>
  <si>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</si>
  <si>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</si>
  <si>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</si>
  <si>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</si>
  <si>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</si>
  <si>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</si>
  <si>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</si>
  <si>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</si>
  <si>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Слой, мин. 1</t>
  </si>
  <si>
    <t>Слой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</si>
  <si>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</si>
  <si>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</si>
  <si>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</si>
  <si>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</si>
  <si>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</si>
  <si>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</si>
  <si>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</si>
  <si>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</si>
  <si>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</si>
  <si>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</si>
  <si>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</si>
  <si>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</si>
  <si>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</si>
  <si>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</si>
  <si>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</si>
  <si>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</si>
  <si>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</si>
  <si>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</si>
  <si>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</si>
  <si>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</si>
  <si>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</si>
  <si>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</si>
  <si>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</si>
  <si>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</si>
  <si>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</si>
  <si>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</si>
  <si>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</si>
  <si>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</si>
  <si>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</si>
  <si>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</si>
  <si>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</si>
  <si>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</si>
  <si>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</si>
  <si>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</si>
  <si>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</si>
  <si>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</si>
  <si>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</si>
  <si>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</si>
  <si>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</si>
  <si>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</si>
  <si>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</si>
  <si>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</si>
  <si>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</si>
  <si>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</si>
  <si>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</si>
  <si>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</si>
  <si>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</si>
  <si>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</si>
  <si>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</si>
  <si>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</si>
  <si>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</si>
  <si>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</si>
  <si>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</si>
  <si>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</si>
  <si>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</si>
  <si>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</si>
  <si>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</si>
  <si>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</si>
  <si>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</si>
  <si>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</si>
  <si>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</si>
  <si>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</si>
  <si>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</si>
  <si>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</si>
  <si>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</si>
  <si>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</si>
  <si>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</si>
  <si>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</si>
  <si>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</si>
  <si>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</si>
  <si>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</si>
  <si>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</si>
  <si>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</si>
  <si>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</si>
  <si>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</si>
  <si>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</si>
  <si>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</si>
  <si>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</si>
  <si>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</si>
  <si>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</si>
  <si>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</si>
  <si>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</si>
  <si>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</si>
  <si>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</si>
  <si>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</si>
  <si>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</si>
  <si>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</si>
  <si>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</si>
  <si>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</si>
  <si>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</si>
  <si>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</si>
  <si>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</si>
  <si>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</si>
  <si>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</si>
  <si>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</si>
  <si>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</si>
  <si>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</si>
  <si>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</si>
  <si>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</si>
  <si>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</si>
  <si>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</si>
  <si>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</si>
  <si>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</si>
  <si>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</si>
  <si>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</si>
  <si>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</si>
  <si>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</si>
  <si>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</si>
  <si>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</si>
  <si>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</si>
  <si>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</si>
  <si>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</si>
  <si>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</si>
  <si>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</si>
  <si>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</si>
  <si>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</si>
  <si>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</si>
  <si>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</si>
  <si>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</si>
  <si>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</si>
  <si>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</si>
  <si>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</si>
  <si>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</si>
  <si>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</si>
  <si>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</si>
  <si>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</si>
  <si>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</si>
  <si>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</si>
  <si>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</si>
  <si>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</si>
  <si>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</si>
  <si>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</si>
  <si>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</si>
  <si>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</si>
  <si>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</si>
  <si>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</si>
  <si>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</si>
  <si>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</si>
  <si>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</si>
  <si>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</si>
  <si>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</si>
  <si>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</si>
  <si>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</si>
  <si>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</si>
  <si>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</si>
  <si>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</si>
  <si>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</si>
  <si>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</si>
  <si>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</si>
  <si>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</si>
  <si>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</si>
  <si>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</si>
  <si>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</si>
  <si>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</si>
  <si>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</si>
  <si>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</si>
  <si>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</si>
  <si>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</si>
  <si>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</si>
  <si>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</si>
  <si>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</si>
  <si>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</si>
  <si>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</si>
  <si>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</si>
  <si>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</si>
  <si>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</si>
  <si>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</si>
  <si>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</si>
  <si>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</si>
  <si>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</si>
  <si>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</si>
  <si>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</si>
  <si>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</si>
  <si>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</si>
  <si>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</si>
  <si>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</si>
  <si>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</si>
  <si>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</si>
  <si>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</si>
  <si>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</si>
  <si>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</si>
  <si>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</si>
  <si>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</si>
  <si>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</si>
  <si>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</si>
  <si>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</si>
  <si>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</si>
  <si>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</si>
  <si>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</si>
  <si>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</si>
  <si>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</si>
  <si>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</si>
  <si>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</si>
  <si>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</si>
  <si>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</si>
  <si>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</si>
  <si>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</si>
  <si>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</si>
  <si>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</si>
  <si>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</si>
  <si>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</si>
  <si>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</si>
  <si>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</si>
  <si>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</si>
  <si>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</si>
  <si>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</si>
  <si>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</si>
  <si>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</si>
  <si>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</si>
  <si>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</si>
  <si>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</si>
  <si>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</si>
  <si>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Новинка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</si>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</sst>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2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19" t="s">
        <v>26</v>
      </c>
      <c r="E1" s="319"/>
      <c r="F1" s="319"/>
      <c r="G1" s="14" t="s">
        <v>70</v>
      </c>
      <c r="H1" s="319" t="s">
        <v>47</v>
      </c>
      <c r="I1" s="319"/>
      <c r="J1" s="319"/>
      <c r="K1" s="319"/>
      <c r="L1" s="319"/>
      <c r="M1" s="319"/>
      <c r="N1" s="319"/>
      <c r="O1" s="319"/>
      <c r="P1" s="319"/>
      <c r="Q1" s="319"/>
      <c r="R1" s="320" t="s">
        <v>71</v>
      </c>
      <c r="S1" s="321"/>
      <c r="T1" s="32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2"/>
      <c r="R2" s="322"/>
      <c r="S2" s="322"/>
      <c r="T2" s="322"/>
      <c r="U2" s="322"/>
      <c r="V2" s="322"/>
      <c r="W2" s="32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22"/>
      <c r="Q3" s="322"/>
      <c r="R3" s="322"/>
      <c r="S3" s="322"/>
      <c r="T3" s="322"/>
      <c r="U3" s="322"/>
      <c r="V3" s="322"/>
      <c r="W3" s="32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23" t="s">
        <v>8</v>
      </c>
      <c r="B5" s="323"/>
      <c r="C5" s="323"/>
      <c r="D5" s="324"/>
      <c r="E5" s="324"/>
      <c r="F5" s="325" t="s">
        <v>14</v>
      </c>
      <c r="G5" s="325"/>
      <c r="H5" s="324" t="s">
        <v>492</v>
      </c>
      <c r="I5" s="324"/>
      <c r="J5" s="324"/>
      <c r="K5" s="324"/>
      <c r="L5" s="324"/>
      <c r="M5" s="324"/>
      <c r="N5" s="75"/>
      <c r="P5" s="27" t="s">
        <v>4</v>
      </c>
      <c r="Q5" s="326">
        <v>45607</v>
      </c>
      <c r="R5" s="326"/>
      <c r="T5" s="327" t="s">
        <v>3</v>
      </c>
      <c r="U5" s="328"/>
      <c r="V5" s="329" t="s">
        <v>478</v>
      </c>
      <c r="W5" s="330"/>
      <c r="AB5" s="59"/>
      <c r="AC5" s="59"/>
      <c r="AD5" s="59"/>
      <c r="AE5" s="59"/>
    </row>
    <row r="6" spans="1:32" s="17" customFormat="1" ht="24" customHeight="1" x14ac:dyDescent="0.2">
      <c r="A6" s="323" t="s">
        <v>1</v>
      </c>
      <c r="B6" s="323"/>
      <c r="C6" s="323"/>
      <c r="D6" s="331" t="s">
        <v>78</v>
      </c>
      <c r="E6" s="331"/>
      <c r="F6" s="331"/>
      <c r="G6" s="331"/>
      <c r="H6" s="331"/>
      <c r="I6" s="331"/>
      <c r="J6" s="331"/>
      <c r="K6" s="331"/>
      <c r="L6" s="331"/>
      <c r="M6" s="331"/>
      <c r="N6" s="76"/>
      <c r="P6" s="27" t="s">
        <v>27</v>
      </c>
      <c r="Q6" s="332" t="str">
        <f>IF(Q5=0," ",CHOOSE(WEEKDAY(Q5,2),"Понедельник","Вторник","Среда","Четверг","Пятница","Суббота","Воскресенье"))</f>
        <v>Понедельник</v>
      </c>
      <c r="R6" s="332"/>
      <c r="T6" s="333" t="s">
        <v>5</v>
      </c>
      <c r="U6" s="334"/>
      <c r="V6" s="335" t="s">
        <v>72</v>
      </c>
      <c r="W6" s="33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1" t="str">
        <f>IFERROR(VLOOKUP(DeliveryAddress,Table,3,0),1)</f>
        <v>1</v>
      </c>
      <c r="E7" s="342"/>
      <c r="F7" s="342"/>
      <c r="G7" s="342"/>
      <c r="H7" s="342"/>
      <c r="I7" s="342"/>
      <c r="J7" s="342"/>
      <c r="K7" s="342"/>
      <c r="L7" s="342"/>
      <c r="M7" s="343"/>
      <c r="N7" s="77"/>
      <c r="P7" s="29"/>
      <c r="Q7" s="48"/>
      <c r="R7" s="48"/>
      <c r="T7" s="333"/>
      <c r="U7" s="334"/>
      <c r="V7" s="337"/>
      <c r="W7" s="338"/>
      <c r="AB7" s="59"/>
      <c r="AC7" s="59"/>
      <c r="AD7" s="59"/>
      <c r="AE7" s="59"/>
    </row>
    <row r="8" spans="1:32" s="17" customFormat="1" ht="25.5" customHeight="1" x14ac:dyDescent="0.2">
      <c r="A8" s="344" t="s">
        <v>58</v>
      </c>
      <c r="B8" s="344"/>
      <c r="C8" s="344"/>
      <c r="D8" s="345" t="s">
        <v>79</v>
      </c>
      <c r="E8" s="345"/>
      <c r="F8" s="345"/>
      <c r="G8" s="345"/>
      <c r="H8" s="345"/>
      <c r="I8" s="345"/>
      <c r="J8" s="345"/>
      <c r="K8" s="345"/>
      <c r="L8" s="345"/>
      <c r="M8" s="345"/>
      <c r="N8" s="78"/>
      <c r="P8" s="27" t="s">
        <v>11</v>
      </c>
      <c r="Q8" s="346">
        <v>0.41666666666666669</v>
      </c>
      <c r="R8" s="347"/>
      <c r="T8" s="333"/>
      <c r="U8" s="334"/>
      <c r="V8" s="337"/>
      <c r="W8" s="338"/>
      <c r="AB8" s="59"/>
      <c r="AC8" s="59"/>
      <c r="AD8" s="59"/>
      <c r="AE8" s="59"/>
    </row>
    <row r="9" spans="1:32" s="17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349" t="s">
        <v>46</v>
      </c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M9" s="351"/>
      <c r="N9" s="73"/>
      <c r="P9" s="31" t="s">
        <v>15</v>
      </c>
      <c r="Q9" s="352"/>
      <c r="R9" s="352"/>
      <c r="T9" s="333"/>
      <c r="U9" s="334"/>
      <c r="V9" s="339"/>
      <c r="W9" s="34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353" t="str">
        <f>IFERROR(VLOOKUP($D$10,Proxy,2,FALSE),"")</f>
        <v/>
      </c>
      <c r="I10" s="353"/>
      <c r="J10" s="353"/>
      <c r="K10" s="353"/>
      <c r="L10" s="353"/>
      <c r="M10" s="353"/>
      <c r="N10" s="74"/>
      <c r="P10" s="31" t="s">
        <v>32</v>
      </c>
      <c r="Q10" s="354"/>
      <c r="R10" s="354"/>
      <c r="U10" s="29" t="s">
        <v>12</v>
      </c>
      <c r="V10" s="355" t="s">
        <v>73</v>
      </c>
      <c r="W10" s="35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57"/>
      <c r="R11" s="357"/>
      <c r="U11" s="29" t="s">
        <v>28</v>
      </c>
      <c r="V11" s="358" t="s">
        <v>55</v>
      </c>
      <c r="W11" s="35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59" t="s">
        <v>74</v>
      </c>
      <c r="B12" s="359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359"/>
      <c r="N12" s="79"/>
      <c r="P12" s="27" t="s">
        <v>30</v>
      </c>
      <c r="Q12" s="346"/>
      <c r="R12" s="346"/>
      <c r="S12" s="28"/>
      <c r="T12"/>
      <c r="U12" s="29" t="s">
        <v>46</v>
      </c>
      <c r="V12" s="360"/>
      <c r="W12" s="360"/>
      <c r="X12"/>
      <c r="AB12" s="59"/>
      <c r="AC12" s="59"/>
      <c r="AD12" s="59"/>
      <c r="AE12" s="59"/>
    </row>
    <row r="13" spans="1:32" s="17" customFormat="1" ht="23.25" customHeight="1" x14ac:dyDescent="0.2">
      <c r="A13" s="359" t="s">
        <v>75</v>
      </c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59"/>
      <c r="N13" s="79"/>
      <c r="O13" s="31"/>
      <c r="P13" s="31" t="s">
        <v>31</v>
      </c>
      <c r="Q13" s="358"/>
      <c r="R13" s="35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59" t="s">
        <v>76</v>
      </c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359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1" t="s">
        <v>77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 s="361"/>
      <c r="N15" s="80"/>
      <c r="O15"/>
      <c r="P15" s="362" t="s">
        <v>61</v>
      </c>
      <c r="Q15" s="362"/>
      <c r="R15" s="362"/>
      <c r="S15" s="362"/>
      <c r="T15" s="36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3"/>
      <c r="Q16" s="363"/>
      <c r="R16" s="363"/>
      <c r="S16" s="363"/>
      <c r="T16" s="36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6" t="s">
        <v>59</v>
      </c>
      <c r="B17" s="366" t="s">
        <v>49</v>
      </c>
      <c r="C17" s="368" t="s">
        <v>48</v>
      </c>
      <c r="D17" s="370" t="s">
        <v>50</v>
      </c>
      <c r="E17" s="371"/>
      <c r="F17" s="366" t="s">
        <v>21</v>
      </c>
      <c r="G17" s="366" t="s">
        <v>24</v>
      </c>
      <c r="H17" s="366" t="s">
        <v>22</v>
      </c>
      <c r="I17" s="366" t="s">
        <v>23</v>
      </c>
      <c r="J17" s="366" t="s">
        <v>16</v>
      </c>
      <c r="K17" s="366" t="s">
        <v>66</v>
      </c>
      <c r="L17" s="366" t="s">
        <v>68</v>
      </c>
      <c r="M17" s="366" t="s">
        <v>2</v>
      </c>
      <c r="N17" s="366" t="s">
        <v>67</v>
      </c>
      <c r="O17" s="366" t="s">
        <v>25</v>
      </c>
      <c r="P17" s="370" t="s">
        <v>17</v>
      </c>
      <c r="Q17" s="374"/>
      <c r="R17" s="374"/>
      <c r="S17" s="374"/>
      <c r="T17" s="371"/>
      <c r="U17" s="364" t="s">
        <v>56</v>
      </c>
      <c r="V17" s="365"/>
      <c r="W17" s="366" t="s">
        <v>6</v>
      </c>
      <c r="X17" s="366" t="s">
        <v>41</v>
      </c>
      <c r="Y17" s="376" t="s">
        <v>54</v>
      </c>
      <c r="Z17" s="378" t="s">
        <v>18</v>
      </c>
      <c r="AA17" s="380" t="s">
        <v>60</v>
      </c>
      <c r="AB17" s="380" t="s">
        <v>19</v>
      </c>
      <c r="AC17" s="380" t="s">
        <v>69</v>
      </c>
      <c r="AD17" s="382" t="s">
        <v>57</v>
      </c>
      <c r="AE17" s="383"/>
      <c r="AF17" s="384"/>
      <c r="AG17" s="85"/>
      <c r="BD17" s="84" t="s">
        <v>64</v>
      </c>
    </row>
    <row r="18" spans="1:68" ht="14.25" customHeight="1" x14ac:dyDescent="0.2">
      <c r="A18" s="367"/>
      <c r="B18" s="367"/>
      <c r="C18" s="369"/>
      <c r="D18" s="372"/>
      <c r="E18" s="373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72"/>
      <c r="Q18" s="375"/>
      <c r="R18" s="375"/>
      <c r="S18" s="375"/>
      <c r="T18" s="373"/>
      <c r="U18" s="86" t="s">
        <v>44</v>
      </c>
      <c r="V18" s="86" t="s">
        <v>43</v>
      </c>
      <c r="W18" s="367"/>
      <c r="X18" s="367"/>
      <c r="Y18" s="377"/>
      <c r="Z18" s="379"/>
      <c r="AA18" s="381"/>
      <c r="AB18" s="381"/>
      <c r="AC18" s="381"/>
      <c r="AD18" s="385"/>
      <c r="AE18" s="386"/>
      <c r="AF18" s="387"/>
      <c r="AG18" s="85"/>
      <c r="BD18" s="84"/>
    </row>
    <row r="19" spans="1:68" ht="27.75" hidden="1" customHeight="1" x14ac:dyDescent="0.2">
      <c r="A19" s="388" t="s">
        <v>80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388"/>
      <c r="Z19" s="388"/>
      <c r="AA19" s="54"/>
      <c r="AB19" s="54"/>
      <c r="AC19" s="54"/>
    </row>
    <row r="20" spans="1:68" ht="16.5" hidden="1" customHeight="1" x14ac:dyDescent="0.25">
      <c r="A20" s="389" t="s">
        <v>80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89"/>
      <c r="AA20" s="65"/>
      <c r="AB20" s="65"/>
      <c r="AC20" s="82"/>
    </row>
    <row r="21" spans="1:68" ht="14.25" hidden="1" customHeight="1" x14ac:dyDescent="0.25">
      <c r="A21" s="390" t="s">
        <v>81</v>
      </c>
      <c r="B21" s="390"/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90"/>
      <c r="AA21" s="66"/>
      <c r="AB21" s="66"/>
      <c r="AC21" s="83"/>
    </row>
    <row r="22" spans="1:68" ht="27" hidden="1" customHeight="1" x14ac:dyDescent="0.25">
      <c r="A22" s="63" t="s">
        <v>82</v>
      </c>
      <c r="B22" s="63" t="s">
        <v>83</v>
      </c>
      <c r="C22" s="36">
        <v>4301070899</v>
      </c>
      <c r="D22" s="391">
        <v>4607111035752</v>
      </c>
      <c r="E22" s="391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39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93"/>
      <c r="R22" s="393"/>
      <c r="S22" s="393"/>
      <c r="T22" s="394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hidden="1" x14ac:dyDescent="0.2">
      <c r="A23" s="398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399"/>
      <c r="P23" s="395" t="s">
        <v>40</v>
      </c>
      <c r="Q23" s="396"/>
      <c r="R23" s="396"/>
      <c r="S23" s="396"/>
      <c r="T23" s="396"/>
      <c r="U23" s="396"/>
      <c r="V23" s="397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398"/>
      <c r="B24" s="398"/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8"/>
      <c r="O24" s="399"/>
      <c r="P24" s="395" t="s">
        <v>40</v>
      </c>
      <c r="Q24" s="396"/>
      <c r="R24" s="396"/>
      <c r="S24" s="396"/>
      <c r="T24" s="396"/>
      <c r="U24" s="396"/>
      <c r="V24" s="397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hidden="1" customHeight="1" x14ac:dyDescent="0.2">
      <c r="A25" s="388" t="s">
        <v>45</v>
      </c>
      <c r="B25" s="388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8"/>
      <c r="O25" s="388"/>
      <c r="P25" s="388"/>
      <c r="Q25" s="388"/>
      <c r="R25" s="388"/>
      <c r="S25" s="388"/>
      <c r="T25" s="388"/>
      <c r="U25" s="388"/>
      <c r="V25" s="388"/>
      <c r="W25" s="388"/>
      <c r="X25" s="388"/>
      <c r="Y25" s="388"/>
      <c r="Z25" s="388"/>
      <c r="AA25" s="54"/>
      <c r="AB25" s="54"/>
      <c r="AC25" s="54"/>
    </row>
    <row r="26" spans="1:68" ht="16.5" hidden="1" customHeight="1" x14ac:dyDescent="0.25">
      <c r="A26" s="389" t="s">
        <v>89</v>
      </c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89"/>
      <c r="AA26" s="65"/>
      <c r="AB26" s="65"/>
      <c r="AC26" s="82"/>
    </row>
    <row r="27" spans="1:68" ht="14.25" hidden="1" customHeight="1" x14ac:dyDescent="0.25">
      <c r="A27" s="390" t="s">
        <v>90</v>
      </c>
      <c r="B27" s="390"/>
      <c r="C27" s="390"/>
      <c r="D27" s="390"/>
      <c r="E27" s="390"/>
      <c r="F27" s="390"/>
      <c r="G27" s="390"/>
      <c r="H27" s="390"/>
      <c r="I27" s="390"/>
      <c r="J27" s="390"/>
      <c r="K27" s="390"/>
      <c r="L27" s="390"/>
      <c r="M27" s="390"/>
      <c r="N27" s="390"/>
      <c r="O27" s="390"/>
      <c r="P27" s="390"/>
      <c r="Q27" s="390"/>
      <c r="R27" s="390"/>
      <c r="S27" s="390"/>
      <c r="T27" s="390"/>
      <c r="U27" s="390"/>
      <c r="V27" s="390"/>
      <c r="W27" s="390"/>
      <c r="X27" s="390"/>
      <c r="Y27" s="390"/>
      <c r="Z27" s="390"/>
      <c r="AA27" s="66"/>
      <c r="AB27" s="66"/>
      <c r="AC27" s="83"/>
    </row>
    <row r="28" spans="1:68" ht="27" customHeight="1" x14ac:dyDescent="0.25">
      <c r="A28" s="63" t="s">
        <v>91</v>
      </c>
      <c r="B28" s="63" t="s">
        <v>92</v>
      </c>
      <c r="C28" s="36">
        <v>4301132095</v>
      </c>
      <c r="D28" s="391">
        <v>4607111036605</v>
      </c>
      <c r="E28" s="391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96</v>
      </c>
      <c r="M28" s="38" t="s">
        <v>85</v>
      </c>
      <c r="N28" s="38"/>
      <c r="O28" s="37">
        <v>180</v>
      </c>
      <c r="P28" s="40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93"/>
      <c r="R28" s="393"/>
      <c r="S28" s="393"/>
      <c r="T28" s="394"/>
      <c r="U28" s="39" t="s">
        <v>46</v>
      </c>
      <c r="V28" s="39" t="s">
        <v>46</v>
      </c>
      <c r="W28" s="40" t="s">
        <v>39</v>
      </c>
      <c r="X28" s="58">
        <v>140</v>
      </c>
      <c r="Y28" s="55">
        <f>IFERROR(IF(X28="","",X28),"")</f>
        <v>140</v>
      </c>
      <c r="Z28" s="41">
        <f>IFERROR(IF(X28="","",X28*0.00941),"")</f>
        <v>1.3173999999999999</v>
      </c>
      <c r="AA28" s="68" t="s">
        <v>46</v>
      </c>
      <c r="AB28" s="69" t="s">
        <v>46</v>
      </c>
      <c r="AC28" s="91" t="s">
        <v>93</v>
      </c>
      <c r="AG28" s="81"/>
      <c r="AJ28" s="87" t="s">
        <v>97</v>
      </c>
      <c r="AK28" s="87">
        <v>14</v>
      </c>
      <c r="BB28" s="92" t="s">
        <v>94</v>
      </c>
      <c r="BM28" s="81">
        <f>IFERROR(X28*I28,"0")</f>
        <v>269.05200000000002</v>
      </c>
      <c r="BN28" s="81">
        <f>IFERROR(Y28*I28,"0")</f>
        <v>269.05200000000002</v>
      </c>
      <c r="BO28" s="81">
        <f>IFERROR(X28/J28,"0")</f>
        <v>1</v>
      </c>
      <c r="BP28" s="81">
        <f>IFERROR(Y28/J28,"0")</f>
        <v>1</v>
      </c>
    </row>
    <row r="29" spans="1:68" ht="27" hidden="1" customHeight="1" x14ac:dyDescent="0.25">
      <c r="A29" s="63" t="s">
        <v>98</v>
      </c>
      <c r="B29" s="63" t="s">
        <v>99</v>
      </c>
      <c r="C29" s="36">
        <v>4301132093</v>
      </c>
      <c r="D29" s="391">
        <v>4607111036520</v>
      </c>
      <c r="E29" s="391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96</v>
      </c>
      <c r="M29" s="38" t="s">
        <v>85</v>
      </c>
      <c r="N29" s="38"/>
      <c r="O29" s="37">
        <v>180</v>
      </c>
      <c r="P29" s="40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93"/>
      <c r="R29" s="393"/>
      <c r="S29" s="393"/>
      <c r="T29" s="394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97</v>
      </c>
      <c r="AK29" s="87">
        <v>14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hidden="1" customHeight="1" x14ac:dyDescent="0.25">
      <c r="A30" s="63" t="s">
        <v>100</v>
      </c>
      <c r="B30" s="63" t="s">
        <v>101</v>
      </c>
      <c r="C30" s="36">
        <v>4301132092</v>
      </c>
      <c r="D30" s="391">
        <v>4607111036537</v>
      </c>
      <c r="E30" s="391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95</v>
      </c>
      <c r="L30" s="37" t="s">
        <v>102</v>
      </c>
      <c r="M30" s="38" t="s">
        <v>85</v>
      </c>
      <c r="N30" s="38"/>
      <c r="O30" s="37">
        <v>180</v>
      </c>
      <c r="P30" s="40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93"/>
      <c r="R30" s="393"/>
      <c r="S30" s="393"/>
      <c r="T30" s="394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93</v>
      </c>
      <c r="AG30" s="81"/>
      <c r="AJ30" s="87" t="s">
        <v>103</v>
      </c>
      <c r="AK30" s="87">
        <v>140</v>
      </c>
      <c r="BB30" s="96" t="s">
        <v>94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hidden="1" customHeight="1" x14ac:dyDescent="0.25">
      <c r="A31" s="63" t="s">
        <v>104</v>
      </c>
      <c r="B31" s="63" t="s">
        <v>105</v>
      </c>
      <c r="C31" s="36">
        <v>4301132094</v>
      </c>
      <c r="D31" s="391">
        <v>4607111036599</v>
      </c>
      <c r="E31" s="391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95</v>
      </c>
      <c r="L31" s="37" t="s">
        <v>96</v>
      </c>
      <c r="M31" s="38" t="s">
        <v>85</v>
      </c>
      <c r="N31" s="38"/>
      <c r="O31" s="37">
        <v>180</v>
      </c>
      <c r="P31" s="40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93"/>
      <c r="R31" s="393"/>
      <c r="S31" s="393"/>
      <c r="T31" s="394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93</v>
      </c>
      <c r="AG31" s="81"/>
      <c r="AJ31" s="87" t="s">
        <v>97</v>
      </c>
      <c r="AK31" s="87">
        <v>14</v>
      </c>
      <c r="BB31" s="98" t="s">
        <v>94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398"/>
      <c r="B32" s="398"/>
      <c r="C32" s="398"/>
      <c r="D32" s="398"/>
      <c r="E32" s="398"/>
      <c r="F32" s="398"/>
      <c r="G32" s="398"/>
      <c r="H32" s="398"/>
      <c r="I32" s="398"/>
      <c r="J32" s="398"/>
      <c r="K32" s="398"/>
      <c r="L32" s="398"/>
      <c r="M32" s="398"/>
      <c r="N32" s="398"/>
      <c r="O32" s="399"/>
      <c r="P32" s="395" t="s">
        <v>40</v>
      </c>
      <c r="Q32" s="396"/>
      <c r="R32" s="396"/>
      <c r="S32" s="396"/>
      <c r="T32" s="396"/>
      <c r="U32" s="396"/>
      <c r="V32" s="397"/>
      <c r="W32" s="42" t="s">
        <v>39</v>
      </c>
      <c r="X32" s="43">
        <f>IFERROR(SUM(X28:X31),"0")</f>
        <v>140</v>
      </c>
      <c r="Y32" s="43">
        <f>IFERROR(SUM(Y28:Y31),"0")</f>
        <v>140</v>
      </c>
      <c r="Z32" s="43">
        <f>IFERROR(IF(Z28="",0,Z28),"0")+IFERROR(IF(Z29="",0,Z29),"0")+IFERROR(IF(Z30="",0,Z30),"0")+IFERROR(IF(Z31="",0,Z31),"0")</f>
        <v>1.3173999999999999</v>
      </c>
      <c r="AA32" s="67"/>
      <c r="AB32" s="67"/>
      <c r="AC32" s="67"/>
    </row>
    <row r="33" spans="1:68" x14ac:dyDescent="0.2">
      <c r="A33" s="398"/>
      <c r="B33" s="398"/>
      <c r="C33" s="398"/>
      <c r="D33" s="398"/>
      <c r="E33" s="398"/>
      <c r="F33" s="398"/>
      <c r="G33" s="398"/>
      <c r="H33" s="398"/>
      <c r="I33" s="398"/>
      <c r="J33" s="398"/>
      <c r="K33" s="398"/>
      <c r="L33" s="398"/>
      <c r="M33" s="398"/>
      <c r="N33" s="398"/>
      <c r="O33" s="399"/>
      <c r="P33" s="395" t="s">
        <v>40</v>
      </c>
      <c r="Q33" s="396"/>
      <c r="R33" s="396"/>
      <c r="S33" s="396"/>
      <c r="T33" s="396"/>
      <c r="U33" s="396"/>
      <c r="V33" s="397"/>
      <c r="W33" s="42" t="s">
        <v>0</v>
      </c>
      <c r="X33" s="43">
        <f>IFERROR(SUMPRODUCT(X28:X31*H28:H31),"0")</f>
        <v>210</v>
      </c>
      <c r="Y33" s="43">
        <f>IFERROR(SUMPRODUCT(Y28:Y31*H28:H31),"0")</f>
        <v>210</v>
      </c>
      <c r="Z33" s="42"/>
      <c r="AA33" s="67"/>
      <c r="AB33" s="67"/>
      <c r="AC33" s="67"/>
    </row>
    <row r="34" spans="1:68" ht="16.5" hidden="1" customHeight="1" x14ac:dyDescent="0.25">
      <c r="A34" s="389" t="s">
        <v>106</v>
      </c>
      <c r="B34" s="389"/>
      <c r="C34" s="389"/>
      <c r="D34" s="389"/>
      <c r="E34" s="389"/>
      <c r="F34" s="389"/>
      <c r="G34" s="389"/>
      <c r="H34" s="389"/>
      <c r="I34" s="389"/>
      <c r="J34" s="389"/>
      <c r="K34" s="389"/>
      <c r="L34" s="389"/>
      <c r="M34" s="389"/>
      <c r="N34" s="389"/>
      <c r="O34" s="389"/>
      <c r="P34" s="389"/>
      <c r="Q34" s="389"/>
      <c r="R34" s="389"/>
      <c r="S34" s="389"/>
      <c r="T34" s="389"/>
      <c r="U34" s="389"/>
      <c r="V34" s="389"/>
      <c r="W34" s="389"/>
      <c r="X34" s="389"/>
      <c r="Y34" s="389"/>
      <c r="Z34" s="389"/>
      <c r="AA34" s="65"/>
      <c r="AB34" s="65"/>
      <c r="AC34" s="82"/>
    </row>
    <row r="35" spans="1:68" ht="14.25" hidden="1" customHeight="1" x14ac:dyDescent="0.25">
      <c r="A35" s="390" t="s">
        <v>81</v>
      </c>
      <c r="B35" s="390"/>
      <c r="C35" s="390"/>
      <c r="D35" s="390"/>
      <c r="E35" s="390"/>
      <c r="F35" s="390"/>
      <c r="G35" s="390"/>
      <c r="H35" s="390"/>
      <c r="I35" s="390"/>
      <c r="J35" s="390"/>
      <c r="K35" s="390"/>
      <c r="L35" s="390"/>
      <c r="M35" s="390"/>
      <c r="N35" s="390"/>
      <c r="O35" s="390"/>
      <c r="P35" s="390"/>
      <c r="Q35" s="390"/>
      <c r="R35" s="390"/>
      <c r="S35" s="390"/>
      <c r="T35" s="390"/>
      <c r="U35" s="390"/>
      <c r="V35" s="390"/>
      <c r="W35" s="390"/>
      <c r="X35" s="390"/>
      <c r="Y35" s="390"/>
      <c r="Z35" s="390"/>
      <c r="AA35" s="66"/>
      <c r="AB35" s="66"/>
      <c r="AC35" s="83"/>
    </row>
    <row r="36" spans="1:68" ht="27" hidden="1" customHeight="1" x14ac:dyDescent="0.25">
      <c r="A36" s="63" t="s">
        <v>107</v>
      </c>
      <c r="B36" s="63" t="s">
        <v>108</v>
      </c>
      <c r="C36" s="36">
        <v>4301070884</v>
      </c>
      <c r="D36" s="391">
        <v>4607111036315</v>
      </c>
      <c r="E36" s="391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86</v>
      </c>
      <c r="L36" s="37" t="s">
        <v>96</v>
      </c>
      <c r="M36" s="38" t="s">
        <v>85</v>
      </c>
      <c r="N36" s="38"/>
      <c r="O36" s="37">
        <v>180</v>
      </c>
      <c r="P36" s="40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93"/>
      <c r="R36" s="393"/>
      <c r="S36" s="393"/>
      <c r="T36" s="394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G36" s="81"/>
      <c r="AJ36" s="87" t="s">
        <v>97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hidden="1" customHeight="1" x14ac:dyDescent="0.25">
      <c r="A37" s="63" t="s">
        <v>110</v>
      </c>
      <c r="B37" s="63" t="s">
        <v>111</v>
      </c>
      <c r="C37" s="36">
        <v>4301070864</v>
      </c>
      <c r="D37" s="391">
        <v>4607111036292</v>
      </c>
      <c r="E37" s="391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86</v>
      </c>
      <c r="L37" s="37" t="s">
        <v>96</v>
      </c>
      <c r="M37" s="38" t="s">
        <v>85</v>
      </c>
      <c r="N37" s="38"/>
      <c r="O37" s="37">
        <v>180</v>
      </c>
      <c r="P37" s="40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93"/>
      <c r="R37" s="393"/>
      <c r="S37" s="393"/>
      <c r="T37" s="394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112</v>
      </c>
      <c r="AG37" s="81"/>
      <c r="AJ37" s="87" t="s">
        <v>97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idden="1" x14ac:dyDescent="0.2">
      <c r="A38" s="398"/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9"/>
      <c r="P38" s="395" t="s">
        <v>40</v>
      </c>
      <c r="Q38" s="396"/>
      <c r="R38" s="396"/>
      <c r="S38" s="396"/>
      <c r="T38" s="396"/>
      <c r="U38" s="396"/>
      <c r="V38" s="397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hidden="1" x14ac:dyDescent="0.2">
      <c r="A39" s="398"/>
      <c r="B39" s="398"/>
      <c r="C39" s="398"/>
      <c r="D39" s="398"/>
      <c r="E39" s="398"/>
      <c r="F39" s="398"/>
      <c r="G39" s="398"/>
      <c r="H39" s="398"/>
      <c r="I39" s="398"/>
      <c r="J39" s="398"/>
      <c r="K39" s="398"/>
      <c r="L39" s="398"/>
      <c r="M39" s="398"/>
      <c r="N39" s="398"/>
      <c r="O39" s="399"/>
      <c r="P39" s="395" t="s">
        <v>40</v>
      </c>
      <c r="Q39" s="396"/>
      <c r="R39" s="396"/>
      <c r="S39" s="396"/>
      <c r="T39" s="396"/>
      <c r="U39" s="396"/>
      <c r="V39" s="397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hidden="1" customHeight="1" x14ac:dyDescent="0.25">
      <c r="A40" s="389" t="s">
        <v>113</v>
      </c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89"/>
      <c r="O40" s="389"/>
      <c r="P40" s="389"/>
      <c r="Q40" s="389"/>
      <c r="R40" s="389"/>
      <c r="S40" s="389"/>
      <c r="T40" s="389"/>
      <c r="U40" s="389"/>
      <c r="V40" s="389"/>
      <c r="W40" s="389"/>
      <c r="X40" s="389"/>
      <c r="Y40" s="389"/>
      <c r="Z40" s="389"/>
      <c r="AA40" s="65"/>
      <c r="AB40" s="65"/>
      <c r="AC40" s="82"/>
    </row>
    <row r="41" spans="1:68" ht="14.25" hidden="1" customHeight="1" x14ac:dyDescent="0.25">
      <c r="A41" s="390" t="s">
        <v>114</v>
      </c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0"/>
      <c r="N41" s="390"/>
      <c r="O41" s="390"/>
      <c r="P41" s="390"/>
      <c r="Q41" s="390"/>
      <c r="R41" s="390"/>
      <c r="S41" s="390"/>
      <c r="T41" s="390"/>
      <c r="U41" s="390"/>
      <c r="V41" s="390"/>
      <c r="W41" s="390"/>
      <c r="X41" s="390"/>
      <c r="Y41" s="390"/>
      <c r="Z41" s="390"/>
      <c r="AA41" s="66"/>
      <c r="AB41" s="66"/>
      <c r="AC41" s="83"/>
    </row>
    <row r="42" spans="1:68" ht="27" hidden="1" customHeight="1" x14ac:dyDescent="0.25">
      <c r="A42" s="63" t="s">
        <v>115</v>
      </c>
      <c r="B42" s="63" t="s">
        <v>116</v>
      </c>
      <c r="C42" s="36">
        <v>4301190022</v>
      </c>
      <c r="D42" s="391">
        <v>4607111037053</v>
      </c>
      <c r="E42" s="391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118</v>
      </c>
      <c r="L42" s="37" t="s">
        <v>96</v>
      </c>
      <c r="M42" s="38" t="s">
        <v>85</v>
      </c>
      <c r="N42" s="38"/>
      <c r="O42" s="37">
        <v>365</v>
      </c>
      <c r="P42" s="40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93"/>
      <c r="R42" s="393"/>
      <c r="S42" s="393"/>
      <c r="T42" s="394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97</v>
      </c>
      <c r="AK42" s="87">
        <v>10</v>
      </c>
      <c r="BB42" s="104" t="s">
        <v>94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idden="1" x14ac:dyDescent="0.2">
      <c r="A43" s="398"/>
      <c r="B43" s="398"/>
      <c r="C43" s="398"/>
      <c r="D43" s="398"/>
      <c r="E43" s="398"/>
      <c r="F43" s="398"/>
      <c r="G43" s="398"/>
      <c r="H43" s="398"/>
      <c r="I43" s="398"/>
      <c r="J43" s="398"/>
      <c r="K43" s="398"/>
      <c r="L43" s="398"/>
      <c r="M43" s="398"/>
      <c r="N43" s="398"/>
      <c r="O43" s="399"/>
      <c r="P43" s="395" t="s">
        <v>40</v>
      </c>
      <c r="Q43" s="396"/>
      <c r="R43" s="396"/>
      <c r="S43" s="396"/>
      <c r="T43" s="396"/>
      <c r="U43" s="396"/>
      <c r="V43" s="397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hidden="1" x14ac:dyDescent="0.2">
      <c r="A44" s="398"/>
      <c r="B44" s="398"/>
      <c r="C44" s="398"/>
      <c r="D44" s="398"/>
      <c r="E44" s="398"/>
      <c r="F44" s="398"/>
      <c r="G44" s="398"/>
      <c r="H44" s="398"/>
      <c r="I44" s="398"/>
      <c r="J44" s="398"/>
      <c r="K44" s="398"/>
      <c r="L44" s="398"/>
      <c r="M44" s="398"/>
      <c r="N44" s="398"/>
      <c r="O44" s="399"/>
      <c r="P44" s="395" t="s">
        <v>40</v>
      </c>
      <c r="Q44" s="396"/>
      <c r="R44" s="396"/>
      <c r="S44" s="396"/>
      <c r="T44" s="396"/>
      <c r="U44" s="396"/>
      <c r="V44" s="397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hidden="1" customHeight="1" x14ac:dyDescent="0.25">
      <c r="A45" s="389" t="s">
        <v>119</v>
      </c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89"/>
      <c r="O45" s="389"/>
      <c r="P45" s="389"/>
      <c r="Q45" s="389"/>
      <c r="R45" s="389"/>
      <c r="S45" s="389"/>
      <c r="T45" s="389"/>
      <c r="U45" s="389"/>
      <c r="V45" s="389"/>
      <c r="W45" s="389"/>
      <c r="X45" s="389"/>
      <c r="Y45" s="389"/>
      <c r="Z45" s="389"/>
      <c r="AA45" s="65"/>
      <c r="AB45" s="65"/>
      <c r="AC45" s="82"/>
    </row>
    <row r="46" spans="1:68" ht="14.25" hidden="1" customHeight="1" x14ac:dyDescent="0.25">
      <c r="A46" s="390" t="s">
        <v>81</v>
      </c>
      <c r="B46" s="390"/>
      <c r="C46" s="390"/>
      <c r="D46" s="390"/>
      <c r="E46" s="390"/>
      <c r="F46" s="390"/>
      <c r="G46" s="390"/>
      <c r="H46" s="390"/>
      <c r="I46" s="390"/>
      <c r="J46" s="390"/>
      <c r="K46" s="390"/>
      <c r="L46" s="390"/>
      <c r="M46" s="390"/>
      <c r="N46" s="390"/>
      <c r="O46" s="390"/>
      <c r="P46" s="390"/>
      <c r="Q46" s="390"/>
      <c r="R46" s="390"/>
      <c r="S46" s="390"/>
      <c r="T46" s="390"/>
      <c r="U46" s="390"/>
      <c r="V46" s="390"/>
      <c r="W46" s="390"/>
      <c r="X46" s="390"/>
      <c r="Y46" s="390"/>
      <c r="Z46" s="390"/>
      <c r="AA46" s="66"/>
      <c r="AB46" s="66"/>
      <c r="AC46" s="83"/>
    </row>
    <row r="47" spans="1:68" ht="27" hidden="1" customHeight="1" x14ac:dyDescent="0.25">
      <c r="A47" s="63" t="s">
        <v>120</v>
      </c>
      <c r="B47" s="63" t="s">
        <v>121</v>
      </c>
      <c r="C47" s="36">
        <v>4301070989</v>
      </c>
      <c r="D47" s="391">
        <v>4607111037190</v>
      </c>
      <c r="E47" s="391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86</v>
      </c>
      <c r="L47" s="37" t="s">
        <v>96</v>
      </c>
      <c r="M47" s="38" t="s">
        <v>85</v>
      </c>
      <c r="N47" s="38"/>
      <c r="O47" s="37">
        <v>180</v>
      </c>
      <c r="P47" s="40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93"/>
      <c r="R47" s="393"/>
      <c r="S47" s="393"/>
      <c r="T47" s="394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122</v>
      </c>
      <c r="AG47" s="81"/>
      <c r="AJ47" s="87" t="s">
        <v>97</v>
      </c>
      <c r="AK47" s="87">
        <v>12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hidden="1" customHeight="1" x14ac:dyDescent="0.25">
      <c r="A48" s="63" t="s">
        <v>123</v>
      </c>
      <c r="B48" s="63" t="s">
        <v>124</v>
      </c>
      <c r="C48" s="36">
        <v>4301071032</v>
      </c>
      <c r="D48" s="391">
        <v>4607111038999</v>
      </c>
      <c r="E48" s="391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86</v>
      </c>
      <c r="L48" s="37" t="s">
        <v>96</v>
      </c>
      <c r="M48" s="38" t="s">
        <v>85</v>
      </c>
      <c r="N48" s="38"/>
      <c r="O48" s="37">
        <v>180</v>
      </c>
      <c r="P48" s="40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93"/>
      <c r="R48" s="393"/>
      <c r="S48" s="393"/>
      <c r="T48" s="394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122</v>
      </c>
      <c r="AG48" s="81"/>
      <c r="AJ48" s="87" t="s">
        <v>97</v>
      </c>
      <c r="AK48" s="87">
        <v>12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hidden="1" customHeight="1" x14ac:dyDescent="0.25">
      <c r="A49" s="63" t="s">
        <v>125</v>
      </c>
      <c r="B49" s="63" t="s">
        <v>126</v>
      </c>
      <c r="C49" s="36">
        <v>4301070972</v>
      </c>
      <c r="D49" s="391">
        <v>4607111037183</v>
      </c>
      <c r="E49" s="391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86</v>
      </c>
      <c r="L49" s="37" t="s">
        <v>96</v>
      </c>
      <c r="M49" s="38" t="s">
        <v>85</v>
      </c>
      <c r="N49" s="38"/>
      <c r="O49" s="37">
        <v>180</v>
      </c>
      <c r="P49" s="40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93"/>
      <c r="R49" s="393"/>
      <c r="S49" s="393"/>
      <c r="T49" s="394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122</v>
      </c>
      <c r="AG49" s="81"/>
      <c r="AJ49" s="87" t="s">
        <v>97</v>
      </c>
      <c r="AK49" s="87">
        <v>12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hidden="1" customHeight="1" x14ac:dyDescent="0.25">
      <c r="A50" s="63" t="s">
        <v>127</v>
      </c>
      <c r="B50" s="63" t="s">
        <v>128</v>
      </c>
      <c r="C50" s="36">
        <v>4301071044</v>
      </c>
      <c r="D50" s="391">
        <v>4607111039385</v>
      </c>
      <c r="E50" s="391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86</v>
      </c>
      <c r="L50" s="37" t="s">
        <v>96</v>
      </c>
      <c r="M50" s="38" t="s">
        <v>85</v>
      </c>
      <c r="N50" s="38"/>
      <c r="O50" s="37">
        <v>180</v>
      </c>
      <c r="P50" s="41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93"/>
      <c r="R50" s="393"/>
      <c r="S50" s="393"/>
      <c r="T50" s="394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122</v>
      </c>
      <c r="AG50" s="81"/>
      <c r="AJ50" s="87" t="s">
        <v>97</v>
      </c>
      <c r="AK50" s="87">
        <v>12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hidden="1" customHeight="1" x14ac:dyDescent="0.25">
      <c r="A51" s="63" t="s">
        <v>129</v>
      </c>
      <c r="B51" s="63" t="s">
        <v>130</v>
      </c>
      <c r="C51" s="36">
        <v>4301070970</v>
      </c>
      <c r="D51" s="391">
        <v>4607111037091</v>
      </c>
      <c r="E51" s="391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86</v>
      </c>
      <c r="L51" s="37" t="s">
        <v>96</v>
      </c>
      <c r="M51" s="38" t="s">
        <v>85</v>
      </c>
      <c r="N51" s="38"/>
      <c r="O51" s="37">
        <v>180</v>
      </c>
      <c r="P51" s="41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93"/>
      <c r="R51" s="393"/>
      <c r="S51" s="393"/>
      <c r="T51" s="394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131</v>
      </c>
      <c r="AG51" s="81"/>
      <c r="AJ51" s="87" t="s">
        <v>97</v>
      </c>
      <c r="AK51" s="87">
        <v>12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hidden="1" customHeight="1" x14ac:dyDescent="0.25">
      <c r="A52" s="63" t="s">
        <v>132</v>
      </c>
      <c r="B52" s="63" t="s">
        <v>133</v>
      </c>
      <c r="C52" s="36">
        <v>4301071045</v>
      </c>
      <c r="D52" s="391">
        <v>4607111039392</v>
      </c>
      <c r="E52" s="391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86</v>
      </c>
      <c r="L52" s="37" t="s">
        <v>96</v>
      </c>
      <c r="M52" s="38" t="s">
        <v>85</v>
      </c>
      <c r="N52" s="38"/>
      <c r="O52" s="37">
        <v>180</v>
      </c>
      <c r="P52" s="412" t="s">
        <v>134</v>
      </c>
      <c r="Q52" s="393"/>
      <c r="R52" s="393"/>
      <c r="S52" s="393"/>
      <c r="T52" s="394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131</v>
      </c>
      <c r="AG52" s="81"/>
      <c r="AJ52" s="87" t="s">
        <v>97</v>
      </c>
      <c r="AK52" s="87">
        <v>12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hidden="1" customHeight="1" x14ac:dyDescent="0.25">
      <c r="A53" s="63" t="s">
        <v>135</v>
      </c>
      <c r="B53" s="63" t="s">
        <v>136</v>
      </c>
      <c r="C53" s="36">
        <v>4301070971</v>
      </c>
      <c r="D53" s="391">
        <v>4607111036902</v>
      </c>
      <c r="E53" s="391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86</v>
      </c>
      <c r="L53" s="37" t="s">
        <v>96</v>
      </c>
      <c r="M53" s="38" t="s">
        <v>85</v>
      </c>
      <c r="N53" s="38"/>
      <c r="O53" s="37">
        <v>180</v>
      </c>
      <c r="P53" s="41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93"/>
      <c r="R53" s="393"/>
      <c r="S53" s="393"/>
      <c r="T53" s="394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131</v>
      </c>
      <c r="AG53" s="81"/>
      <c r="AJ53" s="87" t="s">
        <v>97</v>
      </c>
      <c r="AK53" s="87">
        <v>12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hidden="1" customHeight="1" x14ac:dyDescent="0.25">
      <c r="A54" s="63" t="s">
        <v>137</v>
      </c>
      <c r="B54" s="63" t="s">
        <v>138</v>
      </c>
      <c r="C54" s="36">
        <v>4301071031</v>
      </c>
      <c r="D54" s="391">
        <v>4607111038982</v>
      </c>
      <c r="E54" s="391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86</v>
      </c>
      <c r="L54" s="37" t="s">
        <v>87</v>
      </c>
      <c r="M54" s="38" t="s">
        <v>85</v>
      </c>
      <c r="N54" s="38"/>
      <c r="O54" s="37">
        <v>180</v>
      </c>
      <c r="P54" s="41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93"/>
      <c r="R54" s="393"/>
      <c r="S54" s="393"/>
      <c r="T54" s="394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131</v>
      </c>
      <c r="AG54" s="81"/>
      <c r="AJ54" s="87" t="s">
        <v>88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hidden="1" customHeight="1" x14ac:dyDescent="0.25">
      <c r="A55" s="63" t="s">
        <v>139</v>
      </c>
      <c r="B55" s="63" t="s">
        <v>140</v>
      </c>
      <c r="C55" s="36">
        <v>4301070969</v>
      </c>
      <c r="D55" s="391">
        <v>4607111036858</v>
      </c>
      <c r="E55" s="391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86</v>
      </c>
      <c r="L55" s="37" t="s">
        <v>87</v>
      </c>
      <c r="M55" s="38" t="s">
        <v>85</v>
      </c>
      <c r="N55" s="38"/>
      <c r="O55" s="37">
        <v>180</v>
      </c>
      <c r="P55" s="41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93"/>
      <c r="R55" s="393"/>
      <c r="S55" s="393"/>
      <c r="T55" s="394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131</v>
      </c>
      <c r="AG55" s="81"/>
      <c r="AJ55" s="87" t="s">
        <v>88</v>
      </c>
      <c r="AK55" s="87">
        <v>1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hidden="1" customHeight="1" x14ac:dyDescent="0.25">
      <c r="A56" s="63" t="s">
        <v>141</v>
      </c>
      <c r="B56" s="63" t="s">
        <v>142</v>
      </c>
      <c r="C56" s="36">
        <v>4301071046</v>
      </c>
      <c r="D56" s="391">
        <v>4607111039354</v>
      </c>
      <c r="E56" s="391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86</v>
      </c>
      <c r="L56" s="37" t="s">
        <v>87</v>
      </c>
      <c r="M56" s="38" t="s">
        <v>85</v>
      </c>
      <c r="N56" s="38"/>
      <c r="O56" s="37">
        <v>180</v>
      </c>
      <c r="P56" s="41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93"/>
      <c r="R56" s="393"/>
      <c r="S56" s="393"/>
      <c r="T56" s="394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131</v>
      </c>
      <c r="AG56" s="81"/>
      <c r="AJ56" s="87" t="s">
        <v>88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hidden="1" customHeight="1" x14ac:dyDescent="0.25">
      <c r="A57" s="63" t="s">
        <v>143</v>
      </c>
      <c r="B57" s="63" t="s">
        <v>144</v>
      </c>
      <c r="C57" s="36">
        <v>4301070968</v>
      </c>
      <c r="D57" s="391">
        <v>4607111036889</v>
      </c>
      <c r="E57" s="391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86</v>
      </c>
      <c r="L57" s="37" t="s">
        <v>96</v>
      </c>
      <c r="M57" s="38" t="s">
        <v>85</v>
      </c>
      <c r="N57" s="38"/>
      <c r="O57" s="37">
        <v>180</v>
      </c>
      <c r="P57" s="41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93"/>
      <c r="R57" s="393"/>
      <c r="S57" s="393"/>
      <c r="T57" s="394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131</v>
      </c>
      <c r="AG57" s="81"/>
      <c r="AJ57" s="87" t="s">
        <v>97</v>
      </c>
      <c r="AK57" s="87">
        <v>12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hidden="1" customHeight="1" x14ac:dyDescent="0.25">
      <c r="A58" s="63" t="s">
        <v>145</v>
      </c>
      <c r="B58" s="63" t="s">
        <v>146</v>
      </c>
      <c r="C58" s="36">
        <v>4301071047</v>
      </c>
      <c r="D58" s="391">
        <v>4607111039330</v>
      </c>
      <c r="E58" s="391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86</v>
      </c>
      <c r="L58" s="37" t="s">
        <v>87</v>
      </c>
      <c r="M58" s="38" t="s">
        <v>85</v>
      </c>
      <c r="N58" s="38"/>
      <c r="O58" s="37">
        <v>180</v>
      </c>
      <c r="P58" s="41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93"/>
      <c r="R58" s="393"/>
      <c r="S58" s="393"/>
      <c r="T58" s="394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131</v>
      </c>
      <c r="AG58" s="81"/>
      <c r="AJ58" s="87" t="s">
        <v>88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hidden="1" x14ac:dyDescent="0.2">
      <c r="A59" s="398"/>
      <c r="B59" s="398"/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399"/>
      <c r="P59" s="395" t="s">
        <v>40</v>
      </c>
      <c r="Q59" s="396"/>
      <c r="R59" s="396"/>
      <c r="S59" s="396"/>
      <c r="T59" s="396"/>
      <c r="U59" s="396"/>
      <c r="V59" s="397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hidden="1" x14ac:dyDescent="0.2">
      <c r="A60" s="398"/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399"/>
      <c r="P60" s="395" t="s">
        <v>40</v>
      </c>
      <c r="Q60" s="396"/>
      <c r="R60" s="396"/>
      <c r="S60" s="396"/>
      <c r="T60" s="396"/>
      <c r="U60" s="396"/>
      <c r="V60" s="397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hidden="1" customHeight="1" x14ac:dyDescent="0.25">
      <c r="A61" s="389" t="s">
        <v>147</v>
      </c>
      <c r="B61" s="389"/>
      <c r="C61" s="389"/>
      <c r="D61" s="389"/>
      <c r="E61" s="389"/>
      <c r="F61" s="389"/>
      <c r="G61" s="389"/>
      <c r="H61" s="389"/>
      <c r="I61" s="389"/>
      <c r="J61" s="389"/>
      <c r="K61" s="389"/>
      <c r="L61" s="389"/>
      <c r="M61" s="389"/>
      <c r="N61" s="389"/>
      <c r="O61" s="389"/>
      <c r="P61" s="389"/>
      <c r="Q61" s="389"/>
      <c r="R61" s="389"/>
      <c r="S61" s="389"/>
      <c r="T61" s="389"/>
      <c r="U61" s="389"/>
      <c r="V61" s="389"/>
      <c r="W61" s="389"/>
      <c r="X61" s="389"/>
      <c r="Y61" s="389"/>
      <c r="Z61" s="389"/>
      <c r="AA61" s="65"/>
      <c r="AB61" s="65"/>
      <c r="AC61" s="82"/>
    </row>
    <row r="62" spans="1:68" ht="14.25" hidden="1" customHeight="1" x14ac:dyDescent="0.25">
      <c r="A62" s="390" t="s">
        <v>81</v>
      </c>
      <c r="B62" s="390"/>
      <c r="C62" s="390"/>
      <c r="D62" s="390"/>
      <c r="E62" s="390"/>
      <c r="F62" s="390"/>
      <c r="G62" s="390"/>
      <c r="H62" s="390"/>
      <c r="I62" s="390"/>
      <c r="J62" s="390"/>
      <c r="K62" s="390"/>
      <c r="L62" s="390"/>
      <c r="M62" s="390"/>
      <c r="N62" s="390"/>
      <c r="O62" s="390"/>
      <c r="P62" s="390"/>
      <c r="Q62" s="390"/>
      <c r="R62" s="390"/>
      <c r="S62" s="390"/>
      <c r="T62" s="390"/>
      <c r="U62" s="390"/>
      <c r="V62" s="390"/>
      <c r="W62" s="390"/>
      <c r="X62" s="390"/>
      <c r="Y62" s="390"/>
      <c r="Z62" s="390"/>
      <c r="AA62" s="66"/>
      <c r="AB62" s="66"/>
      <c r="AC62" s="83"/>
    </row>
    <row r="63" spans="1:68" ht="27" hidden="1" customHeight="1" x14ac:dyDescent="0.25">
      <c r="A63" s="63" t="s">
        <v>148</v>
      </c>
      <c r="B63" s="63" t="s">
        <v>149</v>
      </c>
      <c r="C63" s="36">
        <v>4301070977</v>
      </c>
      <c r="D63" s="391">
        <v>4607111037411</v>
      </c>
      <c r="E63" s="391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151</v>
      </c>
      <c r="L63" s="37" t="s">
        <v>87</v>
      </c>
      <c r="M63" s="38" t="s">
        <v>85</v>
      </c>
      <c r="N63" s="38"/>
      <c r="O63" s="37">
        <v>180</v>
      </c>
      <c r="P63" s="41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93"/>
      <c r="R63" s="393"/>
      <c r="S63" s="393"/>
      <c r="T63" s="394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150</v>
      </c>
      <c r="AG63" s="81"/>
      <c r="AJ63" s="87" t="s">
        <v>88</v>
      </c>
      <c r="AK63" s="87">
        <v>1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hidden="1" customHeight="1" x14ac:dyDescent="0.25">
      <c r="A64" s="63" t="s">
        <v>152</v>
      </c>
      <c r="B64" s="63" t="s">
        <v>153</v>
      </c>
      <c r="C64" s="36">
        <v>4301070981</v>
      </c>
      <c r="D64" s="391">
        <v>4607111036728</v>
      </c>
      <c r="E64" s="391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86</v>
      </c>
      <c r="L64" s="37" t="s">
        <v>102</v>
      </c>
      <c r="M64" s="38" t="s">
        <v>85</v>
      </c>
      <c r="N64" s="38"/>
      <c r="O64" s="37">
        <v>180</v>
      </c>
      <c r="P64" s="42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93"/>
      <c r="R64" s="393"/>
      <c r="S64" s="393"/>
      <c r="T64" s="394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150</v>
      </c>
      <c r="AG64" s="81"/>
      <c r="AJ64" s="87" t="s">
        <v>103</v>
      </c>
      <c r="AK64" s="87">
        <v>144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idden="1" x14ac:dyDescent="0.2">
      <c r="A65" s="398"/>
      <c r="B65" s="398"/>
      <c r="C65" s="398"/>
      <c r="D65" s="398"/>
      <c r="E65" s="398"/>
      <c r="F65" s="398"/>
      <c r="G65" s="398"/>
      <c r="H65" s="398"/>
      <c r="I65" s="398"/>
      <c r="J65" s="398"/>
      <c r="K65" s="398"/>
      <c r="L65" s="398"/>
      <c r="M65" s="398"/>
      <c r="N65" s="398"/>
      <c r="O65" s="399"/>
      <c r="P65" s="395" t="s">
        <v>40</v>
      </c>
      <c r="Q65" s="396"/>
      <c r="R65" s="396"/>
      <c r="S65" s="396"/>
      <c r="T65" s="396"/>
      <c r="U65" s="396"/>
      <c r="V65" s="397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hidden="1" x14ac:dyDescent="0.2">
      <c r="A66" s="398"/>
      <c r="B66" s="398"/>
      <c r="C66" s="398"/>
      <c r="D66" s="398"/>
      <c r="E66" s="398"/>
      <c r="F66" s="398"/>
      <c r="G66" s="398"/>
      <c r="H66" s="398"/>
      <c r="I66" s="398"/>
      <c r="J66" s="398"/>
      <c r="K66" s="398"/>
      <c r="L66" s="398"/>
      <c r="M66" s="398"/>
      <c r="N66" s="398"/>
      <c r="O66" s="399"/>
      <c r="P66" s="395" t="s">
        <v>40</v>
      </c>
      <c r="Q66" s="396"/>
      <c r="R66" s="396"/>
      <c r="S66" s="396"/>
      <c r="T66" s="396"/>
      <c r="U66" s="396"/>
      <c r="V66" s="397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hidden="1" customHeight="1" x14ac:dyDescent="0.25">
      <c r="A67" s="389" t="s">
        <v>154</v>
      </c>
      <c r="B67" s="389"/>
      <c r="C67" s="389"/>
      <c r="D67" s="389"/>
      <c r="E67" s="389"/>
      <c r="F67" s="389"/>
      <c r="G67" s="389"/>
      <c r="H67" s="389"/>
      <c r="I67" s="389"/>
      <c r="J67" s="389"/>
      <c r="K67" s="389"/>
      <c r="L67" s="389"/>
      <c r="M67" s="389"/>
      <c r="N67" s="389"/>
      <c r="O67" s="389"/>
      <c r="P67" s="389"/>
      <c r="Q67" s="389"/>
      <c r="R67" s="389"/>
      <c r="S67" s="389"/>
      <c r="T67" s="389"/>
      <c r="U67" s="389"/>
      <c r="V67" s="389"/>
      <c r="W67" s="389"/>
      <c r="X67" s="389"/>
      <c r="Y67" s="389"/>
      <c r="Z67" s="389"/>
      <c r="AA67" s="65"/>
      <c r="AB67" s="65"/>
      <c r="AC67" s="82"/>
    </row>
    <row r="68" spans="1:68" ht="14.25" hidden="1" customHeight="1" x14ac:dyDescent="0.25">
      <c r="A68" s="390" t="s">
        <v>155</v>
      </c>
      <c r="B68" s="390"/>
      <c r="C68" s="390"/>
      <c r="D68" s="390"/>
      <c r="E68" s="390"/>
      <c r="F68" s="390"/>
      <c r="G68" s="390"/>
      <c r="H68" s="390"/>
      <c r="I68" s="390"/>
      <c r="J68" s="390"/>
      <c r="K68" s="390"/>
      <c r="L68" s="390"/>
      <c r="M68" s="390"/>
      <c r="N68" s="390"/>
      <c r="O68" s="390"/>
      <c r="P68" s="390"/>
      <c r="Q68" s="390"/>
      <c r="R68" s="390"/>
      <c r="S68" s="390"/>
      <c r="T68" s="390"/>
      <c r="U68" s="390"/>
      <c r="V68" s="390"/>
      <c r="W68" s="390"/>
      <c r="X68" s="390"/>
      <c r="Y68" s="390"/>
      <c r="Z68" s="390"/>
      <c r="AA68" s="66"/>
      <c r="AB68" s="66"/>
      <c r="AC68" s="83"/>
    </row>
    <row r="69" spans="1:68" ht="27" hidden="1" customHeight="1" x14ac:dyDescent="0.25">
      <c r="A69" s="63" t="s">
        <v>156</v>
      </c>
      <c r="B69" s="63" t="s">
        <v>157</v>
      </c>
      <c r="C69" s="36">
        <v>4301135271</v>
      </c>
      <c r="D69" s="391">
        <v>4607111033659</v>
      </c>
      <c r="E69" s="391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95</v>
      </c>
      <c r="L69" s="37" t="s">
        <v>96</v>
      </c>
      <c r="M69" s="38" t="s">
        <v>85</v>
      </c>
      <c r="N69" s="38"/>
      <c r="O69" s="37">
        <v>180</v>
      </c>
      <c r="P69" s="42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93"/>
      <c r="R69" s="393"/>
      <c r="S69" s="393"/>
      <c r="T69" s="394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158</v>
      </c>
      <c r="AG69" s="81"/>
      <c r="AJ69" s="87" t="s">
        <v>97</v>
      </c>
      <c r="AK69" s="87">
        <v>14</v>
      </c>
      <c r="BB69" s="134" t="s">
        <v>94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idden="1" x14ac:dyDescent="0.2">
      <c r="A70" s="398"/>
      <c r="B70" s="398"/>
      <c r="C70" s="398"/>
      <c r="D70" s="398"/>
      <c r="E70" s="398"/>
      <c r="F70" s="398"/>
      <c r="G70" s="398"/>
      <c r="H70" s="398"/>
      <c r="I70" s="398"/>
      <c r="J70" s="398"/>
      <c r="K70" s="398"/>
      <c r="L70" s="398"/>
      <c r="M70" s="398"/>
      <c r="N70" s="398"/>
      <c r="O70" s="399"/>
      <c r="P70" s="395" t="s">
        <v>40</v>
      </c>
      <c r="Q70" s="396"/>
      <c r="R70" s="396"/>
      <c r="S70" s="396"/>
      <c r="T70" s="396"/>
      <c r="U70" s="396"/>
      <c r="V70" s="397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hidden="1" x14ac:dyDescent="0.2">
      <c r="A71" s="398"/>
      <c r="B71" s="398"/>
      <c r="C71" s="398"/>
      <c r="D71" s="398"/>
      <c r="E71" s="398"/>
      <c r="F71" s="398"/>
      <c r="G71" s="398"/>
      <c r="H71" s="398"/>
      <c r="I71" s="398"/>
      <c r="J71" s="398"/>
      <c r="K71" s="398"/>
      <c r="L71" s="398"/>
      <c r="M71" s="398"/>
      <c r="N71" s="398"/>
      <c r="O71" s="399"/>
      <c r="P71" s="395" t="s">
        <v>40</v>
      </c>
      <c r="Q71" s="396"/>
      <c r="R71" s="396"/>
      <c r="S71" s="396"/>
      <c r="T71" s="396"/>
      <c r="U71" s="396"/>
      <c r="V71" s="397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hidden="1" customHeight="1" x14ac:dyDescent="0.25">
      <c r="A72" s="389" t="s">
        <v>159</v>
      </c>
      <c r="B72" s="389"/>
      <c r="C72" s="389"/>
      <c r="D72" s="389"/>
      <c r="E72" s="389"/>
      <c r="F72" s="389"/>
      <c r="G72" s="389"/>
      <c r="H72" s="389"/>
      <c r="I72" s="389"/>
      <c r="J72" s="389"/>
      <c r="K72" s="389"/>
      <c r="L72" s="389"/>
      <c r="M72" s="389"/>
      <c r="N72" s="389"/>
      <c r="O72" s="389"/>
      <c r="P72" s="389"/>
      <c r="Q72" s="389"/>
      <c r="R72" s="389"/>
      <c r="S72" s="389"/>
      <c r="T72" s="389"/>
      <c r="U72" s="389"/>
      <c r="V72" s="389"/>
      <c r="W72" s="389"/>
      <c r="X72" s="389"/>
      <c r="Y72" s="389"/>
      <c r="Z72" s="389"/>
      <c r="AA72" s="65"/>
      <c r="AB72" s="65"/>
      <c r="AC72" s="82"/>
    </row>
    <row r="73" spans="1:68" ht="14.25" hidden="1" customHeight="1" x14ac:dyDescent="0.25">
      <c r="A73" s="390" t="s">
        <v>160</v>
      </c>
      <c r="B73" s="390"/>
      <c r="C73" s="390"/>
      <c r="D73" s="390"/>
      <c r="E73" s="390"/>
      <c r="F73" s="390"/>
      <c r="G73" s="390"/>
      <c r="H73" s="390"/>
      <c r="I73" s="390"/>
      <c r="J73" s="390"/>
      <c r="K73" s="390"/>
      <c r="L73" s="390"/>
      <c r="M73" s="390"/>
      <c r="N73" s="390"/>
      <c r="O73" s="390"/>
      <c r="P73" s="390"/>
      <c r="Q73" s="390"/>
      <c r="R73" s="390"/>
      <c r="S73" s="390"/>
      <c r="T73" s="390"/>
      <c r="U73" s="390"/>
      <c r="V73" s="390"/>
      <c r="W73" s="390"/>
      <c r="X73" s="390"/>
      <c r="Y73" s="390"/>
      <c r="Z73" s="390"/>
      <c r="AA73" s="66"/>
      <c r="AB73" s="66"/>
      <c r="AC73" s="83"/>
    </row>
    <row r="74" spans="1:68" ht="27" hidden="1" customHeight="1" x14ac:dyDescent="0.25">
      <c r="A74" s="63" t="s">
        <v>161</v>
      </c>
      <c r="B74" s="63" t="s">
        <v>162</v>
      </c>
      <c r="C74" s="36">
        <v>4301131021</v>
      </c>
      <c r="D74" s="391">
        <v>4607111034137</v>
      </c>
      <c r="E74" s="391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95</v>
      </c>
      <c r="L74" s="37" t="s">
        <v>96</v>
      </c>
      <c r="M74" s="38" t="s">
        <v>85</v>
      </c>
      <c r="N74" s="38"/>
      <c r="O74" s="37">
        <v>180</v>
      </c>
      <c r="P74" s="42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93"/>
      <c r="R74" s="393"/>
      <c r="S74" s="393"/>
      <c r="T74" s="394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163</v>
      </c>
      <c r="AG74" s="81"/>
      <c r="AJ74" s="87" t="s">
        <v>97</v>
      </c>
      <c r="AK74" s="87">
        <v>14</v>
      </c>
      <c r="BB74" s="136" t="s">
        <v>94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hidden="1" customHeight="1" x14ac:dyDescent="0.25">
      <c r="A75" s="63" t="s">
        <v>164</v>
      </c>
      <c r="B75" s="63" t="s">
        <v>165</v>
      </c>
      <c r="C75" s="36">
        <v>4301131022</v>
      </c>
      <c r="D75" s="391">
        <v>4607111034120</v>
      </c>
      <c r="E75" s="391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95</v>
      </c>
      <c r="L75" s="37" t="s">
        <v>96</v>
      </c>
      <c r="M75" s="38" t="s">
        <v>85</v>
      </c>
      <c r="N75" s="38"/>
      <c r="O75" s="37">
        <v>180</v>
      </c>
      <c r="P75" s="42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93"/>
      <c r="R75" s="393"/>
      <c r="S75" s="393"/>
      <c r="T75" s="394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166</v>
      </c>
      <c r="AG75" s="81"/>
      <c r="AJ75" s="87" t="s">
        <v>97</v>
      </c>
      <c r="AK75" s="87">
        <v>14</v>
      </c>
      <c r="BB75" s="138" t="s">
        <v>94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hidden="1" x14ac:dyDescent="0.2">
      <c r="A76" s="398"/>
      <c r="B76" s="398"/>
      <c r="C76" s="398"/>
      <c r="D76" s="398"/>
      <c r="E76" s="398"/>
      <c r="F76" s="398"/>
      <c r="G76" s="398"/>
      <c r="H76" s="398"/>
      <c r="I76" s="398"/>
      <c r="J76" s="398"/>
      <c r="K76" s="398"/>
      <c r="L76" s="398"/>
      <c r="M76" s="398"/>
      <c r="N76" s="398"/>
      <c r="O76" s="399"/>
      <c r="P76" s="395" t="s">
        <v>40</v>
      </c>
      <c r="Q76" s="396"/>
      <c r="R76" s="396"/>
      <c r="S76" s="396"/>
      <c r="T76" s="396"/>
      <c r="U76" s="396"/>
      <c r="V76" s="397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hidden="1" x14ac:dyDescent="0.2">
      <c r="A77" s="398"/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9"/>
      <c r="P77" s="395" t="s">
        <v>40</v>
      </c>
      <c r="Q77" s="396"/>
      <c r="R77" s="396"/>
      <c r="S77" s="396"/>
      <c r="T77" s="396"/>
      <c r="U77" s="396"/>
      <c r="V77" s="397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hidden="1" customHeight="1" x14ac:dyDescent="0.25">
      <c r="A78" s="389" t="s">
        <v>167</v>
      </c>
      <c r="B78" s="389"/>
      <c r="C78" s="389"/>
      <c r="D78" s="389"/>
      <c r="E78" s="389"/>
      <c r="F78" s="389"/>
      <c r="G78" s="389"/>
      <c r="H78" s="389"/>
      <c r="I78" s="389"/>
      <c r="J78" s="389"/>
      <c r="K78" s="389"/>
      <c r="L78" s="389"/>
      <c r="M78" s="389"/>
      <c r="N78" s="389"/>
      <c r="O78" s="389"/>
      <c r="P78" s="389"/>
      <c r="Q78" s="389"/>
      <c r="R78" s="389"/>
      <c r="S78" s="389"/>
      <c r="T78" s="389"/>
      <c r="U78" s="389"/>
      <c r="V78" s="389"/>
      <c r="W78" s="389"/>
      <c r="X78" s="389"/>
      <c r="Y78" s="389"/>
      <c r="Z78" s="389"/>
      <c r="AA78" s="65"/>
      <c r="AB78" s="65"/>
      <c r="AC78" s="82"/>
    </row>
    <row r="79" spans="1:68" ht="14.25" hidden="1" customHeight="1" x14ac:dyDescent="0.25">
      <c r="A79" s="390" t="s">
        <v>155</v>
      </c>
      <c r="B79" s="390"/>
      <c r="C79" s="390"/>
      <c r="D79" s="390"/>
      <c r="E79" s="390"/>
      <c r="F79" s="390"/>
      <c r="G79" s="390"/>
      <c r="H79" s="390"/>
      <c r="I79" s="390"/>
      <c r="J79" s="390"/>
      <c r="K79" s="390"/>
      <c r="L79" s="390"/>
      <c r="M79" s="390"/>
      <c r="N79" s="390"/>
      <c r="O79" s="390"/>
      <c r="P79" s="390"/>
      <c r="Q79" s="390"/>
      <c r="R79" s="390"/>
      <c r="S79" s="390"/>
      <c r="T79" s="390"/>
      <c r="U79" s="390"/>
      <c r="V79" s="390"/>
      <c r="W79" s="390"/>
      <c r="X79" s="390"/>
      <c r="Y79" s="390"/>
      <c r="Z79" s="390"/>
      <c r="AA79" s="66"/>
      <c r="AB79" s="66"/>
      <c r="AC79" s="83"/>
    </row>
    <row r="80" spans="1:68" ht="27" hidden="1" customHeight="1" x14ac:dyDescent="0.25">
      <c r="A80" s="63" t="s">
        <v>168</v>
      </c>
      <c r="B80" s="63" t="s">
        <v>169</v>
      </c>
      <c r="C80" s="36">
        <v>4301135285</v>
      </c>
      <c r="D80" s="391">
        <v>4607111036407</v>
      </c>
      <c r="E80" s="391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95</v>
      </c>
      <c r="L80" s="37" t="s">
        <v>96</v>
      </c>
      <c r="M80" s="38" t="s">
        <v>85</v>
      </c>
      <c r="N80" s="38"/>
      <c r="O80" s="37">
        <v>180</v>
      </c>
      <c r="P80" s="42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93"/>
      <c r="R80" s="393"/>
      <c r="S80" s="393"/>
      <c r="T80" s="394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170</v>
      </c>
      <c r="AG80" s="81"/>
      <c r="AJ80" s="87" t="s">
        <v>97</v>
      </c>
      <c r="AK80" s="87">
        <v>14</v>
      </c>
      <c r="BB80" s="140" t="s">
        <v>94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hidden="1" customHeight="1" x14ac:dyDescent="0.25">
      <c r="A81" s="63" t="s">
        <v>171</v>
      </c>
      <c r="B81" s="63" t="s">
        <v>172</v>
      </c>
      <c r="C81" s="36">
        <v>4301135286</v>
      </c>
      <c r="D81" s="391">
        <v>4607111033628</v>
      </c>
      <c r="E81" s="391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95</v>
      </c>
      <c r="L81" s="37" t="s">
        <v>96</v>
      </c>
      <c r="M81" s="38" t="s">
        <v>85</v>
      </c>
      <c r="N81" s="38"/>
      <c r="O81" s="37">
        <v>180</v>
      </c>
      <c r="P81" s="42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93"/>
      <c r="R81" s="393"/>
      <c r="S81" s="393"/>
      <c r="T81" s="394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173</v>
      </c>
      <c r="AG81" s="81"/>
      <c r="AJ81" s="87" t="s">
        <v>97</v>
      </c>
      <c r="AK81" s="87">
        <v>14</v>
      </c>
      <c r="BB81" s="142" t="s">
        <v>94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hidden="1" customHeight="1" x14ac:dyDescent="0.25">
      <c r="A82" s="63" t="s">
        <v>174</v>
      </c>
      <c r="B82" s="63" t="s">
        <v>175</v>
      </c>
      <c r="C82" s="36">
        <v>4301135565</v>
      </c>
      <c r="D82" s="391">
        <v>4607111033451</v>
      </c>
      <c r="E82" s="391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95</v>
      </c>
      <c r="L82" s="37" t="s">
        <v>87</v>
      </c>
      <c r="M82" s="38" t="s">
        <v>85</v>
      </c>
      <c r="N82" s="38"/>
      <c r="O82" s="37">
        <v>180</v>
      </c>
      <c r="P82" s="426" t="s">
        <v>176</v>
      </c>
      <c r="Q82" s="393"/>
      <c r="R82" s="393"/>
      <c r="S82" s="393"/>
      <c r="T82" s="394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177</v>
      </c>
      <c r="AG82" s="81"/>
      <c r="AJ82" s="87" t="s">
        <v>88</v>
      </c>
      <c r="AK82" s="87">
        <v>1</v>
      </c>
      <c r="BB82" s="144" t="s">
        <v>94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178</v>
      </c>
      <c r="B83" s="63" t="s">
        <v>179</v>
      </c>
      <c r="C83" s="36">
        <v>4301135295</v>
      </c>
      <c r="D83" s="391">
        <v>4607111035141</v>
      </c>
      <c r="E83" s="391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95</v>
      </c>
      <c r="L83" s="37" t="s">
        <v>96</v>
      </c>
      <c r="M83" s="38" t="s">
        <v>85</v>
      </c>
      <c r="N83" s="38"/>
      <c r="O83" s="37">
        <v>180</v>
      </c>
      <c r="P83" s="427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93"/>
      <c r="R83" s="393"/>
      <c r="S83" s="393"/>
      <c r="T83" s="394"/>
      <c r="U83" s="39" t="s">
        <v>46</v>
      </c>
      <c r="V83" s="39" t="s">
        <v>46</v>
      </c>
      <c r="W83" s="40" t="s">
        <v>39</v>
      </c>
      <c r="X83" s="58">
        <v>140</v>
      </c>
      <c r="Y83" s="55">
        <f t="shared" si="6"/>
        <v>140</v>
      </c>
      <c r="Z83" s="41">
        <f t="shared" si="7"/>
        <v>2.5032000000000001</v>
      </c>
      <c r="AA83" s="68" t="s">
        <v>46</v>
      </c>
      <c r="AB83" s="69" t="s">
        <v>46</v>
      </c>
      <c r="AC83" s="145" t="s">
        <v>180</v>
      </c>
      <c r="AG83" s="81"/>
      <c r="AJ83" s="87" t="s">
        <v>97</v>
      </c>
      <c r="AK83" s="87">
        <v>14</v>
      </c>
      <c r="BB83" s="146" t="s">
        <v>94</v>
      </c>
      <c r="BM83" s="81">
        <f t="shared" si="8"/>
        <v>602.50400000000002</v>
      </c>
      <c r="BN83" s="81">
        <f t="shared" si="9"/>
        <v>602.50400000000002</v>
      </c>
      <c r="BO83" s="81">
        <f t="shared" si="10"/>
        <v>2</v>
      </c>
      <c r="BP83" s="81">
        <f t="shared" si="11"/>
        <v>2</v>
      </c>
    </row>
    <row r="84" spans="1:68" ht="27" hidden="1" customHeight="1" x14ac:dyDescent="0.25">
      <c r="A84" s="63" t="s">
        <v>181</v>
      </c>
      <c r="B84" s="63" t="s">
        <v>182</v>
      </c>
      <c r="C84" s="36">
        <v>4301135578</v>
      </c>
      <c r="D84" s="391">
        <v>4607111033444</v>
      </c>
      <c r="E84" s="391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95</v>
      </c>
      <c r="L84" s="37" t="s">
        <v>87</v>
      </c>
      <c r="M84" s="38" t="s">
        <v>85</v>
      </c>
      <c r="N84" s="38"/>
      <c r="O84" s="37">
        <v>180</v>
      </c>
      <c r="P84" s="428" t="s">
        <v>183</v>
      </c>
      <c r="Q84" s="393"/>
      <c r="R84" s="393"/>
      <c r="S84" s="393"/>
      <c r="T84" s="394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177</v>
      </c>
      <c r="AG84" s="81"/>
      <c r="AJ84" s="87" t="s">
        <v>88</v>
      </c>
      <c r="AK84" s="87">
        <v>1</v>
      </c>
      <c r="BB84" s="148" t="s">
        <v>94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hidden="1" customHeight="1" x14ac:dyDescent="0.25">
      <c r="A85" s="63" t="s">
        <v>184</v>
      </c>
      <c r="B85" s="63" t="s">
        <v>185</v>
      </c>
      <c r="C85" s="36">
        <v>4301135290</v>
      </c>
      <c r="D85" s="391">
        <v>4607111035028</v>
      </c>
      <c r="E85" s="391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95</v>
      </c>
      <c r="L85" s="37" t="s">
        <v>96</v>
      </c>
      <c r="M85" s="38" t="s">
        <v>85</v>
      </c>
      <c r="N85" s="38"/>
      <c r="O85" s="37">
        <v>180</v>
      </c>
      <c r="P85" s="42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93"/>
      <c r="R85" s="393"/>
      <c r="S85" s="393"/>
      <c r="T85" s="394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180</v>
      </c>
      <c r="AG85" s="81"/>
      <c r="AJ85" s="87" t="s">
        <v>97</v>
      </c>
      <c r="AK85" s="87">
        <v>14</v>
      </c>
      <c r="BB85" s="150" t="s">
        <v>94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398"/>
      <c r="B86" s="398"/>
      <c r="C86" s="398"/>
      <c r="D86" s="398"/>
      <c r="E86" s="398"/>
      <c r="F86" s="398"/>
      <c r="G86" s="398"/>
      <c r="H86" s="398"/>
      <c r="I86" s="398"/>
      <c r="J86" s="398"/>
      <c r="K86" s="398"/>
      <c r="L86" s="398"/>
      <c r="M86" s="398"/>
      <c r="N86" s="398"/>
      <c r="O86" s="399"/>
      <c r="P86" s="395" t="s">
        <v>40</v>
      </c>
      <c r="Q86" s="396"/>
      <c r="R86" s="396"/>
      <c r="S86" s="396"/>
      <c r="T86" s="396"/>
      <c r="U86" s="396"/>
      <c r="V86" s="397"/>
      <c r="W86" s="42" t="s">
        <v>39</v>
      </c>
      <c r="X86" s="43">
        <f>IFERROR(SUM(X80:X85),"0")</f>
        <v>140</v>
      </c>
      <c r="Y86" s="43">
        <f>IFERROR(SUM(Y80:Y85),"0")</f>
        <v>140</v>
      </c>
      <c r="Z86" s="43">
        <f>IFERROR(IF(Z80="",0,Z80),"0")+IFERROR(IF(Z81="",0,Z81),"0")+IFERROR(IF(Z82="",0,Z82),"0")+IFERROR(IF(Z83="",0,Z83),"0")+IFERROR(IF(Z84="",0,Z84),"0")+IFERROR(IF(Z85="",0,Z85),"0")</f>
        <v>2.5032000000000001</v>
      </c>
      <c r="AA86" s="67"/>
      <c r="AB86" s="67"/>
      <c r="AC86" s="67"/>
    </row>
    <row r="87" spans="1:68" x14ac:dyDescent="0.2">
      <c r="A87" s="398"/>
      <c r="B87" s="398"/>
      <c r="C87" s="398"/>
      <c r="D87" s="398"/>
      <c r="E87" s="398"/>
      <c r="F87" s="398"/>
      <c r="G87" s="398"/>
      <c r="H87" s="398"/>
      <c r="I87" s="398"/>
      <c r="J87" s="398"/>
      <c r="K87" s="398"/>
      <c r="L87" s="398"/>
      <c r="M87" s="398"/>
      <c r="N87" s="398"/>
      <c r="O87" s="399"/>
      <c r="P87" s="395" t="s">
        <v>40</v>
      </c>
      <c r="Q87" s="396"/>
      <c r="R87" s="396"/>
      <c r="S87" s="396"/>
      <c r="T87" s="396"/>
      <c r="U87" s="396"/>
      <c r="V87" s="397"/>
      <c r="W87" s="42" t="s">
        <v>0</v>
      </c>
      <c r="X87" s="43">
        <f>IFERROR(SUMPRODUCT(X80:X85*H80:H85),"0")</f>
        <v>504</v>
      </c>
      <c r="Y87" s="43">
        <f>IFERROR(SUMPRODUCT(Y80:Y85*H80:H85),"0")</f>
        <v>504</v>
      </c>
      <c r="Z87" s="42"/>
      <c r="AA87" s="67"/>
      <c r="AB87" s="67"/>
      <c r="AC87" s="67"/>
    </row>
    <row r="88" spans="1:68" ht="16.5" hidden="1" customHeight="1" x14ac:dyDescent="0.25">
      <c r="A88" s="389" t="s">
        <v>186</v>
      </c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89"/>
      <c r="O88" s="389"/>
      <c r="P88" s="389"/>
      <c r="Q88" s="389"/>
      <c r="R88" s="389"/>
      <c r="S88" s="389"/>
      <c r="T88" s="389"/>
      <c r="U88" s="389"/>
      <c r="V88" s="389"/>
      <c r="W88" s="389"/>
      <c r="X88" s="389"/>
      <c r="Y88" s="389"/>
      <c r="Z88" s="389"/>
      <c r="AA88" s="65"/>
      <c r="AB88" s="65"/>
      <c r="AC88" s="82"/>
    </row>
    <row r="89" spans="1:68" ht="14.25" hidden="1" customHeight="1" x14ac:dyDescent="0.25">
      <c r="A89" s="390" t="s">
        <v>187</v>
      </c>
      <c r="B89" s="390"/>
      <c r="C89" s="390"/>
      <c r="D89" s="390"/>
      <c r="E89" s="390"/>
      <c r="F89" s="390"/>
      <c r="G89" s="390"/>
      <c r="H89" s="390"/>
      <c r="I89" s="390"/>
      <c r="J89" s="390"/>
      <c r="K89" s="390"/>
      <c r="L89" s="390"/>
      <c r="M89" s="390"/>
      <c r="N89" s="390"/>
      <c r="O89" s="390"/>
      <c r="P89" s="390"/>
      <c r="Q89" s="390"/>
      <c r="R89" s="390"/>
      <c r="S89" s="390"/>
      <c r="T89" s="390"/>
      <c r="U89" s="390"/>
      <c r="V89" s="390"/>
      <c r="W89" s="390"/>
      <c r="X89" s="390"/>
      <c r="Y89" s="390"/>
      <c r="Z89" s="390"/>
      <c r="AA89" s="66"/>
      <c r="AB89" s="66"/>
      <c r="AC89" s="83"/>
    </row>
    <row r="90" spans="1:68" ht="27" hidden="1" customHeight="1" x14ac:dyDescent="0.25">
      <c r="A90" s="63" t="s">
        <v>188</v>
      </c>
      <c r="B90" s="63" t="s">
        <v>189</v>
      </c>
      <c r="C90" s="36">
        <v>4301136042</v>
      </c>
      <c r="D90" s="391">
        <v>4607025784012</v>
      </c>
      <c r="E90" s="391"/>
      <c r="F90" s="62">
        <v>0.09</v>
      </c>
      <c r="G90" s="37">
        <v>24</v>
      </c>
      <c r="H90" s="62">
        <v>2.16</v>
      </c>
      <c r="I90" s="62">
        <v>2.4912000000000001</v>
      </c>
      <c r="J90" s="37">
        <v>126</v>
      </c>
      <c r="K90" s="37" t="s">
        <v>95</v>
      </c>
      <c r="L90" s="37" t="s">
        <v>96</v>
      </c>
      <c r="M90" s="38" t="s">
        <v>85</v>
      </c>
      <c r="N90" s="38"/>
      <c r="O90" s="37">
        <v>180</v>
      </c>
      <c r="P90" s="43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93"/>
      <c r="R90" s="393"/>
      <c r="S90" s="393"/>
      <c r="T90" s="394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IFERROR(IF(X90="","",X90*0.00936),"")</f>
        <v>0</v>
      </c>
      <c r="AA90" s="68" t="s">
        <v>46</v>
      </c>
      <c r="AB90" s="69" t="s">
        <v>46</v>
      </c>
      <c r="AC90" s="151" t="s">
        <v>190</v>
      </c>
      <c r="AG90" s="81"/>
      <c r="AJ90" s="87" t="s">
        <v>97</v>
      </c>
      <c r="AK90" s="87">
        <v>14</v>
      </c>
      <c r="BB90" s="152" t="s">
        <v>94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hidden="1" customHeight="1" x14ac:dyDescent="0.25">
      <c r="A91" s="63" t="s">
        <v>191</v>
      </c>
      <c r="B91" s="63" t="s">
        <v>192</v>
      </c>
      <c r="C91" s="36">
        <v>4301136040</v>
      </c>
      <c r="D91" s="391">
        <v>4607025784319</v>
      </c>
      <c r="E91" s="391"/>
      <c r="F91" s="62">
        <v>0.36</v>
      </c>
      <c r="G91" s="37">
        <v>10</v>
      </c>
      <c r="H91" s="62">
        <v>3.6</v>
      </c>
      <c r="I91" s="62">
        <v>4.2439999999999998</v>
      </c>
      <c r="J91" s="37">
        <v>70</v>
      </c>
      <c r="K91" s="37" t="s">
        <v>95</v>
      </c>
      <c r="L91" s="37" t="s">
        <v>96</v>
      </c>
      <c r="M91" s="38" t="s">
        <v>85</v>
      </c>
      <c r="N91" s="38"/>
      <c r="O91" s="37">
        <v>180</v>
      </c>
      <c r="P91" s="431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93"/>
      <c r="R91" s="393"/>
      <c r="S91" s="393"/>
      <c r="T91" s="394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53" t="s">
        <v>173</v>
      </c>
      <c r="AG91" s="81"/>
      <c r="AJ91" s="87" t="s">
        <v>97</v>
      </c>
      <c r="AK91" s="87">
        <v>14</v>
      </c>
      <c r="BB91" s="154" t="s">
        <v>94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16.5" hidden="1" customHeight="1" x14ac:dyDescent="0.25">
      <c r="A92" s="63" t="s">
        <v>193</v>
      </c>
      <c r="B92" s="63" t="s">
        <v>194</v>
      </c>
      <c r="C92" s="36">
        <v>4301136039</v>
      </c>
      <c r="D92" s="391">
        <v>4607111035370</v>
      </c>
      <c r="E92" s="391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86</v>
      </c>
      <c r="L92" s="37" t="s">
        <v>96</v>
      </c>
      <c r="M92" s="38" t="s">
        <v>85</v>
      </c>
      <c r="N92" s="38"/>
      <c r="O92" s="37">
        <v>180</v>
      </c>
      <c r="P92" s="432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93"/>
      <c r="R92" s="393"/>
      <c r="S92" s="393"/>
      <c r="T92" s="394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195</v>
      </c>
      <c r="AG92" s="81"/>
      <c r="AJ92" s="87" t="s">
        <v>97</v>
      </c>
      <c r="AK92" s="87">
        <v>12</v>
      </c>
      <c r="BB92" s="156" t="s">
        <v>94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hidden="1" x14ac:dyDescent="0.2">
      <c r="A93" s="398"/>
      <c r="B93" s="398"/>
      <c r="C93" s="398"/>
      <c r="D93" s="398"/>
      <c r="E93" s="398"/>
      <c r="F93" s="398"/>
      <c r="G93" s="398"/>
      <c r="H93" s="398"/>
      <c r="I93" s="398"/>
      <c r="J93" s="398"/>
      <c r="K93" s="398"/>
      <c r="L93" s="398"/>
      <c r="M93" s="398"/>
      <c r="N93" s="398"/>
      <c r="O93" s="399"/>
      <c r="P93" s="395" t="s">
        <v>40</v>
      </c>
      <c r="Q93" s="396"/>
      <c r="R93" s="396"/>
      <c r="S93" s="396"/>
      <c r="T93" s="396"/>
      <c r="U93" s="396"/>
      <c r="V93" s="397"/>
      <c r="W93" s="42" t="s">
        <v>39</v>
      </c>
      <c r="X93" s="43">
        <f>IFERROR(SUM(X90:X92),"0")</f>
        <v>0</v>
      </c>
      <c r="Y93" s="43">
        <f>IFERROR(SUM(Y90:Y92),"0")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hidden="1" x14ac:dyDescent="0.2">
      <c r="A94" s="398"/>
      <c r="B94" s="398"/>
      <c r="C94" s="398"/>
      <c r="D94" s="398"/>
      <c r="E94" s="398"/>
      <c r="F94" s="398"/>
      <c r="G94" s="398"/>
      <c r="H94" s="398"/>
      <c r="I94" s="398"/>
      <c r="J94" s="398"/>
      <c r="K94" s="398"/>
      <c r="L94" s="398"/>
      <c r="M94" s="398"/>
      <c r="N94" s="398"/>
      <c r="O94" s="399"/>
      <c r="P94" s="395" t="s">
        <v>40</v>
      </c>
      <c r="Q94" s="396"/>
      <c r="R94" s="396"/>
      <c r="S94" s="396"/>
      <c r="T94" s="396"/>
      <c r="U94" s="396"/>
      <c r="V94" s="397"/>
      <c r="W94" s="42" t="s">
        <v>0</v>
      </c>
      <c r="X94" s="43">
        <f>IFERROR(SUMPRODUCT(X90:X92*H90:H92),"0")</f>
        <v>0</v>
      </c>
      <c r="Y94" s="43">
        <f>IFERROR(SUMPRODUCT(Y90:Y92*H90:H92),"0")</f>
        <v>0</v>
      </c>
      <c r="Z94" s="42"/>
      <c r="AA94" s="67"/>
      <c r="AB94" s="67"/>
      <c r="AC94" s="67"/>
    </row>
    <row r="95" spans="1:68" ht="16.5" hidden="1" customHeight="1" x14ac:dyDescent="0.25">
      <c r="A95" s="389" t="s">
        <v>196</v>
      </c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89"/>
      <c r="O95" s="389"/>
      <c r="P95" s="389"/>
      <c r="Q95" s="389"/>
      <c r="R95" s="389"/>
      <c r="S95" s="389"/>
      <c r="T95" s="389"/>
      <c r="U95" s="389"/>
      <c r="V95" s="389"/>
      <c r="W95" s="389"/>
      <c r="X95" s="389"/>
      <c r="Y95" s="389"/>
      <c r="Z95" s="389"/>
      <c r="AA95" s="65"/>
      <c r="AB95" s="65"/>
      <c r="AC95" s="82"/>
    </row>
    <row r="96" spans="1:68" ht="14.25" hidden="1" customHeight="1" x14ac:dyDescent="0.25">
      <c r="A96" s="390" t="s">
        <v>81</v>
      </c>
      <c r="B96" s="390"/>
      <c r="C96" s="390"/>
      <c r="D96" s="390"/>
      <c r="E96" s="390"/>
      <c r="F96" s="390"/>
      <c r="G96" s="390"/>
      <c r="H96" s="390"/>
      <c r="I96" s="390"/>
      <c r="J96" s="390"/>
      <c r="K96" s="390"/>
      <c r="L96" s="390"/>
      <c r="M96" s="390"/>
      <c r="N96" s="390"/>
      <c r="O96" s="390"/>
      <c r="P96" s="390"/>
      <c r="Q96" s="390"/>
      <c r="R96" s="390"/>
      <c r="S96" s="390"/>
      <c r="T96" s="390"/>
      <c r="U96" s="390"/>
      <c r="V96" s="390"/>
      <c r="W96" s="390"/>
      <c r="X96" s="390"/>
      <c r="Y96" s="390"/>
      <c r="Z96" s="390"/>
      <c r="AA96" s="66"/>
      <c r="AB96" s="66"/>
      <c r="AC96" s="83"/>
    </row>
    <row r="97" spans="1:68" ht="27" hidden="1" customHeight="1" x14ac:dyDescent="0.25">
      <c r="A97" s="63" t="s">
        <v>197</v>
      </c>
      <c r="B97" s="63" t="s">
        <v>198</v>
      </c>
      <c r="C97" s="36">
        <v>4301070975</v>
      </c>
      <c r="D97" s="391">
        <v>4607111033970</v>
      </c>
      <c r="E97" s="391"/>
      <c r="F97" s="62">
        <v>0.43</v>
      </c>
      <c r="G97" s="37">
        <v>16</v>
      </c>
      <c r="H97" s="62">
        <v>6.88</v>
      </c>
      <c r="I97" s="62">
        <v>7.1996000000000002</v>
      </c>
      <c r="J97" s="37">
        <v>84</v>
      </c>
      <c r="K97" s="37" t="s">
        <v>86</v>
      </c>
      <c r="L97" s="37" t="s">
        <v>96</v>
      </c>
      <c r="M97" s="38" t="s">
        <v>85</v>
      </c>
      <c r="N97" s="38"/>
      <c r="O97" s="37">
        <v>180</v>
      </c>
      <c r="P97" s="43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93"/>
      <c r="R97" s="393"/>
      <c r="S97" s="393"/>
      <c r="T97" s="394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ref="Y97:Y104" si="12">IFERROR(IF(X97="","",X97),"")</f>
        <v>0</v>
      </c>
      <c r="Z97" s="41">
        <f t="shared" ref="Z97:Z104" si="13">IFERROR(IF(X97="","",X97*0.0155),"")</f>
        <v>0</v>
      </c>
      <c r="AA97" s="68" t="s">
        <v>46</v>
      </c>
      <c r="AB97" s="69" t="s">
        <v>46</v>
      </c>
      <c r="AC97" s="157" t="s">
        <v>150</v>
      </c>
      <c r="AG97" s="81"/>
      <c r="AJ97" s="87" t="s">
        <v>97</v>
      </c>
      <c r="AK97" s="87">
        <v>12</v>
      </c>
      <c r="BB97" s="158" t="s">
        <v>70</v>
      </c>
      <c r="BM97" s="81">
        <f t="shared" ref="BM97:BM104" si="14">IFERROR(X97*I97,"0")</f>
        <v>0</v>
      </c>
      <c r="BN97" s="81">
        <f t="shared" ref="BN97:BN104" si="15">IFERROR(Y97*I97,"0")</f>
        <v>0</v>
      </c>
      <c r="BO97" s="81">
        <f t="shared" ref="BO97:BO104" si="16">IFERROR(X97/J97,"0")</f>
        <v>0</v>
      </c>
      <c r="BP97" s="81">
        <f t="shared" ref="BP97:BP104" si="17">IFERROR(Y97/J97,"0")</f>
        <v>0</v>
      </c>
    </row>
    <row r="98" spans="1:68" ht="27" hidden="1" customHeight="1" x14ac:dyDescent="0.25">
      <c r="A98" s="63" t="s">
        <v>199</v>
      </c>
      <c r="B98" s="63" t="s">
        <v>200</v>
      </c>
      <c r="C98" s="36">
        <v>4301071051</v>
      </c>
      <c r="D98" s="391">
        <v>4607111039262</v>
      </c>
      <c r="E98" s="391"/>
      <c r="F98" s="62">
        <v>0.4</v>
      </c>
      <c r="G98" s="37">
        <v>16</v>
      </c>
      <c r="H98" s="62">
        <v>6.4</v>
      </c>
      <c r="I98" s="62">
        <v>6.7195999999999998</v>
      </c>
      <c r="J98" s="37">
        <v>84</v>
      </c>
      <c r="K98" s="37" t="s">
        <v>86</v>
      </c>
      <c r="L98" s="37" t="s">
        <v>96</v>
      </c>
      <c r="M98" s="38" t="s">
        <v>85</v>
      </c>
      <c r="N98" s="38"/>
      <c r="O98" s="37">
        <v>180</v>
      </c>
      <c r="P98" s="43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93"/>
      <c r="R98" s="393"/>
      <c r="S98" s="393"/>
      <c r="T98" s="394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12"/>
        <v>0</v>
      </c>
      <c r="Z98" s="41">
        <f t="shared" si="13"/>
        <v>0</v>
      </c>
      <c r="AA98" s="68" t="s">
        <v>46</v>
      </c>
      <c r="AB98" s="69" t="s">
        <v>46</v>
      </c>
      <c r="AC98" s="159" t="s">
        <v>150</v>
      </c>
      <c r="AG98" s="81"/>
      <c r="AJ98" s="87" t="s">
        <v>97</v>
      </c>
      <c r="AK98" s="87">
        <v>12</v>
      </c>
      <c r="BB98" s="160" t="s">
        <v>70</v>
      </c>
      <c r="BM98" s="81">
        <f t="shared" si="14"/>
        <v>0</v>
      </c>
      <c r="BN98" s="81">
        <f t="shared" si="15"/>
        <v>0</v>
      </c>
      <c r="BO98" s="81">
        <f t="shared" si="16"/>
        <v>0</v>
      </c>
      <c r="BP98" s="81">
        <f t="shared" si="17"/>
        <v>0</v>
      </c>
    </row>
    <row r="99" spans="1:68" ht="27" hidden="1" customHeight="1" x14ac:dyDescent="0.25">
      <c r="A99" s="63" t="s">
        <v>201</v>
      </c>
      <c r="B99" s="63" t="s">
        <v>202</v>
      </c>
      <c r="C99" s="36">
        <v>4301070976</v>
      </c>
      <c r="D99" s="391">
        <v>4607111034144</v>
      </c>
      <c r="E99" s="391"/>
      <c r="F99" s="62">
        <v>0.9</v>
      </c>
      <c r="G99" s="37">
        <v>8</v>
      </c>
      <c r="H99" s="62">
        <v>7.2</v>
      </c>
      <c r="I99" s="62">
        <v>7.4859999999999998</v>
      </c>
      <c r="J99" s="37">
        <v>84</v>
      </c>
      <c r="K99" s="37" t="s">
        <v>86</v>
      </c>
      <c r="L99" s="37" t="s">
        <v>102</v>
      </c>
      <c r="M99" s="38" t="s">
        <v>85</v>
      </c>
      <c r="N99" s="38"/>
      <c r="O99" s="37">
        <v>180</v>
      </c>
      <c r="P99" s="43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93"/>
      <c r="R99" s="393"/>
      <c r="S99" s="393"/>
      <c r="T99" s="394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150</v>
      </c>
      <c r="AG99" s="81"/>
      <c r="AJ99" s="87" t="s">
        <v>103</v>
      </c>
      <c r="AK99" s="87">
        <v>84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hidden="1" customHeight="1" x14ac:dyDescent="0.25">
      <c r="A100" s="63" t="s">
        <v>203</v>
      </c>
      <c r="B100" s="63" t="s">
        <v>204</v>
      </c>
      <c r="C100" s="36">
        <v>4301071038</v>
      </c>
      <c r="D100" s="391">
        <v>4607111039248</v>
      </c>
      <c r="E100" s="391"/>
      <c r="F100" s="62">
        <v>0.7</v>
      </c>
      <c r="G100" s="37">
        <v>10</v>
      </c>
      <c r="H100" s="62">
        <v>7</v>
      </c>
      <c r="I100" s="62">
        <v>7.3</v>
      </c>
      <c r="J100" s="37">
        <v>84</v>
      </c>
      <c r="K100" s="37" t="s">
        <v>86</v>
      </c>
      <c r="L100" s="37" t="s">
        <v>102</v>
      </c>
      <c r="M100" s="38" t="s">
        <v>85</v>
      </c>
      <c r="N100" s="38"/>
      <c r="O100" s="37">
        <v>180</v>
      </c>
      <c r="P100" s="43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93"/>
      <c r="R100" s="393"/>
      <c r="S100" s="393"/>
      <c r="T100" s="394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2"/>
        <v>0</v>
      </c>
      <c r="Z100" s="41">
        <f t="shared" si="13"/>
        <v>0</v>
      </c>
      <c r="AA100" s="68" t="s">
        <v>46</v>
      </c>
      <c r="AB100" s="69" t="s">
        <v>46</v>
      </c>
      <c r="AC100" s="163" t="s">
        <v>150</v>
      </c>
      <c r="AG100" s="81"/>
      <c r="AJ100" s="87" t="s">
        <v>103</v>
      </c>
      <c r="AK100" s="87">
        <v>84</v>
      </c>
      <c r="BB100" s="164" t="s">
        <v>70</v>
      </c>
      <c r="BM100" s="81">
        <f t="shared" si="14"/>
        <v>0</v>
      </c>
      <c r="BN100" s="81">
        <f t="shared" si="15"/>
        <v>0</v>
      </c>
      <c r="BO100" s="81">
        <f t="shared" si="16"/>
        <v>0</v>
      </c>
      <c r="BP100" s="81">
        <f t="shared" si="17"/>
        <v>0</v>
      </c>
    </row>
    <row r="101" spans="1:68" ht="27" hidden="1" customHeight="1" x14ac:dyDescent="0.25">
      <c r="A101" s="63" t="s">
        <v>205</v>
      </c>
      <c r="B101" s="63" t="s">
        <v>206</v>
      </c>
      <c r="C101" s="36">
        <v>4301070973</v>
      </c>
      <c r="D101" s="391">
        <v>4607111033987</v>
      </c>
      <c r="E101" s="391"/>
      <c r="F101" s="62">
        <v>0.43</v>
      </c>
      <c r="G101" s="37">
        <v>16</v>
      </c>
      <c r="H101" s="62">
        <v>6.88</v>
      </c>
      <c r="I101" s="62">
        <v>7.1996000000000002</v>
      </c>
      <c r="J101" s="37">
        <v>84</v>
      </c>
      <c r="K101" s="37" t="s">
        <v>86</v>
      </c>
      <c r="L101" s="37" t="s">
        <v>96</v>
      </c>
      <c r="M101" s="38" t="s">
        <v>85</v>
      </c>
      <c r="N101" s="38"/>
      <c r="O101" s="37">
        <v>180</v>
      </c>
      <c r="P101" s="43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93"/>
      <c r="R101" s="393"/>
      <c r="S101" s="393"/>
      <c r="T101" s="394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207</v>
      </c>
      <c r="AG101" s="81"/>
      <c r="AJ101" s="87" t="s">
        <v>97</v>
      </c>
      <c r="AK101" s="87">
        <v>12</v>
      </c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hidden="1" customHeight="1" x14ac:dyDescent="0.25">
      <c r="A102" s="63" t="s">
        <v>208</v>
      </c>
      <c r="B102" s="63" t="s">
        <v>209</v>
      </c>
      <c r="C102" s="36">
        <v>4301071049</v>
      </c>
      <c r="D102" s="391">
        <v>4607111039293</v>
      </c>
      <c r="E102" s="391"/>
      <c r="F102" s="62">
        <v>0.4</v>
      </c>
      <c r="G102" s="37">
        <v>16</v>
      </c>
      <c r="H102" s="62">
        <v>6.4</v>
      </c>
      <c r="I102" s="62">
        <v>6.7195999999999998</v>
      </c>
      <c r="J102" s="37">
        <v>84</v>
      </c>
      <c r="K102" s="37" t="s">
        <v>86</v>
      </c>
      <c r="L102" s="37" t="s">
        <v>102</v>
      </c>
      <c r="M102" s="38" t="s">
        <v>85</v>
      </c>
      <c r="N102" s="38"/>
      <c r="O102" s="37">
        <v>180</v>
      </c>
      <c r="P102" s="438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93"/>
      <c r="R102" s="393"/>
      <c r="S102" s="393"/>
      <c r="T102" s="394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210</v>
      </c>
      <c r="AG102" s="81"/>
      <c r="AJ102" s="87" t="s">
        <v>103</v>
      </c>
      <c r="AK102" s="87">
        <v>84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ht="27" hidden="1" customHeight="1" x14ac:dyDescent="0.25">
      <c r="A103" s="63" t="s">
        <v>211</v>
      </c>
      <c r="B103" s="63" t="s">
        <v>212</v>
      </c>
      <c r="C103" s="36">
        <v>4301070974</v>
      </c>
      <c r="D103" s="391">
        <v>4607111034151</v>
      </c>
      <c r="E103" s="391"/>
      <c r="F103" s="62">
        <v>0.9</v>
      </c>
      <c r="G103" s="37">
        <v>8</v>
      </c>
      <c r="H103" s="62">
        <v>7.2</v>
      </c>
      <c r="I103" s="62">
        <v>7.4859999999999998</v>
      </c>
      <c r="J103" s="37">
        <v>84</v>
      </c>
      <c r="K103" s="37" t="s">
        <v>86</v>
      </c>
      <c r="L103" s="37" t="s">
        <v>102</v>
      </c>
      <c r="M103" s="38" t="s">
        <v>85</v>
      </c>
      <c r="N103" s="38"/>
      <c r="O103" s="37">
        <v>180</v>
      </c>
      <c r="P103" s="43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93"/>
      <c r="R103" s="393"/>
      <c r="S103" s="393"/>
      <c r="T103" s="394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9" t="s">
        <v>207</v>
      </c>
      <c r="AG103" s="81"/>
      <c r="AJ103" s="87" t="s">
        <v>103</v>
      </c>
      <c r="AK103" s="87">
        <v>84</v>
      </c>
      <c r="BB103" s="170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ht="27" hidden="1" customHeight="1" x14ac:dyDescent="0.25">
      <c r="A104" s="63" t="s">
        <v>213</v>
      </c>
      <c r="B104" s="63" t="s">
        <v>214</v>
      </c>
      <c r="C104" s="36">
        <v>4301071039</v>
      </c>
      <c r="D104" s="391">
        <v>4607111039279</v>
      </c>
      <c r="E104" s="391"/>
      <c r="F104" s="62">
        <v>0.7</v>
      </c>
      <c r="G104" s="37">
        <v>10</v>
      </c>
      <c r="H104" s="62">
        <v>7</v>
      </c>
      <c r="I104" s="62">
        <v>7.3</v>
      </c>
      <c r="J104" s="37">
        <v>84</v>
      </c>
      <c r="K104" s="37" t="s">
        <v>86</v>
      </c>
      <c r="L104" s="37" t="s">
        <v>102</v>
      </c>
      <c r="M104" s="38" t="s">
        <v>85</v>
      </c>
      <c r="N104" s="38"/>
      <c r="O104" s="37">
        <v>180</v>
      </c>
      <c r="P104" s="44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93"/>
      <c r="R104" s="393"/>
      <c r="S104" s="393"/>
      <c r="T104" s="394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71" t="s">
        <v>150</v>
      </c>
      <c r="AG104" s="81"/>
      <c r="AJ104" s="87" t="s">
        <v>103</v>
      </c>
      <c r="AK104" s="87">
        <v>84</v>
      </c>
      <c r="BB104" s="172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idden="1" x14ac:dyDescent="0.2">
      <c r="A105" s="398"/>
      <c r="B105" s="398"/>
      <c r="C105" s="398"/>
      <c r="D105" s="398"/>
      <c r="E105" s="398"/>
      <c r="F105" s="398"/>
      <c r="G105" s="398"/>
      <c r="H105" s="398"/>
      <c r="I105" s="398"/>
      <c r="J105" s="398"/>
      <c r="K105" s="398"/>
      <c r="L105" s="398"/>
      <c r="M105" s="398"/>
      <c r="N105" s="398"/>
      <c r="O105" s="399"/>
      <c r="P105" s="395" t="s">
        <v>40</v>
      </c>
      <c r="Q105" s="396"/>
      <c r="R105" s="396"/>
      <c r="S105" s="396"/>
      <c r="T105" s="396"/>
      <c r="U105" s="396"/>
      <c r="V105" s="397"/>
      <c r="W105" s="42" t="s">
        <v>39</v>
      </c>
      <c r="X105" s="43">
        <f>IFERROR(SUM(X97:X104),"0")</f>
        <v>0</v>
      </c>
      <c r="Y105" s="43">
        <f>IFERROR(SUM(Y97:Y104),"0")</f>
        <v>0</v>
      </c>
      <c r="Z105" s="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hidden="1" x14ac:dyDescent="0.2">
      <c r="A106" s="398"/>
      <c r="B106" s="398"/>
      <c r="C106" s="398"/>
      <c r="D106" s="398"/>
      <c r="E106" s="398"/>
      <c r="F106" s="398"/>
      <c r="G106" s="398"/>
      <c r="H106" s="398"/>
      <c r="I106" s="398"/>
      <c r="J106" s="398"/>
      <c r="K106" s="398"/>
      <c r="L106" s="398"/>
      <c r="M106" s="398"/>
      <c r="N106" s="398"/>
      <c r="O106" s="399"/>
      <c r="P106" s="395" t="s">
        <v>40</v>
      </c>
      <c r="Q106" s="396"/>
      <c r="R106" s="396"/>
      <c r="S106" s="396"/>
      <c r="T106" s="396"/>
      <c r="U106" s="396"/>
      <c r="V106" s="397"/>
      <c r="W106" s="42" t="s">
        <v>0</v>
      </c>
      <c r="X106" s="43">
        <f>IFERROR(SUMPRODUCT(X97:X104*H97:H104),"0")</f>
        <v>0</v>
      </c>
      <c r="Y106" s="43">
        <f>IFERROR(SUMPRODUCT(Y97:Y104*H97:H104),"0")</f>
        <v>0</v>
      </c>
      <c r="Z106" s="42"/>
      <c r="AA106" s="67"/>
      <c r="AB106" s="67"/>
      <c r="AC106" s="67"/>
    </row>
    <row r="107" spans="1:68" ht="16.5" hidden="1" customHeight="1" x14ac:dyDescent="0.25">
      <c r="A107" s="389" t="s">
        <v>215</v>
      </c>
      <c r="B107" s="389"/>
      <c r="C107" s="389"/>
      <c r="D107" s="389"/>
      <c r="E107" s="389"/>
      <c r="F107" s="389"/>
      <c r="G107" s="389"/>
      <c r="H107" s="389"/>
      <c r="I107" s="389"/>
      <c r="J107" s="389"/>
      <c r="K107" s="389"/>
      <c r="L107" s="389"/>
      <c r="M107" s="389"/>
      <c r="N107" s="389"/>
      <c r="O107" s="389"/>
      <c r="P107" s="389"/>
      <c r="Q107" s="389"/>
      <c r="R107" s="389"/>
      <c r="S107" s="389"/>
      <c r="T107" s="389"/>
      <c r="U107" s="389"/>
      <c r="V107" s="389"/>
      <c r="W107" s="389"/>
      <c r="X107" s="389"/>
      <c r="Y107" s="389"/>
      <c r="Z107" s="389"/>
      <c r="AA107" s="65"/>
      <c r="AB107" s="65"/>
      <c r="AC107" s="82"/>
    </row>
    <row r="108" spans="1:68" ht="14.25" hidden="1" customHeight="1" x14ac:dyDescent="0.25">
      <c r="A108" s="390" t="s">
        <v>155</v>
      </c>
      <c r="B108" s="390"/>
      <c r="C108" s="390"/>
      <c r="D108" s="390"/>
      <c r="E108" s="390"/>
      <c r="F108" s="390"/>
      <c r="G108" s="390"/>
      <c r="H108" s="390"/>
      <c r="I108" s="390"/>
      <c r="J108" s="390"/>
      <c r="K108" s="390"/>
      <c r="L108" s="390"/>
      <c r="M108" s="390"/>
      <c r="N108" s="390"/>
      <c r="O108" s="390"/>
      <c r="P108" s="390"/>
      <c r="Q108" s="390"/>
      <c r="R108" s="390"/>
      <c r="S108" s="390"/>
      <c r="T108" s="390"/>
      <c r="U108" s="390"/>
      <c r="V108" s="390"/>
      <c r="W108" s="390"/>
      <c r="X108" s="390"/>
      <c r="Y108" s="390"/>
      <c r="Z108" s="390"/>
      <c r="AA108" s="66"/>
      <c r="AB108" s="66"/>
      <c r="AC108" s="83"/>
    </row>
    <row r="109" spans="1:68" ht="27" hidden="1" customHeight="1" x14ac:dyDescent="0.25">
      <c r="A109" s="63" t="s">
        <v>216</v>
      </c>
      <c r="B109" s="63" t="s">
        <v>217</v>
      </c>
      <c r="C109" s="36">
        <v>4301135289</v>
      </c>
      <c r="D109" s="391">
        <v>4607111034014</v>
      </c>
      <c r="E109" s="391"/>
      <c r="F109" s="62">
        <v>0.25</v>
      </c>
      <c r="G109" s="37">
        <v>12</v>
      </c>
      <c r="H109" s="62">
        <v>3</v>
      </c>
      <c r="I109" s="62">
        <v>3.7035999999999998</v>
      </c>
      <c r="J109" s="37">
        <v>70</v>
      </c>
      <c r="K109" s="37" t="s">
        <v>95</v>
      </c>
      <c r="L109" s="37" t="s">
        <v>102</v>
      </c>
      <c r="M109" s="38" t="s">
        <v>85</v>
      </c>
      <c r="N109" s="38"/>
      <c r="O109" s="37">
        <v>180</v>
      </c>
      <c r="P109" s="441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9" s="393"/>
      <c r="R109" s="393"/>
      <c r="S109" s="393"/>
      <c r="T109" s="394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IFERROR(IF(X109="","",X109*0.01788),"")</f>
        <v>0</v>
      </c>
      <c r="AA109" s="68" t="s">
        <v>46</v>
      </c>
      <c r="AB109" s="69" t="s">
        <v>46</v>
      </c>
      <c r="AC109" s="173" t="s">
        <v>218</v>
      </c>
      <c r="AG109" s="81"/>
      <c r="AJ109" s="87" t="s">
        <v>103</v>
      </c>
      <c r="AK109" s="87">
        <v>70</v>
      </c>
      <c r="BB109" s="174" t="s">
        <v>94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hidden="1" customHeight="1" x14ac:dyDescent="0.25">
      <c r="A110" s="63" t="s">
        <v>219</v>
      </c>
      <c r="B110" s="63" t="s">
        <v>220</v>
      </c>
      <c r="C110" s="36">
        <v>4301135299</v>
      </c>
      <c r="D110" s="391">
        <v>4607111033994</v>
      </c>
      <c r="E110" s="391"/>
      <c r="F110" s="62">
        <v>0.25</v>
      </c>
      <c r="G110" s="37">
        <v>12</v>
      </c>
      <c r="H110" s="62">
        <v>3</v>
      </c>
      <c r="I110" s="62">
        <v>3.7035999999999998</v>
      </c>
      <c r="J110" s="37">
        <v>70</v>
      </c>
      <c r="K110" s="37" t="s">
        <v>95</v>
      </c>
      <c r="L110" s="37" t="s">
        <v>102</v>
      </c>
      <c r="M110" s="38" t="s">
        <v>85</v>
      </c>
      <c r="N110" s="38"/>
      <c r="O110" s="37">
        <v>180</v>
      </c>
      <c r="P110" s="44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0" s="393"/>
      <c r="R110" s="393"/>
      <c r="S110" s="393"/>
      <c r="T110" s="394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75" t="s">
        <v>177</v>
      </c>
      <c r="AG110" s="81"/>
      <c r="AJ110" s="87" t="s">
        <v>103</v>
      </c>
      <c r="AK110" s="87">
        <v>70</v>
      </c>
      <c r="BB110" s="176" t="s">
        <v>94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idden="1" x14ac:dyDescent="0.2">
      <c r="A111" s="398"/>
      <c r="B111" s="398"/>
      <c r="C111" s="398"/>
      <c r="D111" s="398"/>
      <c r="E111" s="398"/>
      <c r="F111" s="398"/>
      <c r="G111" s="398"/>
      <c r="H111" s="398"/>
      <c r="I111" s="398"/>
      <c r="J111" s="398"/>
      <c r="K111" s="398"/>
      <c r="L111" s="398"/>
      <c r="M111" s="398"/>
      <c r="N111" s="398"/>
      <c r="O111" s="399"/>
      <c r="P111" s="395" t="s">
        <v>40</v>
      </c>
      <c r="Q111" s="396"/>
      <c r="R111" s="396"/>
      <c r="S111" s="396"/>
      <c r="T111" s="396"/>
      <c r="U111" s="396"/>
      <c r="V111" s="397"/>
      <c r="W111" s="42" t="s">
        <v>39</v>
      </c>
      <c r="X111" s="43">
        <f>IFERROR(SUM(X109:X110),"0")</f>
        <v>0</v>
      </c>
      <c r="Y111" s="43">
        <f>IFERROR(SUM(Y109:Y110),"0")</f>
        <v>0</v>
      </c>
      <c r="Z111" s="43">
        <f>IFERROR(IF(Z109="",0,Z109),"0")+IFERROR(IF(Z110="",0,Z110),"0")</f>
        <v>0</v>
      </c>
      <c r="AA111" s="67"/>
      <c r="AB111" s="67"/>
      <c r="AC111" s="67"/>
    </row>
    <row r="112" spans="1:68" hidden="1" x14ac:dyDescent="0.2">
      <c r="A112" s="398"/>
      <c r="B112" s="398"/>
      <c r="C112" s="398"/>
      <c r="D112" s="398"/>
      <c r="E112" s="398"/>
      <c r="F112" s="398"/>
      <c r="G112" s="398"/>
      <c r="H112" s="398"/>
      <c r="I112" s="398"/>
      <c r="J112" s="398"/>
      <c r="K112" s="398"/>
      <c r="L112" s="398"/>
      <c r="M112" s="398"/>
      <c r="N112" s="398"/>
      <c r="O112" s="399"/>
      <c r="P112" s="395" t="s">
        <v>40</v>
      </c>
      <c r="Q112" s="396"/>
      <c r="R112" s="396"/>
      <c r="S112" s="396"/>
      <c r="T112" s="396"/>
      <c r="U112" s="396"/>
      <c r="V112" s="397"/>
      <c r="W112" s="42" t="s">
        <v>0</v>
      </c>
      <c r="X112" s="43">
        <f>IFERROR(SUMPRODUCT(X109:X110*H109:H110),"0")</f>
        <v>0</v>
      </c>
      <c r="Y112" s="43">
        <f>IFERROR(SUMPRODUCT(Y109:Y110*H109:H110),"0")</f>
        <v>0</v>
      </c>
      <c r="Z112" s="42"/>
      <c r="AA112" s="67"/>
      <c r="AB112" s="67"/>
      <c r="AC112" s="67"/>
    </row>
    <row r="113" spans="1:68" ht="16.5" hidden="1" customHeight="1" x14ac:dyDescent="0.25">
      <c r="A113" s="389" t="s">
        <v>221</v>
      </c>
      <c r="B113" s="389"/>
      <c r="C113" s="389"/>
      <c r="D113" s="389"/>
      <c r="E113" s="389"/>
      <c r="F113" s="389"/>
      <c r="G113" s="389"/>
      <c r="H113" s="389"/>
      <c r="I113" s="389"/>
      <c r="J113" s="389"/>
      <c r="K113" s="389"/>
      <c r="L113" s="389"/>
      <c r="M113" s="389"/>
      <c r="N113" s="389"/>
      <c r="O113" s="389"/>
      <c r="P113" s="389"/>
      <c r="Q113" s="389"/>
      <c r="R113" s="389"/>
      <c r="S113" s="389"/>
      <c r="T113" s="389"/>
      <c r="U113" s="389"/>
      <c r="V113" s="389"/>
      <c r="W113" s="389"/>
      <c r="X113" s="389"/>
      <c r="Y113" s="389"/>
      <c r="Z113" s="389"/>
      <c r="AA113" s="65"/>
      <c r="AB113" s="65"/>
      <c r="AC113" s="82"/>
    </row>
    <row r="114" spans="1:68" ht="14.25" hidden="1" customHeight="1" x14ac:dyDescent="0.25">
      <c r="A114" s="390" t="s">
        <v>155</v>
      </c>
      <c r="B114" s="390"/>
      <c r="C114" s="390"/>
      <c r="D114" s="390"/>
      <c r="E114" s="390"/>
      <c r="F114" s="390"/>
      <c r="G114" s="390"/>
      <c r="H114" s="390"/>
      <c r="I114" s="390"/>
      <c r="J114" s="390"/>
      <c r="K114" s="390"/>
      <c r="L114" s="390"/>
      <c r="M114" s="390"/>
      <c r="N114" s="390"/>
      <c r="O114" s="390"/>
      <c r="P114" s="390"/>
      <c r="Q114" s="390"/>
      <c r="R114" s="390"/>
      <c r="S114" s="390"/>
      <c r="T114" s="390"/>
      <c r="U114" s="390"/>
      <c r="V114" s="390"/>
      <c r="W114" s="390"/>
      <c r="X114" s="390"/>
      <c r="Y114" s="390"/>
      <c r="Z114" s="390"/>
      <c r="AA114" s="66"/>
      <c r="AB114" s="66"/>
      <c r="AC114" s="83"/>
    </row>
    <row r="115" spans="1:68" ht="27" hidden="1" customHeight="1" x14ac:dyDescent="0.25">
      <c r="A115" s="63" t="s">
        <v>222</v>
      </c>
      <c r="B115" s="63" t="s">
        <v>223</v>
      </c>
      <c r="C115" s="36">
        <v>4301135311</v>
      </c>
      <c r="D115" s="391">
        <v>4607111039095</v>
      </c>
      <c r="E115" s="391"/>
      <c r="F115" s="62">
        <v>0.25</v>
      </c>
      <c r="G115" s="37">
        <v>12</v>
      </c>
      <c r="H115" s="62">
        <v>3</v>
      </c>
      <c r="I115" s="62">
        <v>3.7480000000000002</v>
      </c>
      <c r="J115" s="37">
        <v>70</v>
      </c>
      <c r="K115" s="37" t="s">
        <v>95</v>
      </c>
      <c r="L115" s="37" t="s">
        <v>96</v>
      </c>
      <c r="M115" s="38" t="s">
        <v>85</v>
      </c>
      <c r="N115" s="38"/>
      <c r="O115" s="37">
        <v>180</v>
      </c>
      <c r="P115" s="44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93"/>
      <c r="R115" s="393"/>
      <c r="S115" s="393"/>
      <c r="T115" s="394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7" t="s">
        <v>224</v>
      </c>
      <c r="AG115" s="81"/>
      <c r="AJ115" s="87" t="s">
        <v>97</v>
      </c>
      <c r="AK115" s="87">
        <v>14</v>
      </c>
      <c r="BB115" s="178" t="s">
        <v>94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ht="16.5" hidden="1" customHeight="1" x14ac:dyDescent="0.25">
      <c r="A116" s="63" t="s">
        <v>225</v>
      </c>
      <c r="B116" s="63" t="s">
        <v>226</v>
      </c>
      <c r="C116" s="36">
        <v>4301135282</v>
      </c>
      <c r="D116" s="391">
        <v>4607111034199</v>
      </c>
      <c r="E116" s="391"/>
      <c r="F116" s="62">
        <v>0.25</v>
      </c>
      <c r="G116" s="37">
        <v>12</v>
      </c>
      <c r="H116" s="62">
        <v>3</v>
      </c>
      <c r="I116" s="62">
        <v>3.7035999999999998</v>
      </c>
      <c r="J116" s="37">
        <v>70</v>
      </c>
      <c r="K116" s="37" t="s">
        <v>95</v>
      </c>
      <c r="L116" s="37" t="s">
        <v>102</v>
      </c>
      <c r="M116" s="38" t="s">
        <v>85</v>
      </c>
      <c r="N116" s="38"/>
      <c r="O116" s="37">
        <v>180</v>
      </c>
      <c r="P116" s="44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393"/>
      <c r="R116" s="393"/>
      <c r="S116" s="393"/>
      <c r="T116" s="394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9" t="s">
        <v>227</v>
      </c>
      <c r="AG116" s="81"/>
      <c r="AJ116" s="87" t="s">
        <v>103</v>
      </c>
      <c r="AK116" s="87">
        <v>70</v>
      </c>
      <c r="BB116" s="180" t="s">
        <v>94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hidden="1" x14ac:dyDescent="0.2">
      <c r="A117" s="398"/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9"/>
      <c r="P117" s="395" t="s">
        <v>40</v>
      </c>
      <c r="Q117" s="396"/>
      <c r="R117" s="396"/>
      <c r="S117" s="396"/>
      <c r="T117" s="396"/>
      <c r="U117" s="396"/>
      <c r="V117" s="397"/>
      <c r="W117" s="42" t="s">
        <v>39</v>
      </c>
      <c r="X117" s="43">
        <f>IFERROR(SUM(X115:X116),"0")</f>
        <v>0</v>
      </c>
      <c r="Y117" s="43">
        <f>IFERROR(SUM(Y115:Y116),"0")</f>
        <v>0</v>
      </c>
      <c r="Z117" s="43">
        <f>IFERROR(IF(Z115="",0,Z115),"0")+IFERROR(IF(Z116="",0,Z116),"0")</f>
        <v>0</v>
      </c>
      <c r="AA117" s="67"/>
      <c r="AB117" s="67"/>
      <c r="AC117" s="67"/>
    </row>
    <row r="118" spans="1:68" hidden="1" x14ac:dyDescent="0.2">
      <c r="A118" s="398"/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9"/>
      <c r="P118" s="395" t="s">
        <v>40</v>
      </c>
      <c r="Q118" s="396"/>
      <c r="R118" s="396"/>
      <c r="S118" s="396"/>
      <c r="T118" s="396"/>
      <c r="U118" s="396"/>
      <c r="V118" s="397"/>
      <c r="W118" s="42" t="s">
        <v>0</v>
      </c>
      <c r="X118" s="43">
        <f>IFERROR(SUMPRODUCT(X115:X116*H115:H116),"0")</f>
        <v>0</v>
      </c>
      <c r="Y118" s="43">
        <f>IFERROR(SUMPRODUCT(Y115:Y116*H115:H116),"0")</f>
        <v>0</v>
      </c>
      <c r="Z118" s="42"/>
      <c r="AA118" s="67"/>
      <c r="AB118" s="67"/>
      <c r="AC118" s="67"/>
    </row>
    <row r="119" spans="1:68" ht="16.5" hidden="1" customHeight="1" x14ac:dyDescent="0.25">
      <c r="A119" s="389" t="s">
        <v>228</v>
      </c>
      <c r="B119" s="389"/>
      <c r="C119" s="389"/>
      <c r="D119" s="389"/>
      <c r="E119" s="389"/>
      <c r="F119" s="389"/>
      <c r="G119" s="389"/>
      <c r="H119" s="389"/>
      <c r="I119" s="389"/>
      <c r="J119" s="389"/>
      <c r="K119" s="389"/>
      <c r="L119" s="389"/>
      <c r="M119" s="389"/>
      <c r="N119" s="389"/>
      <c r="O119" s="389"/>
      <c r="P119" s="389"/>
      <c r="Q119" s="389"/>
      <c r="R119" s="389"/>
      <c r="S119" s="389"/>
      <c r="T119" s="389"/>
      <c r="U119" s="389"/>
      <c r="V119" s="389"/>
      <c r="W119" s="389"/>
      <c r="X119" s="389"/>
      <c r="Y119" s="389"/>
      <c r="Z119" s="389"/>
      <c r="AA119" s="65"/>
      <c r="AB119" s="65"/>
      <c r="AC119" s="82"/>
    </row>
    <row r="120" spans="1:68" ht="14.25" hidden="1" customHeight="1" x14ac:dyDescent="0.25">
      <c r="A120" s="390" t="s">
        <v>155</v>
      </c>
      <c r="B120" s="390"/>
      <c r="C120" s="390"/>
      <c r="D120" s="390"/>
      <c r="E120" s="390"/>
      <c r="F120" s="390"/>
      <c r="G120" s="390"/>
      <c r="H120" s="390"/>
      <c r="I120" s="390"/>
      <c r="J120" s="390"/>
      <c r="K120" s="390"/>
      <c r="L120" s="390"/>
      <c r="M120" s="390"/>
      <c r="N120" s="390"/>
      <c r="O120" s="390"/>
      <c r="P120" s="390"/>
      <c r="Q120" s="390"/>
      <c r="R120" s="390"/>
      <c r="S120" s="390"/>
      <c r="T120" s="390"/>
      <c r="U120" s="390"/>
      <c r="V120" s="390"/>
      <c r="W120" s="390"/>
      <c r="X120" s="390"/>
      <c r="Y120" s="390"/>
      <c r="Z120" s="390"/>
      <c r="AA120" s="66"/>
      <c r="AB120" s="66"/>
      <c r="AC120" s="83"/>
    </row>
    <row r="121" spans="1:68" ht="27" hidden="1" customHeight="1" x14ac:dyDescent="0.25">
      <c r="A121" s="63" t="s">
        <v>229</v>
      </c>
      <c r="B121" s="63" t="s">
        <v>230</v>
      </c>
      <c r="C121" s="36">
        <v>4301135178</v>
      </c>
      <c r="D121" s="391">
        <v>4607111034816</v>
      </c>
      <c r="E121" s="391"/>
      <c r="F121" s="62">
        <v>0.25</v>
      </c>
      <c r="G121" s="37">
        <v>6</v>
      </c>
      <c r="H121" s="62">
        <v>1.5</v>
      </c>
      <c r="I121" s="62">
        <v>1.9218</v>
      </c>
      <c r="J121" s="37">
        <v>140</v>
      </c>
      <c r="K121" s="37" t="s">
        <v>95</v>
      </c>
      <c r="L121" s="37" t="s">
        <v>87</v>
      </c>
      <c r="M121" s="38" t="s">
        <v>85</v>
      </c>
      <c r="N121" s="38"/>
      <c r="O121" s="37">
        <v>180</v>
      </c>
      <c r="P121" s="44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1" s="393"/>
      <c r="R121" s="393"/>
      <c r="S121" s="393"/>
      <c r="T121" s="394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IFERROR(IF(X121="","",X121*0.00941),"")</f>
        <v>0</v>
      </c>
      <c r="AA121" s="68" t="s">
        <v>46</v>
      </c>
      <c r="AB121" s="69" t="s">
        <v>46</v>
      </c>
      <c r="AC121" s="181" t="s">
        <v>227</v>
      </c>
      <c r="AG121" s="81"/>
      <c r="AJ121" s="87" t="s">
        <v>88</v>
      </c>
      <c r="AK121" s="87">
        <v>1</v>
      </c>
      <c r="BB121" s="182" t="s">
        <v>94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ht="27" hidden="1" customHeight="1" x14ac:dyDescent="0.25">
      <c r="A122" s="63" t="s">
        <v>231</v>
      </c>
      <c r="B122" s="63" t="s">
        <v>232</v>
      </c>
      <c r="C122" s="36">
        <v>4301135275</v>
      </c>
      <c r="D122" s="391">
        <v>4607111034380</v>
      </c>
      <c r="E122" s="391"/>
      <c r="F122" s="62">
        <v>0.25</v>
      </c>
      <c r="G122" s="37">
        <v>12</v>
      </c>
      <c r="H122" s="62">
        <v>3</v>
      </c>
      <c r="I122" s="62">
        <v>3.28</v>
      </c>
      <c r="J122" s="37">
        <v>70</v>
      </c>
      <c r="K122" s="37" t="s">
        <v>95</v>
      </c>
      <c r="L122" s="37" t="s">
        <v>96</v>
      </c>
      <c r="M122" s="38" t="s">
        <v>85</v>
      </c>
      <c r="N122" s="38"/>
      <c r="O122" s="37">
        <v>180</v>
      </c>
      <c r="P122" s="44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393"/>
      <c r="R122" s="393"/>
      <c r="S122" s="393"/>
      <c r="T122" s="394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83" t="s">
        <v>233</v>
      </c>
      <c r="AG122" s="81"/>
      <c r="AJ122" s="87" t="s">
        <v>97</v>
      </c>
      <c r="AK122" s="87">
        <v>14</v>
      </c>
      <c r="BB122" s="184" t="s">
        <v>94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ht="27" hidden="1" customHeight="1" x14ac:dyDescent="0.25">
      <c r="A123" s="63" t="s">
        <v>234</v>
      </c>
      <c r="B123" s="63" t="s">
        <v>235</v>
      </c>
      <c r="C123" s="36">
        <v>4301135277</v>
      </c>
      <c r="D123" s="391">
        <v>4607111034397</v>
      </c>
      <c r="E123" s="391"/>
      <c r="F123" s="62">
        <v>0.25</v>
      </c>
      <c r="G123" s="37">
        <v>12</v>
      </c>
      <c r="H123" s="62">
        <v>3</v>
      </c>
      <c r="I123" s="62">
        <v>3.28</v>
      </c>
      <c r="J123" s="37">
        <v>70</v>
      </c>
      <c r="K123" s="37" t="s">
        <v>95</v>
      </c>
      <c r="L123" s="37" t="s">
        <v>96</v>
      </c>
      <c r="M123" s="38" t="s">
        <v>85</v>
      </c>
      <c r="N123" s="38"/>
      <c r="O123" s="37">
        <v>180</v>
      </c>
      <c r="P123" s="44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393"/>
      <c r="R123" s="393"/>
      <c r="S123" s="393"/>
      <c r="T123" s="394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85" t="s">
        <v>218</v>
      </c>
      <c r="AG123" s="81"/>
      <c r="AJ123" s="87" t="s">
        <v>97</v>
      </c>
      <c r="AK123" s="87">
        <v>14</v>
      </c>
      <c r="BB123" s="186" t="s">
        <v>94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idden="1" x14ac:dyDescent="0.2">
      <c r="A124" s="398"/>
      <c r="B124" s="398"/>
      <c r="C124" s="398"/>
      <c r="D124" s="398"/>
      <c r="E124" s="398"/>
      <c r="F124" s="398"/>
      <c r="G124" s="398"/>
      <c r="H124" s="398"/>
      <c r="I124" s="398"/>
      <c r="J124" s="398"/>
      <c r="K124" s="398"/>
      <c r="L124" s="398"/>
      <c r="M124" s="398"/>
      <c r="N124" s="398"/>
      <c r="O124" s="399"/>
      <c r="P124" s="395" t="s">
        <v>40</v>
      </c>
      <c r="Q124" s="396"/>
      <c r="R124" s="396"/>
      <c r="S124" s="396"/>
      <c r="T124" s="396"/>
      <c r="U124" s="396"/>
      <c r="V124" s="397"/>
      <c r="W124" s="42" t="s">
        <v>39</v>
      </c>
      <c r="X124" s="43">
        <f>IFERROR(SUM(X121:X123),"0")</f>
        <v>0</v>
      </c>
      <c r="Y124" s="43">
        <f>IFERROR(SUM(Y121:Y123),"0")</f>
        <v>0</v>
      </c>
      <c r="Z124" s="43">
        <f>IFERROR(IF(Z121="",0,Z121),"0")+IFERROR(IF(Z122="",0,Z122),"0")+IFERROR(IF(Z123="",0,Z123),"0")</f>
        <v>0</v>
      </c>
      <c r="AA124" s="67"/>
      <c r="AB124" s="67"/>
      <c r="AC124" s="67"/>
    </row>
    <row r="125" spans="1:68" hidden="1" x14ac:dyDescent="0.2">
      <c r="A125" s="398"/>
      <c r="B125" s="398"/>
      <c r="C125" s="398"/>
      <c r="D125" s="398"/>
      <c r="E125" s="398"/>
      <c r="F125" s="398"/>
      <c r="G125" s="398"/>
      <c r="H125" s="398"/>
      <c r="I125" s="398"/>
      <c r="J125" s="398"/>
      <c r="K125" s="398"/>
      <c r="L125" s="398"/>
      <c r="M125" s="398"/>
      <c r="N125" s="398"/>
      <c r="O125" s="399"/>
      <c r="P125" s="395" t="s">
        <v>40</v>
      </c>
      <c r="Q125" s="396"/>
      <c r="R125" s="396"/>
      <c r="S125" s="396"/>
      <c r="T125" s="396"/>
      <c r="U125" s="396"/>
      <c r="V125" s="397"/>
      <c r="W125" s="42" t="s">
        <v>0</v>
      </c>
      <c r="X125" s="43">
        <f>IFERROR(SUMPRODUCT(X121:X123*H121:H123),"0")</f>
        <v>0</v>
      </c>
      <c r="Y125" s="43">
        <f>IFERROR(SUMPRODUCT(Y121:Y123*H121:H123),"0")</f>
        <v>0</v>
      </c>
      <c r="Z125" s="42"/>
      <c r="AA125" s="67"/>
      <c r="AB125" s="67"/>
      <c r="AC125" s="67"/>
    </row>
    <row r="126" spans="1:68" ht="16.5" hidden="1" customHeight="1" x14ac:dyDescent="0.25">
      <c r="A126" s="389" t="s">
        <v>236</v>
      </c>
      <c r="B126" s="389"/>
      <c r="C126" s="389"/>
      <c r="D126" s="389"/>
      <c r="E126" s="389"/>
      <c r="F126" s="389"/>
      <c r="G126" s="389"/>
      <c r="H126" s="389"/>
      <c r="I126" s="389"/>
      <c r="J126" s="389"/>
      <c r="K126" s="389"/>
      <c r="L126" s="389"/>
      <c r="M126" s="389"/>
      <c r="N126" s="389"/>
      <c r="O126" s="389"/>
      <c r="P126" s="389"/>
      <c r="Q126" s="389"/>
      <c r="R126" s="389"/>
      <c r="S126" s="389"/>
      <c r="T126" s="389"/>
      <c r="U126" s="389"/>
      <c r="V126" s="389"/>
      <c r="W126" s="389"/>
      <c r="X126" s="389"/>
      <c r="Y126" s="389"/>
      <c r="Z126" s="389"/>
      <c r="AA126" s="65"/>
      <c r="AB126" s="65"/>
      <c r="AC126" s="82"/>
    </row>
    <row r="127" spans="1:68" ht="14.25" hidden="1" customHeight="1" x14ac:dyDescent="0.25">
      <c r="A127" s="390" t="s">
        <v>155</v>
      </c>
      <c r="B127" s="390"/>
      <c r="C127" s="390"/>
      <c r="D127" s="390"/>
      <c r="E127" s="390"/>
      <c r="F127" s="390"/>
      <c r="G127" s="390"/>
      <c r="H127" s="390"/>
      <c r="I127" s="390"/>
      <c r="J127" s="390"/>
      <c r="K127" s="390"/>
      <c r="L127" s="390"/>
      <c r="M127" s="390"/>
      <c r="N127" s="390"/>
      <c r="O127" s="390"/>
      <c r="P127" s="390"/>
      <c r="Q127" s="390"/>
      <c r="R127" s="390"/>
      <c r="S127" s="390"/>
      <c r="T127" s="390"/>
      <c r="U127" s="390"/>
      <c r="V127" s="390"/>
      <c r="W127" s="390"/>
      <c r="X127" s="390"/>
      <c r="Y127" s="390"/>
      <c r="Z127" s="390"/>
      <c r="AA127" s="66"/>
      <c r="AB127" s="66"/>
      <c r="AC127" s="83"/>
    </row>
    <row r="128" spans="1:68" ht="27" hidden="1" customHeight="1" x14ac:dyDescent="0.25">
      <c r="A128" s="63" t="s">
        <v>237</v>
      </c>
      <c r="B128" s="63" t="s">
        <v>238</v>
      </c>
      <c r="C128" s="36">
        <v>4301135279</v>
      </c>
      <c r="D128" s="391">
        <v>4607111035806</v>
      </c>
      <c r="E128" s="391"/>
      <c r="F128" s="62">
        <v>0.25</v>
      </c>
      <c r="G128" s="37">
        <v>12</v>
      </c>
      <c r="H128" s="62">
        <v>3</v>
      </c>
      <c r="I128" s="62">
        <v>3.7035999999999998</v>
      </c>
      <c r="J128" s="37">
        <v>70</v>
      </c>
      <c r="K128" s="37" t="s">
        <v>95</v>
      </c>
      <c r="L128" s="37" t="s">
        <v>96</v>
      </c>
      <c r="M128" s="38" t="s">
        <v>85</v>
      </c>
      <c r="N128" s="38"/>
      <c r="O128" s="37">
        <v>180</v>
      </c>
      <c r="P128" s="44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393"/>
      <c r="R128" s="393"/>
      <c r="S128" s="393"/>
      <c r="T128" s="394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87" t="s">
        <v>239</v>
      </c>
      <c r="AG128" s="81"/>
      <c r="AJ128" s="87" t="s">
        <v>97</v>
      </c>
      <c r="AK128" s="87">
        <v>14</v>
      </c>
      <c r="BB128" s="188" t="s">
        <v>94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hidden="1" x14ac:dyDescent="0.2">
      <c r="A129" s="398"/>
      <c r="B129" s="398"/>
      <c r="C129" s="398"/>
      <c r="D129" s="398"/>
      <c r="E129" s="398"/>
      <c r="F129" s="398"/>
      <c r="G129" s="398"/>
      <c r="H129" s="398"/>
      <c r="I129" s="398"/>
      <c r="J129" s="398"/>
      <c r="K129" s="398"/>
      <c r="L129" s="398"/>
      <c r="M129" s="398"/>
      <c r="N129" s="398"/>
      <c r="O129" s="399"/>
      <c r="P129" s="395" t="s">
        <v>40</v>
      </c>
      <c r="Q129" s="396"/>
      <c r="R129" s="396"/>
      <c r="S129" s="396"/>
      <c r="T129" s="396"/>
      <c r="U129" s="396"/>
      <c r="V129" s="397"/>
      <c r="W129" s="42" t="s">
        <v>39</v>
      </c>
      <c r="X129" s="43">
        <f>IFERROR(SUM(X128:X128),"0")</f>
        <v>0</v>
      </c>
      <c r="Y129" s="43">
        <f>IFERROR(SUM(Y128:Y128),"0")</f>
        <v>0</v>
      </c>
      <c r="Z129" s="43">
        <f>IFERROR(IF(Z128="",0,Z128),"0")</f>
        <v>0</v>
      </c>
      <c r="AA129" s="67"/>
      <c r="AB129" s="67"/>
      <c r="AC129" s="67"/>
    </row>
    <row r="130" spans="1:68" hidden="1" x14ac:dyDescent="0.2">
      <c r="A130" s="398"/>
      <c r="B130" s="398"/>
      <c r="C130" s="398"/>
      <c r="D130" s="398"/>
      <c r="E130" s="398"/>
      <c r="F130" s="398"/>
      <c r="G130" s="398"/>
      <c r="H130" s="398"/>
      <c r="I130" s="398"/>
      <c r="J130" s="398"/>
      <c r="K130" s="398"/>
      <c r="L130" s="398"/>
      <c r="M130" s="398"/>
      <c r="N130" s="398"/>
      <c r="O130" s="399"/>
      <c r="P130" s="395" t="s">
        <v>40</v>
      </c>
      <c r="Q130" s="396"/>
      <c r="R130" s="396"/>
      <c r="S130" s="396"/>
      <c r="T130" s="396"/>
      <c r="U130" s="396"/>
      <c r="V130" s="397"/>
      <c r="W130" s="42" t="s">
        <v>0</v>
      </c>
      <c r="X130" s="43">
        <f>IFERROR(SUMPRODUCT(X128:X128*H128:H128),"0")</f>
        <v>0</v>
      </c>
      <c r="Y130" s="43">
        <f>IFERROR(SUMPRODUCT(Y128:Y128*H128:H128),"0")</f>
        <v>0</v>
      </c>
      <c r="Z130" s="42"/>
      <c r="AA130" s="67"/>
      <c r="AB130" s="67"/>
      <c r="AC130" s="67"/>
    </row>
    <row r="131" spans="1:68" ht="16.5" hidden="1" customHeight="1" x14ac:dyDescent="0.25">
      <c r="A131" s="389" t="s">
        <v>240</v>
      </c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89"/>
      <c r="O131" s="389"/>
      <c r="P131" s="389"/>
      <c r="Q131" s="389"/>
      <c r="R131" s="389"/>
      <c r="S131" s="389"/>
      <c r="T131" s="389"/>
      <c r="U131" s="389"/>
      <c r="V131" s="389"/>
      <c r="W131" s="389"/>
      <c r="X131" s="389"/>
      <c r="Y131" s="389"/>
      <c r="Z131" s="389"/>
      <c r="AA131" s="65"/>
      <c r="AB131" s="65"/>
      <c r="AC131" s="82"/>
    </row>
    <row r="132" spans="1:68" ht="14.25" hidden="1" customHeight="1" x14ac:dyDescent="0.25">
      <c r="A132" s="390" t="s">
        <v>241</v>
      </c>
      <c r="B132" s="390"/>
      <c r="C132" s="390"/>
      <c r="D132" s="390"/>
      <c r="E132" s="390"/>
      <c r="F132" s="390"/>
      <c r="G132" s="390"/>
      <c r="H132" s="390"/>
      <c r="I132" s="390"/>
      <c r="J132" s="390"/>
      <c r="K132" s="390"/>
      <c r="L132" s="390"/>
      <c r="M132" s="390"/>
      <c r="N132" s="390"/>
      <c r="O132" s="390"/>
      <c r="P132" s="390"/>
      <c r="Q132" s="390"/>
      <c r="R132" s="390"/>
      <c r="S132" s="390"/>
      <c r="T132" s="390"/>
      <c r="U132" s="390"/>
      <c r="V132" s="390"/>
      <c r="W132" s="390"/>
      <c r="X132" s="390"/>
      <c r="Y132" s="390"/>
      <c r="Z132" s="390"/>
      <c r="AA132" s="66"/>
      <c r="AB132" s="66"/>
      <c r="AC132" s="83"/>
    </row>
    <row r="133" spans="1:68" ht="27" hidden="1" customHeight="1" x14ac:dyDescent="0.25">
      <c r="A133" s="63" t="s">
        <v>242</v>
      </c>
      <c r="B133" s="63" t="s">
        <v>243</v>
      </c>
      <c r="C133" s="36">
        <v>4301071054</v>
      </c>
      <c r="D133" s="391">
        <v>4607111035639</v>
      </c>
      <c r="E133" s="391"/>
      <c r="F133" s="62">
        <v>0.2</v>
      </c>
      <c r="G133" s="37">
        <v>8</v>
      </c>
      <c r="H133" s="62">
        <v>1.6</v>
      </c>
      <c r="I133" s="62">
        <v>2.12</v>
      </c>
      <c r="J133" s="37">
        <v>72</v>
      </c>
      <c r="K133" s="37" t="s">
        <v>246</v>
      </c>
      <c r="L133" s="37" t="s">
        <v>96</v>
      </c>
      <c r="M133" s="38" t="s">
        <v>85</v>
      </c>
      <c r="N133" s="38"/>
      <c r="O133" s="37">
        <v>180</v>
      </c>
      <c r="P133" s="449" t="s">
        <v>244</v>
      </c>
      <c r="Q133" s="393"/>
      <c r="R133" s="393"/>
      <c r="S133" s="393"/>
      <c r="T133" s="394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IFERROR(IF(X133="","",X133*0.01157),"")</f>
        <v>0</v>
      </c>
      <c r="AA133" s="68" t="s">
        <v>46</v>
      </c>
      <c r="AB133" s="69" t="s">
        <v>46</v>
      </c>
      <c r="AC133" s="189" t="s">
        <v>245</v>
      </c>
      <c r="AG133" s="81"/>
      <c r="AJ133" s="87" t="s">
        <v>97</v>
      </c>
      <c r="AK133" s="87">
        <v>6</v>
      </c>
      <c r="BB133" s="190" t="s">
        <v>94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ht="27" hidden="1" customHeight="1" x14ac:dyDescent="0.25">
      <c r="A134" s="63" t="s">
        <v>247</v>
      </c>
      <c r="B134" s="63" t="s">
        <v>248</v>
      </c>
      <c r="C134" s="36">
        <v>4301135540</v>
      </c>
      <c r="D134" s="391">
        <v>4607111035646</v>
      </c>
      <c r="E134" s="391"/>
      <c r="F134" s="62">
        <v>0.2</v>
      </c>
      <c r="G134" s="37">
        <v>8</v>
      </c>
      <c r="H134" s="62">
        <v>1.6</v>
      </c>
      <c r="I134" s="62">
        <v>2.12</v>
      </c>
      <c r="J134" s="37">
        <v>72</v>
      </c>
      <c r="K134" s="37" t="s">
        <v>246</v>
      </c>
      <c r="L134" s="37" t="s">
        <v>96</v>
      </c>
      <c r="M134" s="38" t="s">
        <v>85</v>
      </c>
      <c r="N134" s="38"/>
      <c r="O134" s="37">
        <v>180</v>
      </c>
      <c r="P134" s="45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393"/>
      <c r="R134" s="393"/>
      <c r="S134" s="393"/>
      <c r="T134" s="394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IFERROR(IF(X134="","",X134*0.01157),"")</f>
        <v>0</v>
      </c>
      <c r="AA134" s="68" t="s">
        <v>46</v>
      </c>
      <c r="AB134" s="69" t="s">
        <v>46</v>
      </c>
      <c r="AC134" s="191" t="s">
        <v>245</v>
      </c>
      <c r="AG134" s="81"/>
      <c r="AJ134" s="87" t="s">
        <v>97</v>
      </c>
      <c r="AK134" s="87">
        <v>6</v>
      </c>
      <c r="BB134" s="192" t="s">
        <v>94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idden="1" x14ac:dyDescent="0.2">
      <c r="A135" s="398"/>
      <c r="B135" s="398"/>
      <c r="C135" s="398"/>
      <c r="D135" s="398"/>
      <c r="E135" s="398"/>
      <c r="F135" s="398"/>
      <c r="G135" s="398"/>
      <c r="H135" s="398"/>
      <c r="I135" s="398"/>
      <c r="J135" s="398"/>
      <c r="K135" s="398"/>
      <c r="L135" s="398"/>
      <c r="M135" s="398"/>
      <c r="N135" s="398"/>
      <c r="O135" s="399"/>
      <c r="P135" s="395" t="s">
        <v>40</v>
      </c>
      <c r="Q135" s="396"/>
      <c r="R135" s="396"/>
      <c r="S135" s="396"/>
      <c r="T135" s="396"/>
      <c r="U135" s="396"/>
      <c r="V135" s="397"/>
      <c r="W135" s="42" t="s">
        <v>39</v>
      </c>
      <c r="X135" s="43">
        <f>IFERROR(SUM(X133:X134),"0")</f>
        <v>0</v>
      </c>
      <c r="Y135" s="43">
        <f>IFERROR(SUM(Y133:Y134),"0")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hidden="1" x14ac:dyDescent="0.2">
      <c r="A136" s="398"/>
      <c r="B136" s="398"/>
      <c r="C136" s="398"/>
      <c r="D136" s="398"/>
      <c r="E136" s="398"/>
      <c r="F136" s="398"/>
      <c r="G136" s="398"/>
      <c r="H136" s="398"/>
      <c r="I136" s="398"/>
      <c r="J136" s="398"/>
      <c r="K136" s="398"/>
      <c r="L136" s="398"/>
      <c r="M136" s="398"/>
      <c r="N136" s="398"/>
      <c r="O136" s="399"/>
      <c r="P136" s="395" t="s">
        <v>40</v>
      </c>
      <c r="Q136" s="396"/>
      <c r="R136" s="396"/>
      <c r="S136" s="396"/>
      <c r="T136" s="396"/>
      <c r="U136" s="396"/>
      <c r="V136" s="397"/>
      <c r="W136" s="42" t="s">
        <v>0</v>
      </c>
      <c r="X136" s="43">
        <f>IFERROR(SUMPRODUCT(X133:X134*H133:H134),"0")</f>
        <v>0</v>
      </c>
      <c r="Y136" s="43">
        <f>IFERROR(SUMPRODUCT(Y133:Y134*H133:H134),"0")</f>
        <v>0</v>
      </c>
      <c r="Z136" s="42"/>
      <c r="AA136" s="67"/>
      <c r="AB136" s="67"/>
      <c r="AC136" s="67"/>
    </row>
    <row r="137" spans="1:68" ht="16.5" hidden="1" customHeight="1" x14ac:dyDescent="0.25">
      <c r="A137" s="389" t="s">
        <v>249</v>
      </c>
      <c r="B137" s="389"/>
      <c r="C137" s="389"/>
      <c r="D137" s="389"/>
      <c r="E137" s="389"/>
      <c r="F137" s="389"/>
      <c r="G137" s="389"/>
      <c r="H137" s="389"/>
      <c r="I137" s="389"/>
      <c r="J137" s="389"/>
      <c r="K137" s="389"/>
      <c r="L137" s="389"/>
      <c r="M137" s="389"/>
      <c r="N137" s="389"/>
      <c r="O137" s="389"/>
      <c r="P137" s="389"/>
      <c r="Q137" s="389"/>
      <c r="R137" s="389"/>
      <c r="S137" s="389"/>
      <c r="T137" s="389"/>
      <c r="U137" s="389"/>
      <c r="V137" s="389"/>
      <c r="W137" s="389"/>
      <c r="X137" s="389"/>
      <c r="Y137" s="389"/>
      <c r="Z137" s="389"/>
      <c r="AA137" s="65"/>
      <c r="AB137" s="65"/>
      <c r="AC137" s="82"/>
    </row>
    <row r="138" spans="1:68" ht="14.25" hidden="1" customHeight="1" x14ac:dyDescent="0.25">
      <c r="A138" s="390" t="s">
        <v>155</v>
      </c>
      <c r="B138" s="390"/>
      <c r="C138" s="390"/>
      <c r="D138" s="390"/>
      <c r="E138" s="390"/>
      <c r="F138" s="390"/>
      <c r="G138" s="390"/>
      <c r="H138" s="390"/>
      <c r="I138" s="390"/>
      <c r="J138" s="390"/>
      <c r="K138" s="390"/>
      <c r="L138" s="390"/>
      <c r="M138" s="390"/>
      <c r="N138" s="390"/>
      <c r="O138" s="390"/>
      <c r="P138" s="390"/>
      <c r="Q138" s="390"/>
      <c r="R138" s="390"/>
      <c r="S138" s="390"/>
      <c r="T138" s="390"/>
      <c r="U138" s="390"/>
      <c r="V138" s="390"/>
      <c r="W138" s="390"/>
      <c r="X138" s="390"/>
      <c r="Y138" s="390"/>
      <c r="Z138" s="390"/>
      <c r="AA138" s="66"/>
      <c r="AB138" s="66"/>
      <c r="AC138" s="83"/>
    </row>
    <row r="139" spans="1:68" ht="27" hidden="1" customHeight="1" x14ac:dyDescent="0.25">
      <c r="A139" s="63" t="s">
        <v>250</v>
      </c>
      <c r="B139" s="63" t="s">
        <v>251</v>
      </c>
      <c r="C139" s="36">
        <v>4301135281</v>
      </c>
      <c r="D139" s="391">
        <v>4607111036568</v>
      </c>
      <c r="E139" s="391"/>
      <c r="F139" s="62">
        <v>0.28000000000000003</v>
      </c>
      <c r="G139" s="37">
        <v>6</v>
      </c>
      <c r="H139" s="62">
        <v>1.68</v>
      </c>
      <c r="I139" s="62">
        <v>2.1017999999999999</v>
      </c>
      <c r="J139" s="37">
        <v>140</v>
      </c>
      <c r="K139" s="37" t="s">
        <v>95</v>
      </c>
      <c r="L139" s="37" t="s">
        <v>87</v>
      </c>
      <c r="M139" s="38" t="s">
        <v>85</v>
      </c>
      <c r="N139" s="38"/>
      <c r="O139" s="37">
        <v>180</v>
      </c>
      <c r="P139" s="45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393"/>
      <c r="R139" s="393"/>
      <c r="S139" s="393"/>
      <c r="T139" s="394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IFERROR(IF(X139="","",X139*0.00941),"")</f>
        <v>0</v>
      </c>
      <c r="AA139" s="68" t="s">
        <v>46</v>
      </c>
      <c r="AB139" s="69" t="s">
        <v>46</v>
      </c>
      <c r="AC139" s="193" t="s">
        <v>252</v>
      </c>
      <c r="AG139" s="81"/>
      <c r="AJ139" s="87" t="s">
        <v>88</v>
      </c>
      <c r="AK139" s="87">
        <v>1</v>
      </c>
      <c r="BB139" s="194" t="s">
        <v>94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hidden="1" x14ac:dyDescent="0.2">
      <c r="A140" s="398"/>
      <c r="B140" s="398"/>
      <c r="C140" s="398"/>
      <c r="D140" s="398"/>
      <c r="E140" s="398"/>
      <c r="F140" s="398"/>
      <c r="G140" s="398"/>
      <c r="H140" s="398"/>
      <c r="I140" s="398"/>
      <c r="J140" s="398"/>
      <c r="K140" s="398"/>
      <c r="L140" s="398"/>
      <c r="M140" s="398"/>
      <c r="N140" s="398"/>
      <c r="O140" s="399"/>
      <c r="P140" s="395" t="s">
        <v>40</v>
      </c>
      <c r="Q140" s="396"/>
      <c r="R140" s="396"/>
      <c r="S140" s="396"/>
      <c r="T140" s="396"/>
      <c r="U140" s="396"/>
      <c r="V140" s="397"/>
      <c r="W140" s="42" t="s">
        <v>39</v>
      </c>
      <c r="X140" s="43">
        <f>IFERROR(SUM(X139:X139),"0")</f>
        <v>0</v>
      </c>
      <c r="Y140" s="43">
        <f>IFERROR(SUM(Y139:Y139),"0")</f>
        <v>0</v>
      </c>
      <c r="Z140" s="43">
        <f>IFERROR(IF(Z139="",0,Z139),"0")</f>
        <v>0</v>
      </c>
      <c r="AA140" s="67"/>
      <c r="AB140" s="67"/>
      <c r="AC140" s="67"/>
    </row>
    <row r="141" spans="1:68" hidden="1" x14ac:dyDescent="0.2">
      <c r="A141" s="398"/>
      <c r="B141" s="398"/>
      <c r="C141" s="398"/>
      <c r="D141" s="398"/>
      <c r="E141" s="398"/>
      <c r="F141" s="398"/>
      <c r="G141" s="398"/>
      <c r="H141" s="398"/>
      <c r="I141" s="398"/>
      <c r="J141" s="398"/>
      <c r="K141" s="398"/>
      <c r="L141" s="398"/>
      <c r="M141" s="398"/>
      <c r="N141" s="398"/>
      <c r="O141" s="399"/>
      <c r="P141" s="395" t="s">
        <v>40</v>
      </c>
      <c r="Q141" s="396"/>
      <c r="R141" s="396"/>
      <c r="S141" s="396"/>
      <c r="T141" s="396"/>
      <c r="U141" s="396"/>
      <c r="V141" s="397"/>
      <c r="W141" s="42" t="s">
        <v>0</v>
      </c>
      <c r="X141" s="43">
        <f>IFERROR(SUMPRODUCT(X139:X139*H139:H139),"0")</f>
        <v>0</v>
      </c>
      <c r="Y141" s="43">
        <f>IFERROR(SUMPRODUCT(Y139:Y139*H139:H139),"0")</f>
        <v>0</v>
      </c>
      <c r="Z141" s="42"/>
      <c r="AA141" s="67"/>
      <c r="AB141" s="67"/>
      <c r="AC141" s="67"/>
    </row>
    <row r="142" spans="1:68" ht="27.75" hidden="1" customHeight="1" x14ac:dyDescent="0.2">
      <c r="A142" s="388" t="s">
        <v>253</v>
      </c>
      <c r="B142" s="388"/>
      <c r="C142" s="388"/>
      <c r="D142" s="388"/>
      <c r="E142" s="388"/>
      <c r="F142" s="388"/>
      <c r="G142" s="388"/>
      <c r="H142" s="388"/>
      <c r="I142" s="388"/>
      <c r="J142" s="388"/>
      <c r="K142" s="388"/>
      <c r="L142" s="388"/>
      <c r="M142" s="388"/>
      <c r="N142" s="388"/>
      <c r="O142" s="388"/>
      <c r="P142" s="388"/>
      <c r="Q142" s="388"/>
      <c r="R142" s="388"/>
      <c r="S142" s="388"/>
      <c r="T142" s="388"/>
      <c r="U142" s="388"/>
      <c r="V142" s="388"/>
      <c r="W142" s="388"/>
      <c r="X142" s="388"/>
      <c r="Y142" s="388"/>
      <c r="Z142" s="388"/>
      <c r="AA142" s="54"/>
      <c r="AB142" s="54"/>
      <c r="AC142" s="54"/>
    </row>
    <row r="143" spans="1:68" ht="16.5" hidden="1" customHeight="1" x14ac:dyDescent="0.25">
      <c r="A143" s="389" t="s">
        <v>254</v>
      </c>
      <c r="B143" s="389"/>
      <c r="C143" s="389"/>
      <c r="D143" s="389"/>
      <c r="E143" s="389"/>
      <c r="F143" s="389"/>
      <c r="G143" s="389"/>
      <c r="H143" s="389"/>
      <c r="I143" s="389"/>
      <c r="J143" s="389"/>
      <c r="K143" s="389"/>
      <c r="L143" s="389"/>
      <c r="M143" s="389"/>
      <c r="N143" s="389"/>
      <c r="O143" s="389"/>
      <c r="P143" s="389"/>
      <c r="Q143" s="389"/>
      <c r="R143" s="389"/>
      <c r="S143" s="389"/>
      <c r="T143" s="389"/>
      <c r="U143" s="389"/>
      <c r="V143" s="389"/>
      <c r="W143" s="389"/>
      <c r="X143" s="389"/>
      <c r="Y143" s="389"/>
      <c r="Z143" s="389"/>
      <c r="AA143" s="65"/>
      <c r="AB143" s="65"/>
      <c r="AC143" s="82"/>
    </row>
    <row r="144" spans="1:68" ht="14.25" hidden="1" customHeight="1" x14ac:dyDescent="0.25">
      <c r="A144" s="390" t="s">
        <v>155</v>
      </c>
      <c r="B144" s="390"/>
      <c r="C144" s="390"/>
      <c r="D144" s="390"/>
      <c r="E144" s="390"/>
      <c r="F144" s="390"/>
      <c r="G144" s="390"/>
      <c r="H144" s="390"/>
      <c r="I144" s="390"/>
      <c r="J144" s="390"/>
      <c r="K144" s="390"/>
      <c r="L144" s="390"/>
      <c r="M144" s="390"/>
      <c r="N144" s="390"/>
      <c r="O144" s="390"/>
      <c r="P144" s="390"/>
      <c r="Q144" s="390"/>
      <c r="R144" s="390"/>
      <c r="S144" s="390"/>
      <c r="T144" s="390"/>
      <c r="U144" s="390"/>
      <c r="V144" s="390"/>
      <c r="W144" s="390"/>
      <c r="X144" s="390"/>
      <c r="Y144" s="390"/>
      <c r="Z144" s="390"/>
      <c r="AA144" s="66"/>
      <c r="AB144" s="66"/>
      <c r="AC144" s="83"/>
    </row>
    <row r="145" spans="1:68" ht="27" hidden="1" customHeight="1" x14ac:dyDescent="0.25">
      <c r="A145" s="63" t="s">
        <v>255</v>
      </c>
      <c r="B145" s="63" t="s">
        <v>256</v>
      </c>
      <c r="C145" s="36">
        <v>4301135317</v>
      </c>
      <c r="D145" s="391">
        <v>4607111039057</v>
      </c>
      <c r="E145" s="391"/>
      <c r="F145" s="62">
        <v>1.8</v>
      </c>
      <c r="G145" s="37">
        <v>1</v>
      </c>
      <c r="H145" s="62">
        <v>1.8</v>
      </c>
      <c r="I145" s="62">
        <v>1.9</v>
      </c>
      <c r="J145" s="37">
        <v>234</v>
      </c>
      <c r="K145" s="37" t="s">
        <v>151</v>
      </c>
      <c r="L145" s="37" t="s">
        <v>87</v>
      </c>
      <c r="M145" s="38" t="s">
        <v>85</v>
      </c>
      <c r="N145" s="38"/>
      <c r="O145" s="37">
        <v>180</v>
      </c>
      <c r="P145" s="452" t="s">
        <v>257</v>
      </c>
      <c r="Q145" s="393"/>
      <c r="R145" s="393"/>
      <c r="S145" s="393"/>
      <c r="T145" s="394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IFERROR(IF(X145="","",X145*0.00502),"")</f>
        <v>0</v>
      </c>
      <c r="AA145" s="68" t="s">
        <v>46</v>
      </c>
      <c r="AB145" s="69" t="s">
        <v>46</v>
      </c>
      <c r="AC145" s="195" t="s">
        <v>224</v>
      </c>
      <c r="AG145" s="81"/>
      <c r="AJ145" s="87" t="s">
        <v>88</v>
      </c>
      <c r="AK145" s="87">
        <v>1</v>
      </c>
      <c r="BB145" s="196" t="s">
        <v>94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hidden="1" x14ac:dyDescent="0.2">
      <c r="A146" s="398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8"/>
      <c r="O146" s="399"/>
      <c r="P146" s="395" t="s">
        <v>40</v>
      </c>
      <c r="Q146" s="396"/>
      <c r="R146" s="396"/>
      <c r="S146" s="396"/>
      <c r="T146" s="396"/>
      <c r="U146" s="396"/>
      <c r="V146" s="397"/>
      <c r="W146" s="42" t="s">
        <v>39</v>
      </c>
      <c r="X146" s="43">
        <f>IFERROR(SUM(X145:X145),"0")</f>
        <v>0</v>
      </c>
      <c r="Y146" s="43">
        <f>IFERROR(SUM(Y145:Y145),"0")</f>
        <v>0</v>
      </c>
      <c r="Z146" s="43">
        <f>IFERROR(IF(Z145="",0,Z145),"0")</f>
        <v>0</v>
      </c>
      <c r="AA146" s="67"/>
      <c r="AB146" s="67"/>
      <c r="AC146" s="67"/>
    </row>
    <row r="147" spans="1:68" hidden="1" x14ac:dyDescent="0.2">
      <c r="A147" s="398"/>
      <c r="B147" s="398"/>
      <c r="C147" s="398"/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399"/>
      <c r="P147" s="395" t="s">
        <v>40</v>
      </c>
      <c r="Q147" s="396"/>
      <c r="R147" s="396"/>
      <c r="S147" s="396"/>
      <c r="T147" s="396"/>
      <c r="U147" s="396"/>
      <c r="V147" s="397"/>
      <c r="W147" s="42" t="s">
        <v>0</v>
      </c>
      <c r="X147" s="43">
        <f>IFERROR(SUMPRODUCT(X145:X145*H145:H145),"0")</f>
        <v>0</v>
      </c>
      <c r="Y147" s="43">
        <f>IFERROR(SUMPRODUCT(Y145:Y145*H145:H145),"0")</f>
        <v>0</v>
      </c>
      <c r="Z147" s="42"/>
      <c r="AA147" s="67"/>
      <c r="AB147" s="67"/>
      <c r="AC147" s="67"/>
    </row>
    <row r="148" spans="1:68" ht="16.5" hidden="1" customHeight="1" x14ac:dyDescent="0.25">
      <c r="A148" s="389" t="s">
        <v>258</v>
      </c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  <c r="N148" s="389"/>
      <c r="O148" s="389"/>
      <c r="P148" s="389"/>
      <c r="Q148" s="389"/>
      <c r="R148" s="389"/>
      <c r="S148" s="389"/>
      <c r="T148" s="389"/>
      <c r="U148" s="389"/>
      <c r="V148" s="389"/>
      <c r="W148" s="389"/>
      <c r="X148" s="389"/>
      <c r="Y148" s="389"/>
      <c r="Z148" s="389"/>
      <c r="AA148" s="65"/>
      <c r="AB148" s="65"/>
      <c r="AC148" s="82"/>
    </row>
    <row r="149" spans="1:68" ht="14.25" hidden="1" customHeight="1" x14ac:dyDescent="0.25">
      <c r="A149" s="390" t="s">
        <v>81</v>
      </c>
      <c r="B149" s="390"/>
      <c r="C149" s="390"/>
      <c r="D149" s="390"/>
      <c r="E149" s="390"/>
      <c r="F149" s="390"/>
      <c r="G149" s="390"/>
      <c r="H149" s="390"/>
      <c r="I149" s="390"/>
      <c r="J149" s="390"/>
      <c r="K149" s="390"/>
      <c r="L149" s="390"/>
      <c r="M149" s="390"/>
      <c r="N149" s="390"/>
      <c r="O149" s="390"/>
      <c r="P149" s="390"/>
      <c r="Q149" s="390"/>
      <c r="R149" s="390"/>
      <c r="S149" s="390"/>
      <c r="T149" s="390"/>
      <c r="U149" s="390"/>
      <c r="V149" s="390"/>
      <c r="W149" s="390"/>
      <c r="X149" s="390"/>
      <c r="Y149" s="390"/>
      <c r="Z149" s="390"/>
      <c r="AA149" s="66"/>
      <c r="AB149" s="66"/>
      <c r="AC149" s="83"/>
    </row>
    <row r="150" spans="1:68" ht="16.5" hidden="1" customHeight="1" x14ac:dyDescent="0.25">
      <c r="A150" s="63" t="s">
        <v>259</v>
      </c>
      <c r="B150" s="63" t="s">
        <v>260</v>
      </c>
      <c r="C150" s="36">
        <v>4301071062</v>
      </c>
      <c r="D150" s="391">
        <v>4607111036384</v>
      </c>
      <c r="E150" s="391"/>
      <c r="F150" s="62">
        <v>5</v>
      </c>
      <c r="G150" s="37">
        <v>1</v>
      </c>
      <c r="H150" s="62">
        <v>5</v>
      </c>
      <c r="I150" s="62">
        <v>5.2106000000000003</v>
      </c>
      <c r="J150" s="37">
        <v>144</v>
      </c>
      <c r="K150" s="37" t="s">
        <v>86</v>
      </c>
      <c r="L150" s="37" t="s">
        <v>87</v>
      </c>
      <c r="M150" s="38" t="s">
        <v>85</v>
      </c>
      <c r="N150" s="38"/>
      <c r="O150" s="37">
        <v>180</v>
      </c>
      <c r="P150" s="453" t="s">
        <v>261</v>
      </c>
      <c r="Q150" s="393"/>
      <c r="R150" s="393"/>
      <c r="S150" s="393"/>
      <c r="T150" s="394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IFERROR(IF(X150="","",X150*0.00866),"")</f>
        <v>0</v>
      </c>
      <c r="AA150" s="68" t="s">
        <v>46</v>
      </c>
      <c r="AB150" s="69" t="s">
        <v>46</v>
      </c>
      <c r="AC150" s="197" t="s">
        <v>262</v>
      </c>
      <c r="AG150" s="81"/>
      <c r="AJ150" s="87" t="s">
        <v>88</v>
      </c>
      <c r="AK150" s="87">
        <v>1</v>
      </c>
      <c r="BB150" s="198" t="s">
        <v>70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ht="16.5" hidden="1" customHeight="1" x14ac:dyDescent="0.25">
      <c r="A151" s="63" t="s">
        <v>263</v>
      </c>
      <c r="B151" s="63" t="s">
        <v>264</v>
      </c>
      <c r="C151" s="36">
        <v>4301071056</v>
      </c>
      <c r="D151" s="391">
        <v>4640242180250</v>
      </c>
      <c r="E151" s="391"/>
      <c r="F151" s="62">
        <v>5</v>
      </c>
      <c r="G151" s="37">
        <v>1</v>
      </c>
      <c r="H151" s="62">
        <v>5</v>
      </c>
      <c r="I151" s="62">
        <v>5.2131999999999996</v>
      </c>
      <c r="J151" s="37">
        <v>144</v>
      </c>
      <c r="K151" s="37" t="s">
        <v>86</v>
      </c>
      <c r="L151" s="37" t="s">
        <v>87</v>
      </c>
      <c r="M151" s="38" t="s">
        <v>85</v>
      </c>
      <c r="N151" s="38"/>
      <c r="O151" s="37">
        <v>180</v>
      </c>
      <c r="P151" s="454" t="s">
        <v>265</v>
      </c>
      <c r="Q151" s="393"/>
      <c r="R151" s="393"/>
      <c r="S151" s="393"/>
      <c r="T151" s="394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IFERROR(IF(X151="","",X151*0.00866),"")</f>
        <v>0</v>
      </c>
      <c r="AA151" s="68" t="s">
        <v>46</v>
      </c>
      <c r="AB151" s="69" t="s">
        <v>46</v>
      </c>
      <c r="AC151" s="199" t="s">
        <v>266</v>
      </c>
      <c r="AG151" s="81"/>
      <c r="AJ151" s="87" t="s">
        <v>88</v>
      </c>
      <c r="AK151" s="87">
        <v>1</v>
      </c>
      <c r="BB151" s="200" t="s">
        <v>70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ht="27" hidden="1" customHeight="1" x14ac:dyDescent="0.25">
      <c r="A152" s="63" t="s">
        <v>267</v>
      </c>
      <c r="B152" s="63" t="s">
        <v>268</v>
      </c>
      <c r="C152" s="36">
        <v>4301071050</v>
      </c>
      <c r="D152" s="391">
        <v>4607111036216</v>
      </c>
      <c r="E152" s="391"/>
      <c r="F152" s="62">
        <v>5</v>
      </c>
      <c r="G152" s="37">
        <v>1</v>
      </c>
      <c r="H152" s="62">
        <v>5</v>
      </c>
      <c r="I152" s="62">
        <v>5.2131999999999996</v>
      </c>
      <c r="J152" s="37">
        <v>144</v>
      </c>
      <c r="K152" s="37" t="s">
        <v>86</v>
      </c>
      <c r="L152" s="37" t="s">
        <v>102</v>
      </c>
      <c r="M152" s="38" t="s">
        <v>85</v>
      </c>
      <c r="N152" s="38"/>
      <c r="O152" s="37">
        <v>180</v>
      </c>
      <c r="P152" s="455" t="s">
        <v>269</v>
      </c>
      <c r="Q152" s="393"/>
      <c r="R152" s="393"/>
      <c r="S152" s="393"/>
      <c r="T152" s="394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201" t="s">
        <v>270</v>
      </c>
      <c r="AG152" s="81"/>
      <c r="AJ152" s="87" t="s">
        <v>103</v>
      </c>
      <c r="AK152" s="87">
        <v>144</v>
      </c>
      <c r="BB152" s="202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27" hidden="1" customHeight="1" x14ac:dyDescent="0.25">
      <c r="A153" s="63" t="s">
        <v>271</v>
      </c>
      <c r="B153" s="63" t="s">
        <v>272</v>
      </c>
      <c r="C153" s="36">
        <v>4301071061</v>
      </c>
      <c r="D153" s="391">
        <v>4607111036278</v>
      </c>
      <c r="E153" s="391"/>
      <c r="F153" s="62">
        <v>5</v>
      </c>
      <c r="G153" s="37">
        <v>1</v>
      </c>
      <c r="H153" s="62">
        <v>5</v>
      </c>
      <c r="I153" s="62">
        <v>5.2405999999999997</v>
      </c>
      <c r="J153" s="37">
        <v>84</v>
      </c>
      <c r="K153" s="37" t="s">
        <v>86</v>
      </c>
      <c r="L153" s="37" t="s">
        <v>87</v>
      </c>
      <c r="M153" s="38" t="s">
        <v>85</v>
      </c>
      <c r="N153" s="38"/>
      <c r="O153" s="37">
        <v>180</v>
      </c>
      <c r="P153" s="456" t="s">
        <v>273</v>
      </c>
      <c r="Q153" s="393"/>
      <c r="R153" s="393"/>
      <c r="S153" s="393"/>
      <c r="T153" s="394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IFERROR(IF(X153="","",X153*0.0155),"")</f>
        <v>0</v>
      </c>
      <c r="AA153" s="68" t="s">
        <v>46</v>
      </c>
      <c r="AB153" s="69" t="s">
        <v>46</v>
      </c>
      <c r="AC153" s="203" t="s">
        <v>274</v>
      </c>
      <c r="AG153" s="81"/>
      <c r="AJ153" s="87" t="s">
        <v>88</v>
      </c>
      <c r="AK153" s="87">
        <v>1</v>
      </c>
      <c r="BB153" s="204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idden="1" x14ac:dyDescent="0.2">
      <c r="A154" s="398"/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9"/>
      <c r="P154" s="395" t="s">
        <v>40</v>
      </c>
      <c r="Q154" s="396"/>
      <c r="R154" s="396"/>
      <c r="S154" s="396"/>
      <c r="T154" s="396"/>
      <c r="U154" s="396"/>
      <c r="V154" s="397"/>
      <c r="W154" s="42" t="s">
        <v>39</v>
      </c>
      <c r="X154" s="43">
        <f>IFERROR(SUM(X150:X153),"0")</f>
        <v>0</v>
      </c>
      <c r="Y154" s="43">
        <f>IFERROR(SUM(Y150:Y153),"0")</f>
        <v>0</v>
      </c>
      <c r="Z154" s="43">
        <f>IFERROR(IF(Z150="",0,Z150),"0")+IFERROR(IF(Z151="",0,Z151),"0")+IFERROR(IF(Z152="",0,Z152),"0")+IFERROR(IF(Z153="",0,Z153),"0")</f>
        <v>0</v>
      </c>
      <c r="AA154" s="67"/>
      <c r="AB154" s="67"/>
      <c r="AC154" s="67"/>
    </row>
    <row r="155" spans="1:68" hidden="1" x14ac:dyDescent="0.2">
      <c r="A155" s="398"/>
      <c r="B155" s="398"/>
      <c r="C155" s="398"/>
      <c r="D155" s="398"/>
      <c r="E155" s="398"/>
      <c r="F155" s="398"/>
      <c r="G155" s="398"/>
      <c r="H155" s="398"/>
      <c r="I155" s="398"/>
      <c r="J155" s="398"/>
      <c r="K155" s="398"/>
      <c r="L155" s="398"/>
      <c r="M155" s="398"/>
      <c r="N155" s="398"/>
      <c r="O155" s="399"/>
      <c r="P155" s="395" t="s">
        <v>40</v>
      </c>
      <c r="Q155" s="396"/>
      <c r="R155" s="396"/>
      <c r="S155" s="396"/>
      <c r="T155" s="396"/>
      <c r="U155" s="396"/>
      <c r="V155" s="397"/>
      <c r="W155" s="42" t="s">
        <v>0</v>
      </c>
      <c r="X155" s="43">
        <f>IFERROR(SUMPRODUCT(X150:X153*H150:H153),"0")</f>
        <v>0</v>
      </c>
      <c r="Y155" s="43">
        <f>IFERROR(SUMPRODUCT(Y150:Y153*H150:H153),"0")</f>
        <v>0</v>
      </c>
      <c r="Z155" s="42"/>
      <c r="AA155" s="67"/>
      <c r="AB155" s="67"/>
      <c r="AC155" s="67"/>
    </row>
    <row r="156" spans="1:68" ht="14.25" hidden="1" customHeight="1" x14ac:dyDescent="0.25">
      <c r="A156" s="390" t="s">
        <v>275</v>
      </c>
      <c r="B156" s="390"/>
      <c r="C156" s="390"/>
      <c r="D156" s="390"/>
      <c r="E156" s="390"/>
      <c r="F156" s="390"/>
      <c r="G156" s="390"/>
      <c r="H156" s="390"/>
      <c r="I156" s="390"/>
      <c r="J156" s="390"/>
      <c r="K156" s="390"/>
      <c r="L156" s="390"/>
      <c r="M156" s="390"/>
      <c r="N156" s="390"/>
      <c r="O156" s="390"/>
      <c r="P156" s="390"/>
      <c r="Q156" s="390"/>
      <c r="R156" s="390"/>
      <c r="S156" s="390"/>
      <c r="T156" s="390"/>
      <c r="U156" s="390"/>
      <c r="V156" s="390"/>
      <c r="W156" s="390"/>
      <c r="X156" s="390"/>
      <c r="Y156" s="390"/>
      <c r="Z156" s="390"/>
      <c r="AA156" s="66"/>
      <c r="AB156" s="66"/>
      <c r="AC156" s="83"/>
    </row>
    <row r="157" spans="1:68" ht="27" hidden="1" customHeight="1" x14ac:dyDescent="0.25">
      <c r="A157" s="63" t="s">
        <v>276</v>
      </c>
      <c r="B157" s="63" t="s">
        <v>277</v>
      </c>
      <c r="C157" s="36">
        <v>4301080153</v>
      </c>
      <c r="D157" s="391">
        <v>4607111036827</v>
      </c>
      <c r="E157" s="391"/>
      <c r="F157" s="62">
        <v>1</v>
      </c>
      <c r="G157" s="37">
        <v>5</v>
      </c>
      <c r="H157" s="62">
        <v>5</v>
      </c>
      <c r="I157" s="62">
        <v>5.2</v>
      </c>
      <c r="J157" s="37">
        <v>144</v>
      </c>
      <c r="K157" s="37" t="s">
        <v>86</v>
      </c>
      <c r="L157" s="37" t="s">
        <v>87</v>
      </c>
      <c r="M157" s="38" t="s">
        <v>85</v>
      </c>
      <c r="N157" s="38"/>
      <c r="O157" s="37">
        <v>90</v>
      </c>
      <c r="P157" s="45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393"/>
      <c r="R157" s="393"/>
      <c r="S157" s="393"/>
      <c r="T157" s="394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IFERROR(IF(X157="","",X157*0.00866),"")</f>
        <v>0</v>
      </c>
      <c r="AA157" s="68" t="s">
        <v>46</v>
      </c>
      <c r="AB157" s="69" t="s">
        <v>46</v>
      </c>
      <c r="AC157" s="205" t="s">
        <v>278</v>
      </c>
      <c r="AG157" s="81"/>
      <c r="AJ157" s="87" t="s">
        <v>88</v>
      </c>
      <c r="AK157" s="87">
        <v>1</v>
      </c>
      <c r="BB157" s="206" t="s">
        <v>70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ht="27" hidden="1" customHeight="1" x14ac:dyDescent="0.25">
      <c r="A158" s="63" t="s">
        <v>279</v>
      </c>
      <c r="B158" s="63" t="s">
        <v>280</v>
      </c>
      <c r="C158" s="36">
        <v>4301080154</v>
      </c>
      <c r="D158" s="391">
        <v>4607111036834</v>
      </c>
      <c r="E158" s="391"/>
      <c r="F158" s="62">
        <v>1</v>
      </c>
      <c r="G158" s="37">
        <v>5</v>
      </c>
      <c r="H158" s="62">
        <v>5</v>
      </c>
      <c r="I158" s="62">
        <v>5.2530000000000001</v>
      </c>
      <c r="J158" s="37">
        <v>144</v>
      </c>
      <c r="K158" s="37" t="s">
        <v>86</v>
      </c>
      <c r="L158" s="37" t="s">
        <v>87</v>
      </c>
      <c r="M158" s="38" t="s">
        <v>85</v>
      </c>
      <c r="N158" s="38"/>
      <c r="O158" s="37">
        <v>90</v>
      </c>
      <c r="P158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393"/>
      <c r="R158" s="393"/>
      <c r="S158" s="393"/>
      <c r="T158" s="394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IFERROR(IF(X158="","",X158*0.00866),"")</f>
        <v>0</v>
      </c>
      <c r="AA158" s="68" t="s">
        <v>46</v>
      </c>
      <c r="AB158" s="69" t="s">
        <v>46</v>
      </c>
      <c r="AC158" s="207" t="s">
        <v>278</v>
      </c>
      <c r="AG158" s="81"/>
      <c r="AJ158" s="87" t="s">
        <v>88</v>
      </c>
      <c r="AK158" s="87">
        <v>1</v>
      </c>
      <c r="BB158" s="208" t="s">
        <v>70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hidden="1" x14ac:dyDescent="0.2">
      <c r="A159" s="398"/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9"/>
      <c r="P159" s="395" t="s">
        <v>40</v>
      </c>
      <c r="Q159" s="396"/>
      <c r="R159" s="396"/>
      <c r="S159" s="396"/>
      <c r="T159" s="396"/>
      <c r="U159" s="396"/>
      <c r="V159" s="397"/>
      <c r="W159" s="42" t="s">
        <v>39</v>
      </c>
      <c r="X159" s="43">
        <f>IFERROR(SUM(X157:X158),"0")</f>
        <v>0</v>
      </c>
      <c r="Y159" s="43">
        <f>IFERROR(SUM(Y157:Y158),"0")</f>
        <v>0</v>
      </c>
      <c r="Z159" s="43">
        <f>IFERROR(IF(Z157="",0,Z157),"0")+IFERROR(IF(Z158="",0,Z158),"0")</f>
        <v>0</v>
      </c>
      <c r="AA159" s="67"/>
      <c r="AB159" s="67"/>
      <c r="AC159" s="67"/>
    </row>
    <row r="160" spans="1:68" hidden="1" x14ac:dyDescent="0.2">
      <c r="A160" s="398"/>
      <c r="B160" s="398"/>
      <c r="C160" s="398"/>
      <c r="D160" s="398"/>
      <c r="E160" s="398"/>
      <c r="F160" s="398"/>
      <c r="G160" s="398"/>
      <c r="H160" s="398"/>
      <c r="I160" s="398"/>
      <c r="J160" s="398"/>
      <c r="K160" s="398"/>
      <c r="L160" s="398"/>
      <c r="M160" s="398"/>
      <c r="N160" s="398"/>
      <c r="O160" s="399"/>
      <c r="P160" s="395" t="s">
        <v>40</v>
      </c>
      <c r="Q160" s="396"/>
      <c r="R160" s="396"/>
      <c r="S160" s="396"/>
      <c r="T160" s="396"/>
      <c r="U160" s="396"/>
      <c r="V160" s="397"/>
      <c r="W160" s="42" t="s">
        <v>0</v>
      </c>
      <c r="X160" s="43">
        <f>IFERROR(SUMPRODUCT(X157:X158*H157:H158),"0")</f>
        <v>0</v>
      </c>
      <c r="Y160" s="43">
        <f>IFERROR(SUMPRODUCT(Y157:Y158*H157:H158),"0")</f>
        <v>0</v>
      </c>
      <c r="Z160" s="42"/>
      <c r="AA160" s="67"/>
      <c r="AB160" s="67"/>
      <c r="AC160" s="67"/>
    </row>
    <row r="161" spans="1:68" ht="27.75" hidden="1" customHeight="1" x14ac:dyDescent="0.2">
      <c r="A161" s="388" t="s">
        <v>281</v>
      </c>
      <c r="B161" s="388"/>
      <c r="C161" s="388"/>
      <c r="D161" s="388"/>
      <c r="E161" s="388"/>
      <c r="F161" s="388"/>
      <c r="G161" s="388"/>
      <c r="H161" s="388"/>
      <c r="I161" s="388"/>
      <c r="J161" s="388"/>
      <c r="K161" s="388"/>
      <c r="L161" s="388"/>
      <c r="M161" s="388"/>
      <c r="N161" s="388"/>
      <c r="O161" s="388"/>
      <c r="P161" s="388"/>
      <c r="Q161" s="388"/>
      <c r="R161" s="388"/>
      <c r="S161" s="388"/>
      <c r="T161" s="388"/>
      <c r="U161" s="388"/>
      <c r="V161" s="388"/>
      <c r="W161" s="388"/>
      <c r="X161" s="388"/>
      <c r="Y161" s="388"/>
      <c r="Z161" s="388"/>
      <c r="AA161" s="54"/>
      <c r="AB161" s="54"/>
      <c r="AC161" s="54"/>
    </row>
    <row r="162" spans="1:68" ht="16.5" hidden="1" customHeight="1" x14ac:dyDescent="0.25">
      <c r="A162" s="389" t="s">
        <v>282</v>
      </c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89"/>
      <c r="O162" s="389"/>
      <c r="P162" s="389"/>
      <c r="Q162" s="389"/>
      <c r="R162" s="389"/>
      <c r="S162" s="389"/>
      <c r="T162" s="389"/>
      <c r="U162" s="389"/>
      <c r="V162" s="389"/>
      <c r="W162" s="389"/>
      <c r="X162" s="389"/>
      <c r="Y162" s="389"/>
      <c r="Z162" s="389"/>
      <c r="AA162" s="65"/>
      <c r="AB162" s="65"/>
      <c r="AC162" s="82"/>
    </row>
    <row r="163" spans="1:68" ht="14.25" hidden="1" customHeight="1" x14ac:dyDescent="0.25">
      <c r="A163" s="390" t="s">
        <v>90</v>
      </c>
      <c r="B163" s="390"/>
      <c r="C163" s="390"/>
      <c r="D163" s="390"/>
      <c r="E163" s="390"/>
      <c r="F163" s="390"/>
      <c r="G163" s="390"/>
      <c r="H163" s="390"/>
      <c r="I163" s="390"/>
      <c r="J163" s="390"/>
      <c r="K163" s="390"/>
      <c r="L163" s="390"/>
      <c r="M163" s="390"/>
      <c r="N163" s="390"/>
      <c r="O163" s="390"/>
      <c r="P163" s="390"/>
      <c r="Q163" s="390"/>
      <c r="R163" s="390"/>
      <c r="S163" s="390"/>
      <c r="T163" s="390"/>
      <c r="U163" s="390"/>
      <c r="V163" s="390"/>
      <c r="W163" s="390"/>
      <c r="X163" s="390"/>
      <c r="Y163" s="390"/>
      <c r="Z163" s="390"/>
      <c r="AA163" s="66"/>
      <c r="AB163" s="66"/>
      <c r="AC163" s="83"/>
    </row>
    <row r="164" spans="1:68" ht="27" hidden="1" customHeight="1" x14ac:dyDescent="0.25">
      <c r="A164" s="63" t="s">
        <v>283</v>
      </c>
      <c r="B164" s="63" t="s">
        <v>284</v>
      </c>
      <c r="C164" s="36">
        <v>4301132097</v>
      </c>
      <c r="D164" s="391">
        <v>4607111035721</v>
      </c>
      <c r="E164" s="391"/>
      <c r="F164" s="62">
        <v>0.25</v>
      </c>
      <c r="G164" s="37">
        <v>12</v>
      </c>
      <c r="H164" s="62">
        <v>3</v>
      </c>
      <c r="I164" s="62">
        <v>3.3879999999999999</v>
      </c>
      <c r="J164" s="37">
        <v>70</v>
      </c>
      <c r="K164" s="37" t="s">
        <v>95</v>
      </c>
      <c r="L164" s="37" t="s">
        <v>102</v>
      </c>
      <c r="M164" s="38" t="s">
        <v>85</v>
      </c>
      <c r="N164" s="38"/>
      <c r="O164" s="37">
        <v>365</v>
      </c>
      <c r="P164" s="45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393"/>
      <c r="R164" s="393"/>
      <c r="S164" s="393"/>
      <c r="T164" s="394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IFERROR(IF(X164="","",X164*0.01788),"")</f>
        <v>0</v>
      </c>
      <c r="AA164" s="68" t="s">
        <v>46</v>
      </c>
      <c r="AB164" s="69" t="s">
        <v>46</v>
      </c>
      <c r="AC164" s="209" t="s">
        <v>285</v>
      </c>
      <c r="AG164" s="81"/>
      <c r="AJ164" s="87" t="s">
        <v>103</v>
      </c>
      <c r="AK164" s="87">
        <v>70</v>
      </c>
      <c r="BB164" s="210" t="s">
        <v>94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ht="27" hidden="1" customHeight="1" x14ac:dyDescent="0.25">
      <c r="A165" s="63" t="s">
        <v>286</v>
      </c>
      <c r="B165" s="63" t="s">
        <v>287</v>
      </c>
      <c r="C165" s="36">
        <v>4301132100</v>
      </c>
      <c r="D165" s="391">
        <v>4607111035691</v>
      </c>
      <c r="E165" s="391"/>
      <c r="F165" s="62">
        <v>0.25</v>
      </c>
      <c r="G165" s="37">
        <v>12</v>
      </c>
      <c r="H165" s="62">
        <v>3</v>
      </c>
      <c r="I165" s="62">
        <v>3.3879999999999999</v>
      </c>
      <c r="J165" s="37">
        <v>70</v>
      </c>
      <c r="K165" s="37" t="s">
        <v>95</v>
      </c>
      <c r="L165" s="37" t="s">
        <v>102</v>
      </c>
      <c r="M165" s="38" t="s">
        <v>85</v>
      </c>
      <c r="N165" s="38"/>
      <c r="O165" s="37">
        <v>365</v>
      </c>
      <c r="P165" s="46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393"/>
      <c r="R165" s="393"/>
      <c r="S165" s="393"/>
      <c r="T165" s="394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IFERROR(IF(X165="","",X165*0.01788),"")</f>
        <v>0</v>
      </c>
      <c r="AA165" s="68" t="s">
        <v>46</v>
      </c>
      <c r="AB165" s="69" t="s">
        <v>46</v>
      </c>
      <c r="AC165" s="211" t="s">
        <v>288</v>
      </c>
      <c r="AG165" s="81"/>
      <c r="AJ165" s="87" t="s">
        <v>103</v>
      </c>
      <c r="AK165" s="87">
        <v>70</v>
      </c>
      <c r="BB165" s="212" t="s">
        <v>94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ht="27" hidden="1" customHeight="1" x14ac:dyDescent="0.25">
      <c r="A166" s="63" t="s">
        <v>289</v>
      </c>
      <c r="B166" s="63" t="s">
        <v>290</v>
      </c>
      <c r="C166" s="36">
        <v>4301132079</v>
      </c>
      <c r="D166" s="391">
        <v>4607111038487</v>
      </c>
      <c r="E166" s="391"/>
      <c r="F166" s="62">
        <v>0.25</v>
      </c>
      <c r="G166" s="37">
        <v>12</v>
      </c>
      <c r="H166" s="62">
        <v>3</v>
      </c>
      <c r="I166" s="62">
        <v>3.7360000000000002</v>
      </c>
      <c r="J166" s="37">
        <v>70</v>
      </c>
      <c r="K166" s="37" t="s">
        <v>95</v>
      </c>
      <c r="L166" s="37" t="s">
        <v>96</v>
      </c>
      <c r="M166" s="38" t="s">
        <v>85</v>
      </c>
      <c r="N166" s="38"/>
      <c r="O166" s="37">
        <v>180</v>
      </c>
      <c r="P166" s="46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393"/>
      <c r="R166" s="393"/>
      <c r="S166" s="393"/>
      <c r="T166" s="394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IFERROR(IF(X166="","",X166*0.01788),"")</f>
        <v>0</v>
      </c>
      <c r="AA166" s="68" t="s">
        <v>46</v>
      </c>
      <c r="AB166" s="69" t="s">
        <v>46</v>
      </c>
      <c r="AC166" s="213" t="s">
        <v>291</v>
      </c>
      <c r="AG166" s="81"/>
      <c r="AJ166" s="87" t="s">
        <v>97</v>
      </c>
      <c r="AK166" s="87">
        <v>14</v>
      </c>
      <c r="BB166" s="214" t="s">
        <v>94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idden="1" x14ac:dyDescent="0.2">
      <c r="A167" s="398"/>
      <c r="B167" s="398"/>
      <c r="C167" s="398"/>
      <c r="D167" s="398"/>
      <c r="E167" s="398"/>
      <c r="F167" s="398"/>
      <c r="G167" s="398"/>
      <c r="H167" s="398"/>
      <c r="I167" s="398"/>
      <c r="J167" s="398"/>
      <c r="K167" s="398"/>
      <c r="L167" s="398"/>
      <c r="M167" s="398"/>
      <c r="N167" s="398"/>
      <c r="O167" s="399"/>
      <c r="P167" s="395" t="s">
        <v>40</v>
      </c>
      <c r="Q167" s="396"/>
      <c r="R167" s="396"/>
      <c r="S167" s="396"/>
      <c r="T167" s="396"/>
      <c r="U167" s="396"/>
      <c r="V167" s="397"/>
      <c r="W167" s="42" t="s">
        <v>39</v>
      </c>
      <c r="X167" s="43">
        <f>IFERROR(SUM(X164:X166),"0")</f>
        <v>0</v>
      </c>
      <c r="Y167" s="43">
        <f>IFERROR(SUM(Y164:Y166),"0")</f>
        <v>0</v>
      </c>
      <c r="Z167" s="43">
        <f>IFERROR(IF(Z164="",0,Z164),"0")+IFERROR(IF(Z165="",0,Z165),"0")+IFERROR(IF(Z166="",0,Z166),"0")</f>
        <v>0</v>
      </c>
      <c r="AA167" s="67"/>
      <c r="AB167" s="67"/>
      <c r="AC167" s="67"/>
    </row>
    <row r="168" spans="1:68" hidden="1" x14ac:dyDescent="0.2">
      <c r="A168" s="398"/>
      <c r="B168" s="398"/>
      <c r="C168" s="398"/>
      <c r="D168" s="398"/>
      <c r="E168" s="398"/>
      <c r="F168" s="398"/>
      <c r="G168" s="398"/>
      <c r="H168" s="398"/>
      <c r="I168" s="398"/>
      <c r="J168" s="398"/>
      <c r="K168" s="398"/>
      <c r="L168" s="398"/>
      <c r="M168" s="398"/>
      <c r="N168" s="398"/>
      <c r="O168" s="399"/>
      <c r="P168" s="395" t="s">
        <v>40</v>
      </c>
      <c r="Q168" s="396"/>
      <c r="R168" s="396"/>
      <c r="S168" s="396"/>
      <c r="T168" s="396"/>
      <c r="U168" s="396"/>
      <c r="V168" s="397"/>
      <c r="W168" s="42" t="s">
        <v>0</v>
      </c>
      <c r="X168" s="43">
        <f>IFERROR(SUMPRODUCT(X164:X166*H164:H166),"0")</f>
        <v>0</v>
      </c>
      <c r="Y168" s="43">
        <f>IFERROR(SUMPRODUCT(Y164:Y166*H164:H166),"0")</f>
        <v>0</v>
      </c>
      <c r="Z168" s="42"/>
      <c r="AA168" s="67"/>
      <c r="AB168" s="67"/>
      <c r="AC168" s="67"/>
    </row>
    <row r="169" spans="1:68" ht="14.25" hidden="1" customHeight="1" x14ac:dyDescent="0.25">
      <c r="A169" s="390" t="s">
        <v>292</v>
      </c>
      <c r="B169" s="390"/>
      <c r="C169" s="390"/>
      <c r="D169" s="390"/>
      <c r="E169" s="390"/>
      <c r="F169" s="390"/>
      <c r="G169" s="390"/>
      <c r="H169" s="390"/>
      <c r="I169" s="390"/>
      <c r="J169" s="390"/>
      <c r="K169" s="390"/>
      <c r="L169" s="390"/>
      <c r="M169" s="390"/>
      <c r="N169" s="390"/>
      <c r="O169" s="390"/>
      <c r="P169" s="390"/>
      <c r="Q169" s="390"/>
      <c r="R169" s="390"/>
      <c r="S169" s="390"/>
      <c r="T169" s="390"/>
      <c r="U169" s="390"/>
      <c r="V169" s="390"/>
      <c r="W169" s="390"/>
      <c r="X169" s="390"/>
      <c r="Y169" s="390"/>
      <c r="Z169" s="390"/>
      <c r="AA169" s="66"/>
      <c r="AB169" s="66"/>
      <c r="AC169" s="83"/>
    </row>
    <row r="170" spans="1:68" ht="27" hidden="1" customHeight="1" x14ac:dyDescent="0.25">
      <c r="A170" s="63" t="s">
        <v>293</v>
      </c>
      <c r="B170" s="63" t="s">
        <v>294</v>
      </c>
      <c r="C170" s="36">
        <v>4301051855</v>
      </c>
      <c r="D170" s="391">
        <v>4680115885875</v>
      </c>
      <c r="E170" s="391"/>
      <c r="F170" s="62">
        <v>1</v>
      </c>
      <c r="G170" s="37">
        <v>9</v>
      </c>
      <c r="H170" s="62">
        <v>9</v>
      </c>
      <c r="I170" s="62">
        <v>9.48</v>
      </c>
      <c r="J170" s="37">
        <v>56</v>
      </c>
      <c r="K170" s="37" t="s">
        <v>299</v>
      </c>
      <c r="L170" s="37" t="s">
        <v>87</v>
      </c>
      <c r="M170" s="38" t="s">
        <v>298</v>
      </c>
      <c r="N170" s="38"/>
      <c r="O170" s="37">
        <v>365</v>
      </c>
      <c r="P170" s="462" t="s">
        <v>295</v>
      </c>
      <c r="Q170" s="393"/>
      <c r="R170" s="393"/>
      <c r="S170" s="393"/>
      <c r="T170" s="394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IFERROR(IF(X170="","",X170*0.02175),"")</f>
        <v>0</v>
      </c>
      <c r="AA170" s="68" t="s">
        <v>46</v>
      </c>
      <c r="AB170" s="69" t="s">
        <v>46</v>
      </c>
      <c r="AC170" s="215" t="s">
        <v>296</v>
      </c>
      <c r="AG170" s="81"/>
      <c r="AJ170" s="87" t="s">
        <v>88</v>
      </c>
      <c r="AK170" s="87">
        <v>1</v>
      </c>
      <c r="BB170" s="216" t="s">
        <v>297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idden="1" x14ac:dyDescent="0.2">
      <c r="A171" s="398"/>
      <c r="B171" s="398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398"/>
      <c r="O171" s="399"/>
      <c r="P171" s="395" t="s">
        <v>40</v>
      </c>
      <c r="Q171" s="396"/>
      <c r="R171" s="396"/>
      <c r="S171" s="396"/>
      <c r="T171" s="396"/>
      <c r="U171" s="396"/>
      <c r="V171" s="397"/>
      <c r="W171" s="42" t="s">
        <v>39</v>
      </c>
      <c r="X171" s="43">
        <f>IFERROR(SUM(X170:X170),"0")</f>
        <v>0</v>
      </c>
      <c r="Y171" s="43">
        <f>IFERROR(SUM(Y170:Y170),"0")</f>
        <v>0</v>
      </c>
      <c r="Z171" s="43">
        <f>IFERROR(IF(Z170="",0,Z170),"0")</f>
        <v>0</v>
      </c>
      <c r="AA171" s="67"/>
      <c r="AB171" s="67"/>
      <c r="AC171" s="67"/>
    </row>
    <row r="172" spans="1:68" hidden="1" x14ac:dyDescent="0.2">
      <c r="A172" s="398"/>
      <c r="B172" s="398"/>
      <c r="C172" s="398"/>
      <c r="D172" s="398"/>
      <c r="E172" s="398"/>
      <c r="F172" s="398"/>
      <c r="G172" s="398"/>
      <c r="H172" s="398"/>
      <c r="I172" s="398"/>
      <c r="J172" s="398"/>
      <c r="K172" s="398"/>
      <c r="L172" s="398"/>
      <c r="M172" s="398"/>
      <c r="N172" s="398"/>
      <c r="O172" s="399"/>
      <c r="P172" s="395" t="s">
        <v>40</v>
      </c>
      <c r="Q172" s="396"/>
      <c r="R172" s="396"/>
      <c r="S172" s="396"/>
      <c r="T172" s="396"/>
      <c r="U172" s="396"/>
      <c r="V172" s="397"/>
      <c r="W172" s="42" t="s">
        <v>0</v>
      </c>
      <c r="X172" s="43">
        <f>IFERROR(SUMPRODUCT(X170:X170*H170:H170),"0")</f>
        <v>0</v>
      </c>
      <c r="Y172" s="43">
        <f>IFERROR(SUMPRODUCT(Y170:Y170*H170:H170),"0")</f>
        <v>0</v>
      </c>
      <c r="Z172" s="42"/>
      <c r="AA172" s="67"/>
      <c r="AB172" s="67"/>
      <c r="AC172" s="67"/>
    </row>
    <row r="173" spans="1:68" ht="16.5" hidden="1" customHeight="1" x14ac:dyDescent="0.25">
      <c r="A173" s="389" t="s">
        <v>300</v>
      </c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89"/>
      <c r="N173" s="389"/>
      <c r="O173" s="389"/>
      <c r="P173" s="389"/>
      <c r="Q173" s="389"/>
      <c r="R173" s="389"/>
      <c r="S173" s="389"/>
      <c r="T173" s="389"/>
      <c r="U173" s="389"/>
      <c r="V173" s="389"/>
      <c r="W173" s="389"/>
      <c r="X173" s="389"/>
      <c r="Y173" s="389"/>
      <c r="Z173" s="389"/>
      <c r="AA173" s="65"/>
      <c r="AB173" s="65"/>
      <c r="AC173" s="82"/>
    </row>
    <row r="174" spans="1:68" ht="14.25" hidden="1" customHeight="1" x14ac:dyDescent="0.25">
      <c r="A174" s="390" t="s">
        <v>292</v>
      </c>
      <c r="B174" s="390"/>
      <c r="C174" s="390"/>
      <c r="D174" s="390"/>
      <c r="E174" s="390"/>
      <c r="F174" s="390"/>
      <c r="G174" s="390"/>
      <c r="H174" s="390"/>
      <c r="I174" s="390"/>
      <c r="J174" s="390"/>
      <c r="K174" s="390"/>
      <c r="L174" s="390"/>
      <c r="M174" s="390"/>
      <c r="N174" s="390"/>
      <c r="O174" s="390"/>
      <c r="P174" s="390"/>
      <c r="Q174" s="390"/>
      <c r="R174" s="390"/>
      <c r="S174" s="390"/>
      <c r="T174" s="390"/>
      <c r="U174" s="390"/>
      <c r="V174" s="390"/>
      <c r="W174" s="390"/>
      <c r="X174" s="390"/>
      <c r="Y174" s="390"/>
      <c r="Z174" s="390"/>
      <c r="AA174" s="66"/>
      <c r="AB174" s="66"/>
      <c r="AC174" s="83"/>
    </row>
    <row r="175" spans="1:68" ht="27" hidden="1" customHeight="1" x14ac:dyDescent="0.25">
      <c r="A175" s="63" t="s">
        <v>301</v>
      </c>
      <c r="B175" s="63" t="s">
        <v>302</v>
      </c>
      <c r="C175" s="36">
        <v>4301051319</v>
      </c>
      <c r="D175" s="391">
        <v>4680115881204</v>
      </c>
      <c r="E175" s="391"/>
      <c r="F175" s="62">
        <v>0.33</v>
      </c>
      <c r="G175" s="37">
        <v>6</v>
      </c>
      <c r="H175" s="62">
        <v>1.98</v>
      </c>
      <c r="I175" s="62">
        <v>2.246</v>
      </c>
      <c r="J175" s="37">
        <v>156</v>
      </c>
      <c r="K175" s="37" t="s">
        <v>86</v>
      </c>
      <c r="L175" s="37" t="s">
        <v>87</v>
      </c>
      <c r="M175" s="38" t="s">
        <v>298</v>
      </c>
      <c r="N175" s="38"/>
      <c r="O175" s="37">
        <v>365</v>
      </c>
      <c r="P175" s="46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393"/>
      <c r="R175" s="393"/>
      <c r="S175" s="393"/>
      <c r="T175" s="394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IFERROR(IF(X175="","",X175*0.00753),"")</f>
        <v>0</v>
      </c>
      <c r="AA175" s="68" t="s">
        <v>46</v>
      </c>
      <c r="AB175" s="69" t="s">
        <v>46</v>
      </c>
      <c r="AC175" s="217" t="s">
        <v>303</v>
      </c>
      <c r="AG175" s="81"/>
      <c r="AJ175" s="87" t="s">
        <v>88</v>
      </c>
      <c r="AK175" s="87">
        <v>1</v>
      </c>
      <c r="BB175" s="218" t="s">
        <v>297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idden="1" x14ac:dyDescent="0.2">
      <c r="A176" s="398"/>
      <c r="B176" s="398"/>
      <c r="C176" s="398"/>
      <c r="D176" s="398"/>
      <c r="E176" s="398"/>
      <c r="F176" s="398"/>
      <c r="G176" s="398"/>
      <c r="H176" s="398"/>
      <c r="I176" s="398"/>
      <c r="J176" s="398"/>
      <c r="K176" s="398"/>
      <c r="L176" s="398"/>
      <c r="M176" s="398"/>
      <c r="N176" s="398"/>
      <c r="O176" s="399"/>
      <c r="P176" s="395" t="s">
        <v>40</v>
      </c>
      <c r="Q176" s="396"/>
      <c r="R176" s="396"/>
      <c r="S176" s="396"/>
      <c r="T176" s="396"/>
      <c r="U176" s="396"/>
      <c r="V176" s="397"/>
      <c r="W176" s="42" t="s">
        <v>39</v>
      </c>
      <c r="X176" s="43">
        <f>IFERROR(SUM(X175:X175),"0")</f>
        <v>0</v>
      </c>
      <c r="Y176" s="43">
        <f>IFERROR(SUM(Y175:Y175),"0")</f>
        <v>0</v>
      </c>
      <c r="Z176" s="43">
        <f>IFERROR(IF(Z175="",0,Z175),"0")</f>
        <v>0</v>
      </c>
      <c r="AA176" s="67"/>
      <c r="AB176" s="67"/>
      <c r="AC176" s="67"/>
    </row>
    <row r="177" spans="1:68" hidden="1" x14ac:dyDescent="0.2">
      <c r="A177" s="398"/>
      <c r="B177" s="398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  <c r="N177" s="398"/>
      <c r="O177" s="399"/>
      <c r="P177" s="395" t="s">
        <v>40</v>
      </c>
      <c r="Q177" s="396"/>
      <c r="R177" s="396"/>
      <c r="S177" s="396"/>
      <c r="T177" s="396"/>
      <c r="U177" s="396"/>
      <c r="V177" s="397"/>
      <c r="W177" s="42" t="s">
        <v>0</v>
      </c>
      <c r="X177" s="43">
        <f>IFERROR(SUMPRODUCT(X175:X175*H175:H175),"0")</f>
        <v>0</v>
      </c>
      <c r="Y177" s="43">
        <f>IFERROR(SUMPRODUCT(Y175:Y175*H175:H175),"0")</f>
        <v>0</v>
      </c>
      <c r="Z177" s="42"/>
      <c r="AA177" s="67"/>
      <c r="AB177" s="67"/>
      <c r="AC177" s="67"/>
    </row>
    <row r="178" spans="1:68" ht="27.75" hidden="1" customHeight="1" x14ac:dyDescent="0.2">
      <c r="A178" s="388" t="s">
        <v>304</v>
      </c>
      <c r="B178" s="388"/>
      <c r="C178" s="388"/>
      <c r="D178" s="388"/>
      <c r="E178" s="388"/>
      <c r="F178" s="388"/>
      <c r="G178" s="388"/>
      <c r="H178" s="388"/>
      <c r="I178" s="388"/>
      <c r="J178" s="388"/>
      <c r="K178" s="388"/>
      <c r="L178" s="388"/>
      <c r="M178" s="388"/>
      <c r="N178" s="388"/>
      <c r="O178" s="388"/>
      <c r="P178" s="388"/>
      <c r="Q178" s="388"/>
      <c r="R178" s="388"/>
      <c r="S178" s="388"/>
      <c r="T178" s="388"/>
      <c r="U178" s="388"/>
      <c r="V178" s="388"/>
      <c r="W178" s="388"/>
      <c r="X178" s="388"/>
      <c r="Y178" s="388"/>
      <c r="Z178" s="388"/>
      <c r="AA178" s="54"/>
      <c r="AB178" s="54"/>
      <c r="AC178" s="54"/>
    </row>
    <row r="179" spans="1:68" ht="16.5" hidden="1" customHeight="1" x14ac:dyDescent="0.25">
      <c r="A179" s="389" t="s">
        <v>305</v>
      </c>
      <c r="B179" s="389"/>
      <c r="C179" s="389"/>
      <c r="D179" s="389"/>
      <c r="E179" s="389"/>
      <c r="F179" s="389"/>
      <c r="G179" s="389"/>
      <c r="H179" s="389"/>
      <c r="I179" s="389"/>
      <c r="J179" s="389"/>
      <c r="K179" s="389"/>
      <c r="L179" s="389"/>
      <c r="M179" s="389"/>
      <c r="N179" s="389"/>
      <c r="O179" s="389"/>
      <c r="P179" s="389"/>
      <c r="Q179" s="389"/>
      <c r="R179" s="389"/>
      <c r="S179" s="389"/>
      <c r="T179" s="389"/>
      <c r="U179" s="389"/>
      <c r="V179" s="389"/>
      <c r="W179" s="389"/>
      <c r="X179" s="389"/>
      <c r="Y179" s="389"/>
      <c r="Z179" s="389"/>
      <c r="AA179" s="65"/>
      <c r="AB179" s="65"/>
      <c r="AC179" s="82"/>
    </row>
    <row r="180" spans="1:68" ht="14.25" hidden="1" customHeight="1" x14ac:dyDescent="0.25">
      <c r="A180" s="390" t="s">
        <v>155</v>
      </c>
      <c r="B180" s="390"/>
      <c r="C180" s="390"/>
      <c r="D180" s="390"/>
      <c r="E180" s="390"/>
      <c r="F180" s="390"/>
      <c r="G180" s="390"/>
      <c r="H180" s="390"/>
      <c r="I180" s="390"/>
      <c r="J180" s="390"/>
      <c r="K180" s="390"/>
      <c r="L180" s="390"/>
      <c r="M180" s="390"/>
      <c r="N180" s="390"/>
      <c r="O180" s="390"/>
      <c r="P180" s="390"/>
      <c r="Q180" s="390"/>
      <c r="R180" s="390"/>
      <c r="S180" s="390"/>
      <c r="T180" s="390"/>
      <c r="U180" s="390"/>
      <c r="V180" s="390"/>
      <c r="W180" s="390"/>
      <c r="X180" s="390"/>
      <c r="Y180" s="390"/>
      <c r="Z180" s="390"/>
      <c r="AA180" s="66"/>
      <c r="AB180" s="66"/>
      <c r="AC180" s="83"/>
    </row>
    <row r="181" spans="1:68" ht="27" hidden="1" customHeight="1" x14ac:dyDescent="0.25">
      <c r="A181" s="63" t="s">
        <v>306</v>
      </c>
      <c r="B181" s="63" t="s">
        <v>307</v>
      </c>
      <c r="C181" s="36">
        <v>4301135719</v>
      </c>
      <c r="D181" s="391">
        <v>4620207490235</v>
      </c>
      <c r="E181" s="391"/>
      <c r="F181" s="62">
        <v>0.2</v>
      </c>
      <c r="G181" s="37">
        <v>12</v>
      </c>
      <c r="H181" s="62">
        <v>2.4</v>
      </c>
      <c r="I181" s="62">
        <v>3.1036000000000001</v>
      </c>
      <c r="J181" s="37">
        <v>70</v>
      </c>
      <c r="K181" s="37" t="s">
        <v>95</v>
      </c>
      <c r="L181" s="37" t="s">
        <v>87</v>
      </c>
      <c r="M181" s="38" t="s">
        <v>85</v>
      </c>
      <c r="N181" s="38"/>
      <c r="O181" s="37">
        <v>180</v>
      </c>
      <c r="P181" s="464" t="s">
        <v>308</v>
      </c>
      <c r="Q181" s="393"/>
      <c r="R181" s="393"/>
      <c r="S181" s="393"/>
      <c r="T181" s="394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310</v>
      </c>
      <c r="AC181" s="219" t="s">
        <v>309</v>
      </c>
      <c r="AG181" s="81"/>
      <c r="AJ181" s="87" t="s">
        <v>88</v>
      </c>
      <c r="AK181" s="87">
        <v>1</v>
      </c>
      <c r="BB181" s="220" t="s">
        <v>94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idden="1" x14ac:dyDescent="0.2">
      <c r="A182" s="398"/>
      <c r="B182" s="398"/>
      <c r="C182" s="398"/>
      <c r="D182" s="398"/>
      <c r="E182" s="398"/>
      <c r="F182" s="398"/>
      <c r="G182" s="398"/>
      <c r="H182" s="398"/>
      <c r="I182" s="398"/>
      <c r="J182" s="398"/>
      <c r="K182" s="398"/>
      <c r="L182" s="398"/>
      <c r="M182" s="398"/>
      <c r="N182" s="398"/>
      <c r="O182" s="399"/>
      <c r="P182" s="395" t="s">
        <v>40</v>
      </c>
      <c r="Q182" s="396"/>
      <c r="R182" s="396"/>
      <c r="S182" s="396"/>
      <c r="T182" s="396"/>
      <c r="U182" s="396"/>
      <c r="V182" s="397"/>
      <c r="W182" s="42" t="s">
        <v>39</v>
      </c>
      <c r="X182" s="43">
        <f>IFERROR(SUM(X181:X181),"0")</f>
        <v>0</v>
      </c>
      <c r="Y182" s="43">
        <f>IFERROR(SUM(Y181:Y181),"0")</f>
        <v>0</v>
      </c>
      <c r="Z182" s="43">
        <f>IFERROR(IF(Z181="",0,Z181),"0")</f>
        <v>0</v>
      </c>
      <c r="AA182" s="67"/>
      <c r="AB182" s="67"/>
      <c r="AC182" s="67"/>
    </row>
    <row r="183" spans="1:68" hidden="1" x14ac:dyDescent="0.2">
      <c r="A183" s="398"/>
      <c r="B183" s="398"/>
      <c r="C183" s="398"/>
      <c r="D183" s="398"/>
      <c r="E183" s="398"/>
      <c r="F183" s="398"/>
      <c r="G183" s="398"/>
      <c r="H183" s="398"/>
      <c r="I183" s="398"/>
      <c r="J183" s="398"/>
      <c r="K183" s="398"/>
      <c r="L183" s="398"/>
      <c r="M183" s="398"/>
      <c r="N183" s="398"/>
      <c r="O183" s="399"/>
      <c r="P183" s="395" t="s">
        <v>40</v>
      </c>
      <c r="Q183" s="396"/>
      <c r="R183" s="396"/>
      <c r="S183" s="396"/>
      <c r="T183" s="396"/>
      <c r="U183" s="396"/>
      <c r="V183" s="397"/>
      <c r="W183" s="42" t="s">
        <v>0</v>
      </c>
      <c r="X183" s="43">
        <f>IFERROR(SUMPRODUCT(X181:X181*H181:H181),"0")</f>
        <v>0</v>
      </c>
      <c r="Y183" s="43">
        <f>IFERROR(SUMPRODUCT(Y181:Y181*H181:H181),"0")</f>
        <v>0</v>
      </c>
      <c r="Z183" s="42"/>
      <c r="AA183" s="67"/>
      <c r="AB183" s="67"/>
      <c r="AC183" s="67"/>
    </row>
    <row r="184" spans="1:68" ht="16.5" hidden="1" customHeight="1" x14ac:dyDescent="0.25">
      <c r="A184" s="389" t="s">
        <v>311</v>
      </c>
      <c r="B184" s="389"/>
      <c r="C184" s="389"/>
      <c r="D184" s="389"/>
      <c r="E184" s="389"/>
      <c r="F184" s="389"/>
      <c r="G184" s="389"/>
      <c r="H184" s="389"/>
      <c r="I184" s="389"/>
      <c r="J184" s="389"/>
      <c r="K184" s="389"/>
      <c r="L184" s="389"/>
      <c r="M184" s="389"/>
      <c r="N184" s="389"/>
      <c r="O184" s="389"/>
      <c r="P184" s="389"/>
      <c r="Q184" s="389"/>
      <c r="R184" s="389"/>
      <c r="S184" s="389"/>
      <c r="T184" s="389"/>
      <c r="U184" s="389"/>
      <c r="V184" s="389"/>
      <c r="W184" s="389"/>
      <c r="X184" s="389"/>
      <c r="Y184" s="389"/>
      <c r="Z184" s="389"/>
      <c r="AA184" s="65"/>
      <c r="AB184" s="65"/>
      <c r="AC184" s="82"/>
    </row>
    <row r="185" spans="1:68" ht="14.25" hidden="1" customHeight="1" x14ac:dyDescent="0.25">
      <c r="A185" s="390" t="s">
        <v>81</v>
      </c>
      <c r="B185" s="390"/>
      <c r="C185" s="390"/>
      <c r="D185" s="390"/>
      <c r="E185" s="390"/>
      <c r="F185" s="390"/>
      <c r="G185" s="390"/>
      <c r="H185" s="390"/>
      <c r="I185" s="390"/>
      <c r="J185" s="390"/>
      <c r="K185" s="390"/>
      <c r="L185" s="390"/>
      <c r="M185" s="390"/>
      <c r="N185" s="390"/>
      <c r="O185" s="390"/>
      <c r="P185" s="390"/>
      <c r="Q185" s="390"/>
      <c r="R185" s="390"/>
      <c r="S185" s="390"/>
      <c r="T185" s="390"/>
      <c r="U185" s="390"/>
      <c r="V185" s="390"/>
      <c r="W185" s="390"/>
      <c r="X185" s="390"/>
      <c r="Y185" s="390"/>
      <c r="Z185" s="390"/>
      <c r="AA185" s="66"/>
      <c r="AB185" s="66"/>
      <c r="AC185" s="83"/>
    </row>
    <row r="186" spans="1:68" ht="16.5" hidden="1" customHeight="1" x14ac:dyDescent="0.25">
      <c r="A186" s="63" t="s">
        <v>312</v>
      </c>
      <c r="B186" s="63" t="s">
        <v>313</v>
      </c>
      <c r="C186" s="36">
        <v>4301070948</v>
      </c>
      <c r="D186" s="391">
        <v>4607111037022</v>
      </c>
      <c r="E186" s="391"/>
      <c r="F186" s="62">
        <v>0.7</v>
      </c>
      <c r="G186" s="37">
        <v>8</v>
      </c>
      <c r="H186" s="62">
        <v>5.6</v>
      </c>
      <c r="I186" s="62">
        <v>5.87</v>
      </c>
      <c r="J186" s="37">
        <v>84</v>
      </c>
      <c r="K186" s="37" t="s">
        <v>86</v>
      </c>
      <c r="L186" s="37" t="s">
        <v>96</v>
      </c>
      <c r="M186" s="38" t="s">
        <v>85</v>
      </c>
      <c r="N186" s="38"/>
      <c r="O186" s="37">
        <v>180</v>
      </c>
      <c r="P186" s="46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93"/>
      <c r="R186" s="393"/>
      <c r="S186" s="393"/>
      <c r="T186" s="394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IFERROR(IF(X186="","",X186*0.0155),"")</f>
        <v>0</v>
      </c>
      <c r="AA186" s="68" t="s">
        <v>46</v>
      </c>
      <c r="AB186" s="69" t="s">
        <v>46</v>
      </c>
      <c r="AC186" s="221" t="s">
        <v>314</v>
      </c>
      <c r="AG186" s="81"/>
      <c r="AJ186" s="87" t="s">
        <v>97</v>
      </c>
      <c r="AK186" s="87">
        <v>12</v>
      </c>
      <c r="BB186" s="222" t="s">
        <v>70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hidden="1" customHeight="1" x14ac:dyDescent="0.25">
      <c r="A187" s="63" t="s">
        <v>315</v>
      </c>
      <c r="B187" s="63" t="s">
        <v>316</v>
      </c>
      <c r="C187" s="36">
        <v>4301070990</v>
      </c>
      <c r="D187" s="391">
        <v>4607111038494</v>
      </c>
      <c r="E187" s="391"/>
      <c r="F187" s="62">
        <v>0.7</v>
      </c>
      <c r="G187" s="37">
        <v>8</v>
      </c>
      <c r="H187" s="62">
        <v>5.6</v>
      </c>
      <c r="I187" s="62">
        <v>5.87</v>
      </c>
      <c r="J187" s="37">
        <v>84</v>
      </c>
      <c r="K187" s="37" t="s">
        <v>86</v>
      </c>
      <c r="L187" s="37" t="s">
        <v>87</v>
      </c>
      <c r="M187" s="38" t="s">
        <v>85</v>
      </c>
      <c r="N187" s="38"/>
      <c r="O187" s="37">
        <v>180</v>
      </c>
      <c r="P187" s="46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93"/>
      <c r="R187" s="393"/>
      <c r="S187" s="393"/>
      <c r="T187" s="394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IFERROR(IF(X187="","",X187*0.0155),"")</f>
        <v>0</v>
      </c>
      <c r="AA187" s="68" t="s">
        <v>46</v>
      </c>
      <c r="AB187" s="69" t="s">
        <v>46</v>
      </c>
      <c r="AC187" s="223" t="s">
        <v>317</v>
      </c>
      <c r="AG187" s="81"/>
      <c r="AJ187" s="87" t="s">
        <v>88</v>
      </c>
      <c r="AK187" s="87">
        <v>1</v>
      </c>
      <c r="BB187" s="224" t="s">
        <v>70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hidden="1" customHeight="1" x14ac:dyDescent="0.25">
      <c r="A188" s="63" t="s">
        <v>318</v>
      </c>
      <c r="B188" s="63" t="s">
        <v>319</v>
      </c>
      <c r="C188" s="36">
        <v>4301070966</v>
      </c>
      <c r="D188" s="391">
        <v>4607111038135</v>
      </c>
      <c r="E188" s="391"/>
      <c r="F188" s="62">
        <v>0.7</v>
      </c>
      <c r="G188" s="37">
        <v>8</v>
      </c>
      <c r="H188" s="62">
        <v>5.6</v>
      </c>
      <c r="I188" s="62">
        <v>5.87</v>
      </c>
      <c r="J188" s="37">
        <v>84</v>
      </c>
      <c r="K188" s="37" t="s">
        <v>86</v>
      </c>
      <c r="L188" s="37" t="s">
        <v>87</v>
      </c>
      <c r="M188" s="38" t="s">
        <v>85</v>
      </c>
      <c r="N188" s="38"/>
      <c r="O188" s="37">
        <v>180</v>
      </c>
      <c r="P188" s="46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93"/>
      <c r="R188" s="393"/>
      <c r="S188" s="393"/>
      <c r="T188" s="394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IFERROR(IF(X188="","",X188*0.0155),"")</f>
        <v>0</v>
      </c>
      <c r="AA188" s="68" t="s">
        <v>46</v>
      </c>
      <c r="AB188" s="69" t="s">
        <v>46</v>
      </c>
      <c r="AC188" s="225" t="s">
        <v>320</v>
      </c>
      <c r="AG188" s="81"/>
      <c r="AJ188" s="87" t="s">
        <v>88</v>
      </c>
      <c r="AK188" s="87">
        <v>1</v>
      </c>
      <c r="BB188" s="226" t="s">
        <v>70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idden="1" x14ac:dyDescent="0.2">
      <c r="A189" s="398"/>
      <c r="B189" s="398"/>
      <c r="C189" s="398"/>
      <c r="D189" s="398"/>
      <c r="E189" s="398"/>
      <c r="F189" s="398"/>
      <c r="G189" s="398"/>
      <c r="H189" s="398"/>
      <c r="I189" s="398"/>
      <c r="J189" s="398"/>
      <c r="K189" s="398"/>
      <c r="L189" s="398"/>
      <c r="M189" s="398"/>
      <c r="N189" s="398"/>
      <c r="O189" s="399"/>
      <c r="P189" s="395" t="s">
        <v>40</v>
      </c>
      <c r="Q189" s="396"/>
      <c r="R189" s="396"/>
      <c r="S189" s="396"/>
      <c r="T189" s="396"/>
      <c r="U189" s="396"/>
      <c r="V189" s="397"/>
      <c r="W189" s="42" t="s">
        <v>39</v>
      </c>
      <c r="X189" s="43">
        <f>IFERROR(SUM(X186:X188),"0")</f>
        <v>0</v>
      </c>
      <c r="Y189" s="43">
        <f>IFERROR(SUM(Y186:Y188),"0")</f>
        <v>0</v>
      </c>
      <c r="Z189" s="43">
        <f>IFERROR(IF(Z186="",0,Z186),"0")+IFERROR(IF(Z187="",0,Z187),"0")+IFERROR(IF(Z188="",0,Z188),"0")</f>
        <v>0</v>
      </c>
      <c r="AA189" s="67"/>
      <c r="AB189" s="67"/>
      <c r="AC189" s="67"/>
    </row>
    <row r="190" spans="1:68" hidden="1" x14ac:dyDescent="0.2">
      <c r="A190" s="398"/>
      <c r="B190" s="398"/>
      <c r="C190" s="398"/>
      <c r="D190" s="398"/>
      <c r="E190" s="398"/>
      <c r="F190" s="398"/>
      <c r="G190" s="398"/>
      <c r="H190" s="398"/>
      <c r="I190" s="398"/>
      <c r="J190" s="398"/>
      <c r="K190" s="398"/>
      <c r="L190" s="398"/>
      <c r="M190" s="398"/>
      <c r="N190" s="398"/>
      <c r="O190" s="399"/>
      <c r="P190" s="395" t="s">
        <v>40</v>
      </c>
      <c r="Q190" s="396"/>
      <c r="R190" s="396"/>
      <c r="S190" s="396"/>
      <c r="T190" s="396"/>
      <c r="U190" s="396"/>
      <c r="V190" s="397"/>
      <c r="W190" s="42" t="s">
        <v>0</v>
      </c>
      <c r="X190" s="43">
        <f>IFERROR(SUMPRODUCT(X186:X188*H186:H188),"0")</f>
        <v>0</v>
      </c>
      <c r="Y190" s="43">
        <f>IFERROR(SUMPRODUCT(Y186:Y188*H186:H188),"0")</f>
        <v>0</v>
      </c>
      <c r="Z190" s="42"/>
      <c r="AA190" s="67"/>
      <c r="AB190" s="67"/>
      <c r="AC190" s="67"/>
    </row>
    <row r="191" spans="1:68" ht="16.5" hidden="1" customHeight="1" x14ac:dyDescent="0.25">
      <c r="A191" s="389" t="s">
        <v>321</v>
      </c>
      <c r="B191" s="389"/>
      <c r="C191" s="389"/>
      <c r="D191" s="389"/>
      <c r="E191" s="389"/>
      <c r="F191" s="389"/>
      <c r="G191" s="389"/>
      <c r="H191" s="389"/>
      <c r="I191" s="389"/>
      <c r="J191" s="389"/>
      <c r="K191" s="389"/>
      <c r="L191" s="389"/>
      <c r="M191" s="389"/>
      <c r="N191" s="389"/>
      <c r="O191" s="389"/>
      <c r="P191" s="389"/>
      <c r="Q191" s="389"/>
      <c r="R191" s="389"/>
      <c r="S191" s="389"/>
      <c r="T191" s="389"/>
      <c r="U191" s="389"/>
      <c r="V191" s="389"/>
      <c r="W191" s="389"/>
      <c r="X191" s="389"/>
      <c r="Y191" s="389"/>
      <c r="Z191" s="389"/>
      <c r="AA191" s="65"/>
      <c r="AB191" s="65"/>
      <c r="AC191" s="82"/>
    </row>
    <row r="192" spans="1:68" ht="14.25" hidden="1" customHeight="1" x14ac:dyDescent="0.25">
      <c r="A192" s="390" t="s">
        <v>81</v>
      </c>
      <c r="B192" s="390"/>
      <c r="C192" s="390"/>
      <c r="D192" s="390"/>
      <c r="E192" s="390"/>
      <c r="F192" s="390"/>
      <c r="G192" s="390"/>
      <c r="H192" s="390"/>
      <c r="I192" s="390"/>
      <c r="J192" s="390"/>
      <c r="K192" s="390"/>
      <c r="L192" s="390"/>
      <c r="M192" s="390"/>
      <c r="N192" s="390"/>
      <c r="O192" s="390"/>
      <c r="P192" s="390"/>
      <c r="Q192" s="390"/>
      <c r="R192" s="390"/>
      <c r="S192" s="390"/>
      <c r="T192" s="390"/>
      <c r="U192" s="390"/>
      <c r="V192" s="390"/>
      <c r="W192" s="390"/>
      <c r="X192" s="390"/>
      <c r="Y192" s="390"/>
      <c r="Z192" s="390"/>
      <c r="AA192" s="66"/>
      <c r="AB192" s="66"/>
      <c r="AC192" s="83"/>
    </row>
    <row r="193" spans="1:68" ht="27" hidden="1" customHeight="1" x14ac:dyDescent="0.25">
      <c r="A193" s="63" t="s">
        <v>322</v>
      </c>
      <c r="B193" s="63" t="s">
        <v>323</v>
      </c>
      <c r="C193" s="36">
        <v>4301070996</v>
      </c>
      <c r="D193" s="391">
        <v>4607111038654</v>
      </c>
      <c r="E193" s="391"/>
      <c r="F193" s="62">
        <v>0.4</v>
      </c>
      <c r="G193" s="37">
        <v>16</v>
      </c>
      <c r="H193" s="62">
        <v>6.4</v>
      </c>
      <c r="I193" s="62">
        <v>6.63</v>
      </c>
      <c r="J193" s="37">
        <v>84</v>
      </c>
      <c r="K193" s="37" t="s">
        <v>86</v>
      </c>
      <c r="L193" s="37" t="s">
        <v>87</v>
      </c>
      <c r="M193" s="38" t="s">
        <v>85</v>
      </c>
      <c r="N193" s="38"/>
      <c r="O193" s="37">
        <v>180</v>
      </c>
      <c r="P193" s="46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93"/>
      <c r="R193" s="393"/>
      <c r="S193" s="393"/>
      <c r="T193" s="394"/>
      <c r="U193" s="39" t="s">
        <v>46</v>
      </c>
      <c r="V193" s="39" t="s">
        <v>46</v>
      </c>
      <c r="W193" s="40" t="s">
        <v>39</v>
      </c>
      <c r="X193" s="58">
        <v>0</v>
      </c>
      <c r="Y193" s="55">
        <f t="shared" ref="Y193:Y198" si="18">IFERROR(IF(X193="","",X193),"")</f>
        <v>0</v>
      </c>
      <c r="Z193" s="41">
        <f t="shared" ref="Z193:Z198" si="19">IFERROR(IF(X193="","",X193*0.0155),"")</f>
        <v>0</v>
      </c>
      <c r="AA193" s="68" t="s">
        <v>46</v>
      </c>
      <c r="AB193" s="69" t="s">
        <v>46</v>
      </c>
      <c r="AC193" s="227" t="s">
        <v>324</v>
      </c>
      <c r="AG193" s="81"/>
      <c r="AJ193" s="87" t="s">
        <v>88</v>
      </c>
      <c r="AK193" s="87">
        <v>1</v>
      </c>
      <c r="BB193" s="228" t="s">
        <v>70</v>
      </c>
      <c r="BM193" s="81">
        <f t="shared" ref="BM193:BM198" si="20">IFERROR(X193*I193,"0")</f>
        <v>0</v>
      </c>
      <c r="BN193" s="81">
        <f t="shared" ref="BN193:BN198" si="21">IFERROR(Y193*I193,"0")</f>
        <v>0</v>
      </c>
      <c r="BO193" s="81">
        <f t="shared" ref="BO193:BO198" si="22">IFERROR(X193/J193,"0")</f>
        <v>0</v>
      </c>
      <c r="BP193" s="81">
        <f t="shared" ref="BP193:BP198" si="23">IFERROR(Y193/J193,"0")</f>
        <v>0</v>
      </c>
    </row>
    <row r="194" spans="1:68" ht="27" hidden="1" customHeight="1" x14ac:dyDescent="0.25">
      <c r="A194" s="63" t="s">
        <v>325</v>
      </c>
      <c r="B194" s="63" t="s">
        <v>326</v>
      </c>
      <c r="C194" s="36">
        <v>4301070997</v>
      </c>
      <c r="D194" s="391">
        <v>4607111038586</v>
      </c>
      <c r="E194" s="391"/>
      <c r="F194" s="62">
        <v>0.7</v>
      </c>
      <c r="G194" s="37">
        <v>8</v>
      </c>
      <c r="H194" s="62">
        <v>5.6</v>
      </c>
      <c r="I194" s="62">
        <v>5.83</v>
      </c>
      <c r="J194" s="37">
        <v>84</v>
      </c>
      <c r="K194" s="37" t="s">
        <v>86</v>
      </c>
      <c r="L194" s="37" t="s">
        <v>96</v>
      </c>
      <c r="M194" s="38" t="s">
        <v>85</v>
      </c>
      <c r="N194" s="38"/>
      <c r="O194" s="37">
        <v>180</v>
      </c>
      <c r="P194" s="46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93"/>
      <c r="R194" s="393"/>
      <c r="S194" s="393"/>
      <c r="T194" s="394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si="18"/>
        <v>0</v>
      </c>
      <c r="Z194" s="41">
        <f t="shared" si="19"/>
        <v>0</v>
      </c>
      <c r="AA194" s="68" t="s">
        <v>46</v>
      </c>
      <c r="AB194" s="69" t="s">
        <v>46</v>
      </c>
      <c r="AC194" s="229" t="s">
        <v>324</v>
      </c>
      <c r="AG194" s="81"/>
      <c r="AJ194" s="87" t="s">
        <v>97</v>
      </c>
      <c r="AK194" s="87">
        <v>12</v>
      </c>
      <c r="BB194" s="230" t="s">
        <v>70</v>
      </c>
      <c r="BM194" s="81">
        <f t="shared" si="20"/>
        <v>0</v>
      </c>
      <c r="BN194" s="81">
        <f t="shared" si="21"/>
        <v>0</v>
      </c>
      <c r="BO194" s="81">
        <f t="shared" si="22"/>
        <v>0</v>
      </c>
      <c r="BP194" s="81">
        <f t="shared" si="23"/>
        <v>0</v>
      </c>
    </row>
    <row r="195" spans="1:68" ht="27" hidden="1" customHeight="1" x14ac:dyDescent="0.25">
      <c r="A195" s="63" t="s">
        <v>327</v>
      </c>
      <c r="B195" s="63" t="s">
        <v>328</v>
      </c>
      <c r="C195" s="36">
        <v>4301070962</v>
      </c>
      <c r="D195" s="391">
        <v>4607111038609</v>
      </c>
      <c r="E195" s="391"/>
      <c r="F195" s="62">
        <v>0.4</v>
      </c>
      <c r="G195" s="37">
        <v>16</v>
      </c>
      <c r="H195" s="62">
        <v>6.4</v>
      </c>
      <c r="I195" s="62">
        <v>6.71</v>
      </c>
      <c r="J195" s="37">
        <v>84</v>
      </c>
      <c r="K195" s="37" t="s">
        <v>86</v>
      </c>
      <c r="L195" s="37" t="s">
        <v>87</v>
      </c>
      <c r="M195" s="38" t="s">
        <v>85</v>
      </c>
      <c r="N195" s="38"/>
      <c r="O195" s="37">
        <v>180</v>
      </c>
      <c r="P195" s="47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93"/>
      <c r="R195" s="393"/>
      <c r="S195" s="393"/>
      <c r="T195" s="394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1" t="s">
        <v>329</v>
      </c>
      <c r="AG195" s="81"/>
      <c r="AJ195" s="87" t="s">
        <v>88</v>
      </c>
      <c r="AK195" s="87">
        <v>1</v>
      </c>
      <c r="BB195" s="232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ht="27" hidden="1" customHeight="1" x14ac:dyDescent="0.25">
      <c r="A196" s="63" t="s">
        <v>330</v>
      </c>
      <c r="B196" s="63" t="s">
        <v>331</v>
      </c>
      <c r="C196" s="36">
        <v>4301070963</v>
      </c>
      <c r="D196" s="391">
        <v>4607111038630</v>
      </c>
      <c r="E196" s="391"/>
      <c r="F196" s="62">
        <v>0.7</v>
      </c>
      <c r="G196" s="37">
        <v>8</v>
      </c>
      <c r="H196" s="62">
        <v>5.6</v>
      </c>
      <c r="I196" s="62">
        <v>5.87</v>
      </c>
      <c r="J196" s="37">
        <v>84</v>
      </c>
      <c r="K196" s="37" t="s">
        <v>86</v>
      </c>
      <c r="L196" s="37" t="s">
        <v>96</v>
      </c>
      <c r="M196" s="38" t="s">
        <v>85</v>
      </c>
      <c r="N196" s="38"/>
      <c r="O196" s="37">
        <v>180</v>
      </c>
      <c r="P196" s="47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93"/>
      <c r="R196" s="393"/>
      <c r="S196" s="393"/>
      <c r="T196" s="394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33" t="s">
        <v>329</v>
      </c>
      <c r="AG196" s="81"/>
      <c r="AJ196" s="87" t="s">
        <v>97</v>
      </c>
      <c r="AK196" s="87">
        <v>12</v>
      </c>
      <c r="BB196" s="234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hidden="1" customHeight="1" x14ac:dyDescent="0.25">
      <c r="A197" s="63" t="s">
        <v>332</v>
      </c>
      <c r="B197" s="63" t="s">
        <v>333</v>
      </c>
      <c r="C197" s="36">
        <v>4301070959</v>
      </c>
      <c r="D197" s="391">
        <v>4607111038616</v>
      </c>
      <c r="E197" s="391"/>
      <c r="F197" s="62">
        <v>0.4</v>
      </c>
      <c r="G197" s="37">
        <v>16</v>
      </c>
      <c r="H197" s="62">
        <v>6.4</v>
      </c>
      <c r="I197" s="62">
        <v>6.71</v>
      </c>
      <c r="J197" s="37">
        <v>84</v>
      </c>
      <c r="K197" s="37" t="s">
        <v>86</v>
      </c>
      <c r="L197" s="37" t="s">
        <v>87</v>
      </c>
      <c r="M197" s="38" t="s">
        <v>85</v>
      </c>
      <c r="N197" s="38"/>
      <c r="O197" s="37">
        <v>180</v>
      </c>
      <c r="P197" s="47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93"/>
      <c r="R197" s="393"/>
      <c r="S197" s="393"/>
      <c r="T197" s="394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35" t="s">
        <v>324</v>
      </c>
      <c r="AG197" s="81"/>
      <c r="AJ197" s="87" t="s">
        <v>88</v>
      </c>
      <c r="AK197" s="87">
        <v>1</v>
      </c>
      <c r="BB197" s="236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ht="27" hidden="1" customHeight="1" x14ac:dyDescent="0.25">
      <c r="A198" s="63" t="s">
        <v>334</v>
      </c>
      <c r="B198" s="63" t="s">
        <v>335</v>
      </c>
      <c r="C198" s="36">
        <v>4301070960</v>
      </c>
      <c r="D198" s="391">
        <v>4607111038623</v>
      </c>
      <c r="E198" s="391"/>
      <c r="F198" s="62">
        <v>0.7</v>
      </c>
      <c r="G198" s="37">
        <v>8</v>
      </c>
      <c r="H198" s="62">
        <v>5.6</v>
      </c>
      <c r="I198" s="62">
        <v>5.87</v>
      </c>
      <c r="J198" s="37">
        <v>84</v>
      </c>
      <c r="K198" s="37" t="s">
        <v>86</v>
      </c>
      <c r="L198" s="37" t="s">
        <v>96</v>
      </c>
      <c r="M198" s="38" t="s">
        <v>85</v>
      </c>
      <c r="N198" s="38"/>
      <c r="O198" s="37">
        <v>180</v>
      </c>
      <c r="P198" s="47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93"/>
      <c r="R198" s="393"/>
      <c r="S198" s="393"/>
      <c r="T198" s="394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8"/>
        <v>0</v>
      </c>
      <c r="Z198" s="41">
        <f t="shared" si="19"/>
        <v>0</v>
      </c>
      <c r="AA198" s="68" t="s">
        <v>46</v>
      </c>
      <c r="AB198" s="69" t="s">
        <v>46</v>
      </c>
      <c r="AC198" s="237" t="s">
        <v>324</v>
      </c>
      <c r="AG198" s="81"/>
      <c r="AJ198" s="87" t="s">
        <v>97</v>
      </c>
      <c r="AK198" s="87">
        <v>12</v>
      </c>
      <c r="BB198" s="238" t="s">
        <v>70</v>
      </c>
      <c r="BM198" s="81">
        <f t="shared" si="20"/>
        <v>0</v>
      </c>
      <c r="BN198" s="81">
        <f t="shared" si="21"/>
        <v>0</v>
      </c>
      <c r="BO198" s="81">
        <f t="shared" si="22"/>
        <v>0</v>
      </c>
      <c r="BP198" s="81">
        <f t="shared" si="23"/>
        <v>0</v>
      </c>
    </row>
    <row r="199" spans="1:68" hidden="1" x14ac:dyDescent="0.2">
      <c r="A199" s="398"/>
      <c r="B199" s="398"/>
      <c r="C199" s="398"/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398"/>
      <c r="O199" s="399"/>
      <c r="P199" s="395" t="s">
        <v>40</v>
      </c>
      <c r="Q199" s="396"/>
      <c r="R199" s="396"/>
      <c r="S199" s="396"/>
      <c r="T199" s="396"/>
      <c r="U199" s="396"/>
      <c r="V199" s="397"/>
      <c r="W199" s="42" t="s">
        <v>39</v>
      </c>
      <c r="X199" s="43">
        <f>IFERROR(SUM(X193:X198),"0")</f>
        <v>0</v>
      </c>
      <c r="Y199" s="43">
        <f>IFERROR(SUM(Y193:Y198),"0")</f>
        <v>0</v>
      </c>
      <c r="Z199" s="43">
        <f>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hidden="1" x14ac:dyDescent="0.2">
      <c r="A200" s="398"/>
      <c r="B200" s="398"/>
      <c r="C200" s="398"/>
      <c r="D200" s="398"/>
      <c r="E200" s="398"/>
      <c r="F200" s="398"/>
      <c r="G200" s="398"/>
      <c r="H200" s="398"/>
      <c r="I200" s="398"/>
      <c r="J200" s="398"/>
      <c r="K200" s="398"/>
      <c r="L200" s="398"/>
      <c r="M200" s="398"/>
      <c r="N200" s="398"/>
      <c r="O200" s="399"/>
      <c r="P200" s="395" t="s">
        <v>40</v>
      </c>
      <c r="Q200" s="396"/>
      <c r="R200" s="396"/>
      <c r="S200" s="396"/>
      <c r="T200" s="396"/>
      <c r="U200" s="396"/>
      <c r="V200" s="397"/>
      <c r="W200" s="42" t="s">
        <v>0</v>
      </c>
      <c r="X200" s="43">
        <f>IFERROR(SUMPRODUCT(X193:X198*H193:H198),"0")</f>
        <v>0</v>
      </c>
      <c r="Y200" s="43">
        <f>IFERROR(SUMPRODUCT(Y193:Y198*H193:H198),"0")</f>
        <v>0</v>
      </c>
      <c r="Z200" s="42"/>
      <c r="AA200" s="67"/>
      <c r="AB200" s="67"/>
      <c r="AC200" s="67"/>
    </row>
    <row r="201" spans="1:68" ht="16.5" hidden="1" customHeight="1" x14ac:dyDescent="0.25">
      <c r="A201" s="389" t="s">
        <v>336</v>
      </c>
      <c r="B201" s="389"/>
      <c r="C201" s="389"/>
      <c r="D201" s="389"/>
      <c r="E201" s="389"/>
      <c r="F201" s="389"/>
      <c r="G201" s="389"/>
      <c r="H201" s="389"/>
      <c r="I201" s="389"/>
      <c r="J201" s="389"/>
      <c r="K201" s="389"/>
      <c r="L201" s="389"/>
      <c r="M201" s="389"/>
      <c r="N201" s="389"/>
      <c r="O201" s="389"/>
      <c r="P201" s="389"/>
      <c r="Q201" s="389"/>
      <c r="R201" s="389"/>
      <c r="S201" s="389"/>
      <c r="T201" s="389"/>
      <c r="U201" s="389"/>
      <c r="V201" s="389"/>
      <c r="W201" s="389"/>
      <c r="X201" s="389"/>
      <c r="Y201" s="389"/>
      <c r="Z201" s="389"/>
      <c r="AA201" s="65"/>
      <c r="AB201" s="65"/>
      <c r="AC201" s="82"/>
    </row>
    <row r="202" spans="1:68" ht="14.25" hidden="1" customHeight="1" x14ac:dyDescent="0.25">
      <c r="A202" s="390" t="s">
        <v>81</v>
      </c>
      <c r="B202" s="390"/>
      <c r="C202" s="390"/>
      <c r="D202" s="390"/>
      <c r="E202" s="390"/>
      <c r="F202" s="390"/>
      <c r="G202" s="390"/>
      <c r="H202" s="390"/>
      <c r="I202" s="390"/>
      <c r="J202" s="390"/>
      <c r="K202" s="390"/>
      <c r="L202" s="390"/>
      <c r="M202" s="390"/>
      <c r="N202" s="390"/>
      <c r="O202" s="390"/>
      <c r="P202" s="390"/>
      <c r="Q202" s="390"/>
      <c r="R202" s="390"/>
      <c r="S202" s="390"/>
      <c r="T202" s="390"/>
      <c r="U202" s="390"/>
      <c r="V202" s="390"/>
      <c r="W202" s="390"/>
      <c r="X202" s="390"/>
      <c r="Y202" s="390"/>
      <c r="Z202" s="390"/>
      <c r="AA202" s="66"/>
      <c r="AB202" s="66"/>
      <c r="AC202" s="83"/>
    </row>
    <row r="203" spans="1:68" ht="27" hidden="1" customHeight="1" x14ac:dyDescent="0.25">
      <c r="A203" s="63" t="s">
        <v>337</v>
      </c>
      <c r="B203" s="63" t="s">
        <v>338</v>
      </c>
      <c r="C203" s="36">
        <v>4301070915</v>
      </c>
      <c r="D203" s="391">
        <v>4607111035882</v>
      </c>
      <c r="E203" s="391"/>
      <c r="F203" s="62">
        <v>0.43</v>
      </c>
      <c r="G203" s="37">
        <v>16</v>
      </c>
      <c r="H203" s="62">
        <v>6.88</v>
      </c>
      <c r="I203" s="62">
        <v>7.19</v>
      </c>
      <c r="J203" s="37">
        <v>84</v>
      </c>
      <c r="K203" s="37" t="s">
        <v>86</v>
      </c>
      <c r="L203" s="37" t="s">
        <v>87</v>
      </c>
      <c r="M203" s="38" t="s">
        <v>85</v>
      </c>
      <c r="N203" s="38"/>
      <c r="O203" s="37">
        <v>180</v>
      </c>
      <c r="P203" s="47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93"/>
      <c r="R203" s="393"/>
      <c r="S203" s="393"/>
      <c r="T203" s="394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39" t="s">
        <v>339</v>
      </c>
      <c r="AG203" s="81"/>
      <c r="AJ203" s="87" t="s">
        <v>88</v>
      </c>
      <c r="AK203" s="87">
        <v>1</v>
      </c>
      <c r="BB203" s="240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hidden="1" customHeight="1" x14ac:dyDescent="0.25">
      <c r="A204" s="63" t="s">
        <v>340</v>
      </c>
      <c r="B204" s="63" t="s">
        <v>341</v>
      </c>
      <c r="C204" s="36">
        <v>4301070921</v>
      </c>
      <c r="D204" s="391">
        <v>4607111035905</v>
      </c>
      <c r="E204" s="391"/>
      <c r="F204" s="62">
        <v>0.9</v>
      </c>
      <c r="G204" s="37">
        <v>8</v>
      </c>
      <c r="H204" s="62">
        <v>7.2</v>
      </c>
      <c r="I204" s="62">
        <v>7.47</v>
      </c>
      <c r="J204" s="37">
        <v>84</v>
      </c>
      <c r="K204" s="37" t="s">
        <v>86</v>
      </c>
      <c r="L204" s="37" t="s">
        <v>96</v>
      </c>
      <c r="M204" s="38" t="s">
        <v>85</v>
      </c>
      <c r="N204" s="38"/>
      <c r="O204" s="37">
        <v>180</v>
      </c>
      <c r="P204" s="47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93"/>
      <c r="R204" s="393"/>
      <c r="S204" s="393"/>
      <c r="T204" s="394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41" t="s">
        <v>339</v>
      </c>
      <c r="AG204" s="81"/>
      <c r="AJ204" s="87" t="s">
        <v>97</v>
      </c>
      <c r="AK204" s="87">
        <v>12</v>
      </c>
      <c r="BB204" s="24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hidden="1" customHeight="1" x14ac:dyDescent="0.25">
      <c r="A205" s="63" t="s">
        <v>342</v>
      </c>
      <c r="B205" s="63" t="s">
        <v>343</v>
      </c>
      <c r="C205" s="36">
        <v>4301070917</v>
      </c>
      <c r="D205" s="391">
        <v>4607111035912</v>
      </c>
      <c r="E205" s="391"/>
      <c r="F205" s="62">
        <v>0.43</v>
      </c>
      <c r="G205" s="37">
        <v>16</v>
      </c>
      <c r="H205" s="62">
        <v>6.88</v>
      </c>
      <c r="I205" s="62">
        <v>7.19</v>
      </c>
      <c r="J205" s="37">
        <v>84</v>
      </c>
      <c r="K205" s="37" t="s">
        <v>86</v>
      </c>
      <c r="L205" s="37" t="s">
        <v>87</v>
      </c>
      <c r="M205" s="38" t="s">
        <v>85</v>
      </c>
      <c r="N205" s="38"/>
      <c r="O205" s="37">
        <v>180</v>
      </c>
      <c r="P205" s="47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93"/>
      <c r="R205" s="393"/>
      <c r="S205" s="393"/>
      <c r="T205" s="394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43" t="s">
        <v>344</v>
      </c>
      <c r="AG205" s="81"/>
      <c r="AJ205" s="87" t="s">
        <v>88</v>
      </c>
      <c r="AK205" s="87">
        <v>1</v>
      </c>
      <c r="BB205" s="24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hidden="1" customHeight="1" x14ac:dyDescent="0.25">
      <c r="A206" s="63" t="s">
        <v>345</v>
      </c>
      <c r="B206" s="63" t="s">
        <v>346</v>
      </c>
      <c r="C206" s="36">
        <v>4301070920</v>
      </c>
      <c r="D206" s="391">
        <v>4607111035929</v>
      </c>
      <c r="E206" s="391"/>
      <c r="F206" s="62">
        <v>0.9</v>
      </c>
      <c r="G206" s="37">
        <v>8</v>
      </c>
      <c r="H206" s="62">
        <v>7.2</v>
      </c>
      <c r="I206" s="62">
        <v>7.47</v>
      </c>
      <c r="J206" s="37">
        <v>84</v>
      </c>
      <c r="K206" s="37" t="s">
        <v>86</v>
      </c>
      <c r="L206" s="37" t="s">
        <v>96</v>
      </c>
      <c r="M206" s="38" t="s">
        <v>85</v>
      </c>
      <c r="N206" s="38"/>
      <c r="O206" s="37">
        <v>180</v>
      </c>
      <c r="P206" s="47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93"/>
      <c r="R206" s="393"/>
      <c r="S206" s="393"/>
      <c r="T206" s="394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45" t="s">
        <v>344</v>
      </c>
      <c r="AG206" s="81"/>
      <c r="AJ206" s="87" t="s">
        <v>97</v>
      </c>
      <c r="AK206" s="87">
        <v>12</v>
      </c>
      <c r="BB206" s="24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idden="1" x14ac:dyDescent="0.2">
      <c r="A207" s="398"/>
      <c r="B207" s="398"/>
      <c r="C207" s="398"/>
      <c r="D207" s="398"/>
      <c r="E207" s="398"/>
      <c r="F207" s="398"/>
      <c r="G207" s="398"/>
      <c r="H207" s="398"/>
      <c r="I207" s="398"/>
      <c r="J207" s="398"/>
      <c r="K207" s="398"/>
      <c r="L207" s="398"/>
      <c r="M207" s="398"/>
      <c r="N207" s="398"/>
      <c r="O207" s="399"/>
      <c r="P207" s="395" t="s">
        <v>40</v>
      </c>
      <c r="Q207" s="396"/>
      <c r="R207" s="396"/>
      <c r="S207" s="396"/>
      <c r="T207" s="396"/>
      <c r="U207" s="396"/>
      <c r="V207" s="397"/>
      <c r="W207" s="42" t="s">
        <v>39</v>
      </c>
      <c r="X207" s="43">
        <f>IFERROR(SUM(X203:X206),"0")</f>
        <v>0</v>
      </c>
      <c r="Y207" s="43">
        <f>IFERROR(SUM(Y203:Y206),"0")</f>
        <v>0</v>
      </c>
      <c r="Z207" s="43">
        <f>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hidden="1" x14ac:dyDescent="0.2">
      <c r="A208" s="398"/>
      <c r="B208" s="398"/>
      <c r="C208" s="398"/>
      <c r="D208" s="398"/>
      <c r="E208" s="398"/>
      <c r="F208" s="398"/>
      <c r="G208" s="398"/>
      <c r="H208" s="398"/>
      <c r="I208" s="398"/>
      <c r="J208" s="398"/>
      <c r="K208" s="398"/>
      <c r="L208" s="398"/>
      <c r="M208" s="398"/>
      <c r="N208" s="398"/>
      <c r="O208" s="399"/>
      <c r="P208" s="395" t="s">
        <v>40</v>
      </c>
      <c r="Q208" s="396"/>
      <c r="R208" s="396"/>
      <c r="S208" s="396"/>
      <c r="T208" s="396"/>
      <c r="U208" s="396"/>
      <c r="V208" s="397"/>
      <c r="W208" s="42" t="s">
        <v>0</v>
      </c>
      <c r="X208" s="43">
        <f>IFERROR(SUMPRODUCT(X203:X206*H203:H206),"0")</f>
        <v>0</v>
      </c>
      <c r="Y208" s="43">
        <f>IFERROR(SUMPRODUCT(Y203:Y206*H203:H206),"0")</f>
        <v>0</v>
      </c>
      <c r="Z208" s="42"/>
      <c r="AA208" s="67"/>
      <c r="AB208" s="67"/>
      <c r="AC208" s="67"/>
    </row>
    <row r="209" spans="1:68" ht="16.5" hidden="1" customHeight="1" x14ac:dyDescent="0.25">
      <c r="A209" s="389" t="s">
        <v>347</v>
      </c>
      <c r="B209" s="389"/>
      <c r="C209" s="389"/>
      <c r="D209" s="389"/>
      <c r="E209" s="389"/>
      <c r="F209" s="389"/>
      <c r="G209" s="389"/>
      <c r="H209" s="389"/>
      <c r="I209" s="389"/>
      <c r="J209" s="389"/>
      <c r="K209" s="389"/>
      <c r="L209" s="389"/>
      <c r="M209" s="389"/>
      <c r="N209" s="389"/>
      <c r="O209" s="389"/>
      <c r="P209" s="389"/>
      <c r="Q209" s="389"/>
      <c r="R209" s="389"/>
      <c r="S209" s="389"/>
      <c r="T209" s="389"/>
      <c r="U209" s="389"/>
      <c r="V209" s="389"/>
      <c r="W209" s="389"/>
      <c r="X209" s="389"/>
      <c r="Y209" s="389"/>
      <c r="Z209" s="389"/>
      <c r="AA209" s="65"/>
      <c r="AB209" s="65"/>
      <c r="AC209" s="82"/>
    </row>
    <row r="210" spans="1:68" ht="14.25" hidden="1" customHeight="1" x14ac:dyDescent="0.25">
      <c r="A210" s="390" t="s">
        <v>292</v>
      </c>
      <c r="B210" s="390"/>
      <c r="C210" s="390"/>
      <c r="D210" s="390"/>
      <c r="E210" s="390"/>
      <c r="F210" s="390"/>
      <c r="G210" s="390"/>
      <c r="H210" s="390"/>
      <c r="I210" s="390"/>
      <c r="J210" s="390"/>
      <c r="K210" s="390"/>
      <c r="L210" s="390"/>
      <c r="M210" s="390"/>
      <c r="N210" s="390"/>
      <c r="O210" s="390"/>
      <c r="P210" s="390"/>
      <c r="Q210" s="390"/>
      <c r="R210" s="390"/>
      <c r="S210" s="390"/>
      <c r="T210" s="390"/>
      <c r="U210" s="390"/>
      <c r="V210" s="390"/>
      <c r="W210" s="390"/>
      <c r="X210" s="390"/>
      <c r="Y210" s="390"/>
      <c r="Z210" s="390"/>
      <c r="AA210" s="66"/>
      <c r="AB210" s="66"/>
      <c r="AC210" s="83"/>
    </row>
    <row r="211" spans="1:68" ht="27" hidden="1" customHeight="1" x14ac:dyDescent="0.25">
      <c r="A211" s="63" t="s">
        <v>348</v>
      </c>
      <c r="B211" s="63" t="s">
        <v>349</v>
      </c>
      <c r="C211" s="36">
        <v>4301051320</v>
      </c>
      <c r="D211" s="391">
        <v>4680115881334</v>
      </c>
      <c r="E211" s="391"/>
      <c r="F211" s="62">
        <v>0.33</v>
      </c>
      <c r="G211" s="37">
        <v>6</v>
      </c>
      <c r="H211" s="62">
        <v>1.98</v>
      </c>
      <c r="I211" s="62">
        <v>2.27</v>
      </c>
      <c r="J211" s="37">
        <v>156</v>
      </c>
      <c r="K211" s="37" t="s">
        <v>86</v>
      </c>
      <c r="L211" s="37" t="s">
        <v>87</v>
      </c>
      <c r="M211" s="38" t="s">
        <v>298</v>
      </c>
      <c r="N211" s="38"/>
      <c r="O211" s="37">
        <v>365</v>
      </c>
      <c r="P211" s="47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393"/>
      <c r="R211" s="393"/>
      <c r="S211" s="393"/>
      <c r="T211" s="394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IFERROR(IF(X211="","",X211*0.00753),"")</f>
        <v>0</v>
      </c>
      <c r="AA211" s="68" t="s">
        <v>46</v>
      </c>
      <c r="AB211" s="69" t="s">
        <v>46</v>
      </c>
      <c r="AC211" s="247" t="s">
        <v>350</v>
      </c>
      <c r="AG211" s="81"/>
      <c r="AJ211" s="87" t="s">
        <v>88</v>
      </c>
      <c r="AK211" s="87">
        <v>1</v>
      </c>
      <c r="BB211" s="248" t="s">
        <v>297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idden="1" x14ac:dyDescent="0.2">
      <c r="A212" s="398"/>
      <c r="B212" s="398"/>
      <c r="C212" s="398"/>
      <c r="D212" s="398"/>
      <c r="E212" s="398"/>
      <c r="F212" s="398"/>
      <c r="G212" s="398"/>
      <c r="H212" s="398"/>
      <c r="I212" s="398"/>
      <c r="J212" s="398"/>
      <c r="K212" s="398"/>
      <c r="L212" s="398"/>
      <c r="M212" s="398"/>
      <c r="N212" s="398"/>
      <c r="O212" s="399"/>
      <c r="P212" s="395" t="s">
        <v>40</v>
      </c>
      <c r="Q212" s="396"/>
      <c r="R212" s="396"/>
      <c r="S212" s="396"/>
      <c r="T212" s="396"/>
      <c r="U212" s="396"/>
      <c r="V212" s="397"/>
      <c r="W212" s="42" t="s">
        <v>39</v>
      </c>
      <c r="X212" s="43">
        <f>IFERROR(SUM(X211:X211),"0")</f>
        <v>0</v>
      </c>
      <c r="Y212" s="43">
        <f>IFERROR(SUM(Y211:Y211),"0")</f>
        <v>0</v>
      </c>
      <c r="Z212" s="43">
        <f>IFERROR(IF(Z211="",0,Z211),"0")</f>
        <v>0</v>
      </c>
      <c r="AA212" s="67"/>
      <c r="AB212" s="67"/>
      <c r="AC212" s="67"/>
    </row>
    <row r="213" spans="1:68" hidden="1" x14ac:dyDescent="0.2">
      <c r="A213" s="398"/>
      <c r="B213" s="398"/>
      <c r="C213" s="398"/>
      <c r="D213" s="398"/>
      <c r="E213" s="398"/>
      <c r="F213" s="398"/>
      <c r="G213" s="398"/>
      <c r="H213" s="398"/>
      <c r="I213" s="398"/>
      <c r="J213" s="398"/>
      <c r="K213" s="398"/>
      <c r="L213" s="398"/>
      <c r="M213" s="398"/>
      <c r="N213" s="398"/>
      <c r="O213" s="399"/>
      <c r="P213" s="395" t="s">
        <v>40</v>
      </c>
      <c r="Q213" s="396"/>
      <c r="R213" s="396"/>
      <c r="S213" s="396"/>
      <c r="T213" s="396"/>
      <c r="U213" s="396"/>
      <c r="V213" s="397"/>
      <c r="W213" s="42" t="s">
        <v>0</v>
      </c>
      <c r="X213" s="43">
        <f>IFERROR(SUMPRODUCT(X211:X211*H211:H211),"0")</f>
        <v>0</v>
      </c>
      <c r="Y213" s="43">
        <f>IFERROR(SUMPRODUCT(Y211:Y211*H211:H211),"0")</f>
        <v>0</v>
      </c>
      <c r="Z213" s="42"/>
      <c r="AA213" s="67"/>
      <c r="AB213" s="67"/>
      <c r="AC213" s="67"/>
    </row>
    <row r="214" spans="1:68" ht="16.5" hidden="1" customHeight="1" x14ac:dyDescent="0.25">
      <c r="A214" s="389" t="s">
        <v>351</v>
      </c>
      <c r="B214" s="389"/>
      <c r="C214" s="389"/>
      <c r="D214" s="389"/>
      <c r="E214" s="389"/>
      <c r="F214" s="389"/>
      <c r="G214" s="389"/>
      <c r="H214" s="389"/>
      <c r="I214" s="389"/>
      <c r="J214" s="389"/>
      <c r="K214" s="389"/>
      <c r="L214" s="389"/>
      <c r="M214" s="389"/>
      <c r="N214" s="389"/>
      <c r="O214" s="389"/>
      <c r="P214" s="389"/>
      <c r="Q214" s="389"/>
      <c r="R214" s="389"/>
      <c r="S214" s="389"/>
      <c r="T214" s="389"/>
      <c r="U214" s="389"/>
      <c r="V214" s="389"/>
      <c r="W214" s="389"/>
      <c r="X214" s="389"/>
      <c r="Y214" s="389"/>
      <c r="Z214" s="389"/>
      <c r="AA214" s="65"/>
      <c r="AB214" s="65"/>
      <c r="AC214" s="82"/>
    </row>
    <row r="215" spans="1:68" ht="14.25" hidden="1" customHeight="1" x14ac:dyDescent="0.25">
      <c r="A215" s="390" t="s">
        <v>81</v>
      </c>
      <c r="B215" s="390"/>
      <c r="C215" s="390"/>
      <c r="D215" s="390"/>
      <c r="E215" s="390"/>
      <c r="F215" s="390"/>
      <c r="G215" s="390"/>
      <c r="H215" s="390"/>
      <c r="I215" s="390"/>
      <c r="J215" s="390"/>
      <c r="K215" s="390"/>
      <c r="L215" s="390"/>
      <c r="M215" s="390"/>
      <c r="N215" s="390"/>
      <c r="O215" s="390"/>
      <c r="P215" s="390"/>
      <c r="Q215" s="390"/>
      <c r="R215" s="390"/>
      <c r="S215" s="390"/>
      <c r="T215" s="390"/>
      <c r="U215" s="390"/>
      <c r="V215" s="390"/>
      <c r="W215" s="390"/>
      <c r="X215" s="390"/>
      <c r="Y215" s="390"/>
      <c r="Z215" s="390"/>
      <c r="AA215" s="66"/>
      <c r="AB215" s="66"/>
      <c r="AC215" s="83"/>
    </row>
    <row r="216" spans="1:68" ht="16.5" hidden="1" customHeight="1" x14ac:dyDescent="0.25">
      <c r="A216" s="63" t="s">
        <v>352</v>
      </c>
      <c r="B216" s="63" t="s">
        <v>353</v>
      </c>
      <c r="C216" s="36">
        <v>4301071063</v>
      </c>
      <c r="D216" s="391">
        <v>4607111039019</v>
      </c>
      <c r="E216" s="391"/>
      <c r="F216" s="62">
        <v>0.43</v>
      </c>
      <c r="G216" s="37">
        <v>16</v>
      </c>
      <c r="H216" s="62">
        <v>6.88</v>
      </c>
      <c r="I216" s="62">
        <v>7.2060000000000004</v>
      </c>
      <c r="J216" s="37">
        <v>84</v>
      </c>
      <c r="K216" s="37" t="s">
        <v>86</v>
      </c>
      <c r="L216" s="37" t="s">
        <v>87</v>
      </c>
      <c r="M216" s="38" t="s">
        <v>85</v>
      </c>
      <c r="N216" s="38"/>
      <c r="O216" s="37">
        <v>180</v>
      </c>
      <c r="P216" s="479" t="s">
        <v>354</v>
      </c>
      <c r="Q216" s="393"/>
      <c r="R216" s="393"/>
      <c r="S216" s="393"/>
      <c r="T216" s="394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49" t="s">
        <v>355</v>
      </c>
      <c r="AG216" s="81"/>
      <c r="AJ216" s="87" t="s">
        <v>88</v>
      </c>
      <c r="AK216" s="87">
        <v>1</v>
      </c>
      <c r="BB216" s="250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ht="16.5" hidden="1" customHeight="1" x14ac:dyDescent="0.25">
      <c r="A217" s="63" t="s">
        <v>356</v>
      </c>
      <c r="B217" s="63" t="s">
        <v>357</v>
      </c>
      <c r="C217" s="36">
        <v>4301071000</v>
      </c>
      <c r="D217" s="391">
        <v>4607111038708</v>
      </c>
      <c r="E217" s="391"/>
      <c r="F217" s="62">
        <v>0.8</v>
      </c>
      <c r="G217" s="37">
        <v>8</v>
      </c>
      <c r="H217" s="62">
        <v>6.4</v>
      </c>
      <c r="I217" s="62">
        <v>6.67</v>
      </c>
      <c r="J217" s="37">
        <v>84</v>
      </c>
      <c r="K217" s="37" t="s">
        <v>86</v>
      </c>
      <c r="L217" s="37" t="s">
        <v>87</v>
      </c>
      <c r="M217" s="38" t="s">
        <v>85</v>
      </c>
      <c r="N217" s="38"/>
      <c r="O217" s="37">
        <v>180</v>
      </c>
      <c r="P217" s="48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393"/>
      <c r="R217" s="393"/>
      <c r="S217" s="393"/>
      <c r="T217" s="394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51" t="s">
        <v>355</v>
      </c>
      <c r="AG217" s="81"/>
      <c r="AJ217" s="87" t="s">
        <v>88</v>
      </c>
      <c r="AK217" s="87">
        <v>1</v>
      </c>
      <c r="BB217" s="252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idden="1" x14ac:dyDescent="0.2">
      <c r="A218" s="398"/>
      <c r="B218" s="398"/>
      <c r="C218" s="398"/>
      <c r="D218" s="398"/>
      <c r="E218" s="398"/>
      <c r="F218" s="398"/>
      <c r="G218" s="398"/>
      <c r="H218" s="398"/>
      <c r="I218" s="398"/>
      <c r="J218" s="398"/>
      <c r="K218" s="398"/>
      <c r="L218" s="398"/>
      <c r="M218" s="398"/>
      <c r="N218" s="398"/>
      <c r="O218" s="399"/>
      <c r="P218" s="395" t="s">
        <v>40</v>
      </c>
      <c r="Q218" s="396"/>
      <c r="R218" s="396"/>
      <c r="S218" s="396"/>
      <c r="T218" s="396"/>
      <c r="U218" s="396"/>
      <c r="V218" s="397"/>
      <c r="W218" s="42" t="s">
        <v>39</v>
      </c>
      <c r="X218" s="43">
        <f>IFERROR(SUM(X216:X217),"0")</f>
        <v>0</v>
      </c>
      <c r="Y218" s="43">
        <f>IFERROR(SUM(Y216:Y217),"0")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 hidden="1" x14ac:dyDescent="0.2">
      <c r="A219" s="398"/>
      <c r="B219" s="398"/>
      <c r="C219" s="398"/>
      <c r="D219" s="398"/>
      <c r="E219" s="398"/>
      <c r="F219" s="398"/>
      <c r="G219" s="398"/>
      <c r="H219" s="398"/>
      <c r="I219" s="398"/>
      <c r="J219" s="398"/>
      <c r="K219" s="398"/>
      <c r="L219" s="398"/>
      <c r="M219" s="398"/>
      <c r="N219" s="398"/>
      <c r="O219" s="399"/>
      <c r="P219" s="395" t="s">
        <v>40</v>
      </c>
      <c r="Q219" s="396"/>
      <c r="R219" s="396"/>
      <c r="S219" s="396"/>
      <c r="T219" s="396"/>
      <c r="U219" s="396"/>
      <c r="V219" s="397"/>
      <c r="W219" s="42" t="s">
        <v>0</v>
      </c>
      <c r="X219" s="43">
        <f>IFERROR(SUMPRODUCT(X216:X217*H216:H217),"0")</f>
        <v>0</v>
      </c>
      <c r="Y219" s="43">
        <f>IFERROR(SUMPRODUCT(Y216:Y217*H216:H217),"0")</f>
        <v>0</v>
      </c>
      <c r="Z219" s="42"/>
      <c r="AA219" s="67"/>
      <c r="AB219" s="67"/>
      <c r="AC219" s="67"/>
    </row>
    <row r="220" spans="1:68" ht="27.75" hidden="1" customHeight="1" x14ac:dyDescent="0.2">
      <c r="A220" s="388" t="s">
        <v>358</v>
      </c>
      <c r="B220" s="388"/>
      <c r="C220" s="388"/>
      <c r="D220" s="388"/>
      <c r="E220" s="388"/>
      <c r="F220" s="388"/>
      <c r="G220" s="388"/>
      <c r="H220" s="388"/>
      <c r="I220" s="388"/>
      <c r="J220" s="388"/>
      <c r="K220" s="388"/>
      <c r="L220" s="388"/>
      <c r="M220" s="388"/>
      <c r="N220" s="388"/>
      <c r="O220" s="388"/>
      <c r="P220" s="388"/>
      <c r="Q220" s="388"/>
      <c r="R220" s="388"/>
      <c r="S220" s="388"/>
      <c r="T220" s="388"/>
      <c r="U220" s="388"/>
      <c r="V220" s="388"/>
      <c r="W220" s="388"/>
      <c r="X220" s="388"/>
      <c r="Y220" s="388"/>
      <c r="Z220" s="388"/>
      <c r="AA220" s="54"/>
      <c r="AB220" s="54"/>
      <c r="AC220" s="54"/>
    </row>
    <row r="221" spans="1:68" ht="16.5" hidden="1" customHeight="1" x14ac:dyDescent="0.25">
      <c r="A221" s="389" t="s">
        <v>359</v>
      </c>
      <c r="B221" s="389"/>
      <c r="C221" s="389"/>
      <c r="D221" s="389"/>
      <c r="E221" s="389"/>
      <c r="F221" s="389"/>
      <c r="G221" s="389"/>
      <c r="H221" s="389"/>
      <c r="I221" s="389"/>
      <c r="J221" s="389"/>
      <c r="K221" s="389"/>
      <c r="L221" s="389"/>
      <c r="M221" s="389"/>
      <c r="N221" s="389"/>
      <c r="O221" s="389"/>
      <c r="P221" s="389"/>
      <c r="Q221" s="389"/>
      <c r="R221" s="389"/>
      <c r="S221" s="389"/>
      <c r="T221" s="389"/>
      <c r="U221" s="389"/>
      <c r="V221" s="389"/>
      <c r="W221" s="389"/>
      <c r="X221" s="389"/>
      <c r="Y221" s="389"/>
      <c r="Z221" s="389"/>
      <c r="AA221" s="65"/>
      <c r="AB221" s="65"/>
      <c r="AC221" s="82"/>
    </row>
    <row r="222" spans="1:68" ht="14.25" hidden="1" customHeight="1" x14ac:dyDescent="0.25">
      <c r="A222" s="390" t="s">
        <v>81</v>
      </c>
      <c r="B222" s="390"/>
      <c r="C222" s="390"/>
      <c r="D222" s="390"/>
      <c r="E222" s="390"/>
      <c r="F222" s="390"/>
      <c r="G222" s="390"/>
      <c r="H222" s="390"/>
      <c r="I222" s="390"/>
      <c r="J222" s="390"/>
      <c r="K222" s="390"/>
      <c r="L222" s="390"/>
      <c r="M222" s="390"/>
      <c r="N222" s="390"/>
      <c r="O222" s="390"/>
      <c r="P222" s="390"/>
      <c r="Q222" s="390"/>
      <c r="R222" s="390"/>
      <c r="S222" s="390"/>
      <c r="T222" s="390"/>
      <c r="U222" s="390"/>
      <c r="V222" s="390"/>
      <c r="W222" s="390"/>
      <c r="X222" s="390"/>
      <c r="Y222" s="390"/>
      <c r="Z222" s="390"/>
      <c r="AA222" s="66"/>
      <c r="AB222" s="66"/>
      <c r="AC222" s="83"/>
    </row>
    <row r="223" spans="1:68" ht="27" hidden="1" customHeight="1" x14ac:dyDescent="0.25">
      <c r="A223" s="63" t="s">
        <v>360</v>
      </c>
      <c r="B223" s="63" t="s">
        <v>361</v>
      </c>
      <c r="C223" s="36">
        <v>4301071036</v>
      </c>
      <c r="D223" s="391">
        <v>4607111036162</v>
      </c>
      <c r="E223" s="391"/>
      <c r="F223" s="62">
        <v>0.8</v>
      </c>
      <c r="G223" s="37">
        <v>8</v>
      </c>
      <c r="H223" s="62">
        <v>6.4</v>
      </c>
      <c r="I223" s="62">
        <v>6.6811999999999996</v>
      </c>
      <c r="J223" s="37">
        <v>84</v>
      </c>
      <c r="K223" s="37" t="s">
        <v>86</v>
      </c>
      <c r="L223" s="37" t="s">
        <v>87</v>
      </c>
      <c r="M223" s="38" t="s">
        <v>85</v>
      </c>
      <c r="N223" s="38"/>
      <c r="O223" s="37">
        <v>90</v>
      </c>
      <c r="P223" s="481" t="s">
        <v>362</v>
      </c>
      <c r="Q223" s="393"/>
      <c r="R223" s="393"/>
      <c r="S223" s="393"/>
      <c r="T223" s="394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53" t="s">
        <v>363</v>
      </c>
      <c r="AG223" s="81"/>
      <c r="AJ223" s="87" t="s">
        <v>88</v>
      </c>
      <c r="AK223" s="87">
        <v>1</v>
      </c>
      <c r="BB223" s="254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idden="1" x14ac:dyDescent="0.2">
      <c r="A224" s="398"/>
      <c r="B224" s="398"/>
      <c r="C224" s="398"/>
      <c r="D224" s="398"/>
      <c r="E224" s="398"/>
      <c r="F224" s="398"/>
      <c r="G224" s="398"/>
      <c r="H224" s="398"/>
      <c r="I224" s="398"/>
      <c r="J224" s="398"/>
      <c r="K224" s="398"/>
      <c r="L224" s="398"/>
      <c r="M224" s="398"/>
      <c r="N224" s="398"/>
      <c r="O224" s="399"/>
      <c r="P224" s="395" t="s">
        <v>40</v>
      </c>
      <c r="Q224" s="396"/>
      <c r="R224" s="396"/>
      <c r="S224" s="396"/>
      <c r="T224" s="396"/>
      <c r="U224" s="396"/>
      <c r="V224" s="397"/>
      <c r="W224" s="42" t="s">
        <v>39</v>
      </c>
      <c r="X224" s="43">
        <f>IFERROR(SUM(X223:X223),"0")</f>
        <v>0</v>
      </c>
      <c r="Y224" s="43">
        <f>IFERROR(SUM(Y223:Y223),"0")</f>
        <v>0</v>
      </c>
      <c r="Z224" s="43">
        <f>IFERROR(IF(Z223="",0,Z223),"0")</f>
        <v>0</v>
      </c>
      <c r="AA224" s="67"/>
      <c r="AB224" s="67"/>
      <c r="AC224" s="67"/>
    </row>
    <row r="225" spans="1:68" hidden="1" x14ac:dyDescent="0.2">
      <c r="A225" s="398"/>
      <c r="B225" s="398"/>
      <c r="C225" s="398"/>
      <c r="D225" s="398"/>
      <c r="E225" s="398"/>
      <c r="F225" s="398"/>
      <c r="G225" s="398"/>
      <c r="H225" s="398"/>
      <c r="I225" s="398"/>
      <c r="J225" s="398"/>
      <c r="K225" s="398"/>
      <c r="L225" s="398"/>
      <c r="M225" s="398"/>
      <c r="N225" s="398"/>
      <c r="O225" s="399"/>
      <c r="P225" s="395" t="s">
        <v>40</v>
      </c>
      <c r="Q225" s="396"/>
      <c r="R225" s="396"/>
      <c r="S225" s="396"/>
      <c r="T225" s="396"/>
      <c r="U225" s="396"/>
      <c r="V225" s="397"/>
      <c r="W225" s="42" t="s">
        <v>0</v>
      </c>
      <c r="X225" s="43">
        <f>IFERROR(SUMPRODUCT(X223:X223*H223:H223),"0")</f>
        <v>0</v>
      </c>
      <c r="Y225" s="43">
        <f>IFERROR(SUMPRODUCT(Y223:Y223*H223:H223),"0")</f>
        <v>0</v>
      </c>
      <c r="Z225" s="42"/>
      <c r="AA225" s="67"/>
      <c r="AB225" s="67"/>
      <c r="AC225" s="67"/>
    </row>
    <row r="226" spans="1:68" ht="27.75" hidden="1" customHeight="1" x14ac:dyDescent="0.2">
      <c r="A226" s="388" t="s">
        <v>364</v>
      </c>
      <c r="B226" s="388"/>
      <c r="C226" s="388"/>
      <c r="D226" s="388"/>
      <c r="E226" s="388"/>
      <c r="F226" s="388"/>
      <c r="G226" s="388"/>
      <c r="H226" s="388"/>
      <c r="I226" s="388"/>
      <c r="J226" s="388"/>
      <c r="K226" s="388"/>
      <c r="L226" s="388"/>
      <c r="M226" s="388"/>
      <c r="N226" s="388"/>
      <c r="O226" s="388"/>
      <c r="P226" s="388"/>
      <c r="Q226" s="388"/>
      <c r="R226" s="388"/>
      <c r="S226" s="388"/>
      <c r="T226" s="388"/>
      <c r="U226" s="388"/>
      <c r="V226" s="388"/>
      <c r="W226" s="388"/>
      <c r="X226" s="388"/>
      <c r="Y226" s="388"/>
      <c r="Z226" s="388"/>
      <c r="AA226" s="54"/>
      <c r="AB226" s="54"/>
      <c r="AC226" s="54"/>
    </row>
    <row r="227" spans="1:68" ht="16.5" hidden="1" customHeight="1" x14ac:dyDescent="0.25">
      <c r="A227" s="389" t="s">
        <v>365</v>
      </c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89"/>
      <c r="N227" s="389"/>
      <c r="O227" s="389"/>
      <c r="P227" s="389"/>
      <c r="Q227" s="389"/>
      <c r="R227" s="389"/>
      <c r="S227" s="389"/>
      <c r="T227" s="389"/>
      <c r="U227" s="389"/>
      <c r="V227" s="389"/>
      <c r="W227" s="389"/>
      <c r="X227" s="389"/>
      <c r="Y227" s="389"/>
      <c r="Z227" s="389"/>
      <c r="AA227" s="65"/>
      <c r="AB227" s="65"/>
      <c r="AC227" s="82"/>
    </row>
    <row r="228" spans="1:68" ht="14.25" hidden="1" customHeight="1" x14ac:dyDescent="0.25">
      <c r="A228" s="390" t="s">
        <v>81</v>
      </c>
      <c r="B228" s="390"/>
      <c r="C228" s="390"/>
      <c r="D228" s="390"/>
      <c r="E228" s="390"/>
      <c r="F228" s="390"/>
      <c r="G228" s="390"/>
      <c r="H228" s="390"/>
      <c r="I228" s="390"/>
      <c r="J228" s="390"/>
      <c r="K228" s="390"/>
      <c r="L228" s="390"/>
      <c r="M228" s="390"/>
      <c r="N228" s="390"/>
      <c r="O228" s="390"/>
      <c r="P228" s="390"/>
      <c r="Q228" s="390"/>
      <c r="R228" s="390"/>
      <c r="S228" s="390"/>
      <c r="T228" s="390"/>
      <c r="U228" s="390"/>
      <c r="V228" s="390"/>
      <c r="W228" s="390"/>
      <c r="X228" s="390"/>
      <c r="Y228" s="390"/>
      <c r="Z228" s="390"/>
      <c r="AA228" s="66"/>
      <c r="AB228" s="66"/>
      <c r="AC228" s="83"/>
    </row>
    <row r="229" spans="1:68" ht="27" hidden="1" customHeight="1" x14ac:dyDescent="0.25">
      <c r="A229" s="63" t="s">
        <v>366</v>
      </c>
      <c r="B229" s="63" t="s">
        <v>367</v>
      </c>
      <c r="C229" s="36">
        <v>4301071029</v>
      </c>
      <c r="D229" s="391">
        <v>4607111035899</v>
      </c>
      <c r="E229" s="391"/>
      <c r="F229" s="62">
        <v>1</v>
      </c>
      <c r="G229" s="37">
        <v>5</v>
      </c>
      <c r="H229" s="62">
        <v>5</v>
      </c>
      <c r="I229" s="62">
        <v>5.2619999999999996</v>
      </c>
      <c r="J229" s="37">
        <v>84</v>
      </c>
      <c r="K229" s="37" t="s">
        <v>86</v>
      </c>
      <c r="L229" s="37" t="s">
        <v>102</v>
      </c>
      <c r="M229" s="38" t="s">
        <v>85</v>
      </c>
      <c r="N229" s="38"/>
      <c r="O229" s="37">
        <v>180</v>
      </c>
      <c r="P229" s="48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393"/>
      <c r="R229" s="393"/>
      <c r="S229" s="393"/>
      <c r="T229" s="394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5" t="s">
        <v>270</v>
      </c>
      <c r="AG229" s="81"/>
      <c r="AJ229" s="87" t="s">
        <v>103</v>
      </c>
      <c r="AK229" s="87">
        <v>84</v>
      </c>
      <c r="BB229" s="256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27" hidden="1" customHeight="1" x14ac:dyDescent="0.25">
      <c r="A230" s="63" t="s">
        <v>368</v>
      </c>
      <c r="B230" s="63" t="s">
        <v>369</v>
      </c>
      <c r="C230" s="36">
        <v>4301070991</v>
      </c>
      <c r="D230" s="391">
        <v>4607111038180</v>
      </c>
      <c r="E230" s="391"/>
      <c r="F230" s="62">
        <v>0.4</v>
      </c>
      <c r="G230" s="37">
        <v>16</v>
      </c>
      <c r="H230" s="62">
        <v>6.4</v>
      </c>
      <c r="I230" s="62">
        <v>6.71</v>
      </c>
      <c r="J230" s="37">
        <v>84</v>
      </c>
      <c r="K230" s="37" t="s">
        <v>86</v>
      </c>
      <c r="L230" s="37" t="s">
        <v>87</v>
      </c>
      <c r="M230" s="38" t="s">
        <v>85</v>
      </c>
      <c r="N230" s="38"/>
      <c r="O230" s="37">
        <v>180</v>
      </c>
      <c r="P230" s="48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0" s="393"/>
      <c r="R230" s="393"/>
      <c r="S230" s="393"/>
      <c r="T230" s="394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57" t="s">
        <v>370</v>
      </c>
      <c r="AG230" s="81"/>
      <c r="AJ230" s="87" t="s">
        <v>88</v>
      </c>
      <c r="AK230" s="87">
        <v>1</v>
      </c>
      <c r="BB230" s="258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hidden="1" x14ac:dyDescent="0.2">
      <c r="A231" s="398"/>
      <c r="B231" s="398"/>
      <c r="C231" s="398"/>
      <c r="D231" s="398"/>
      <c r="E231" s="398"/>
      <c r="F231" s="398"/>
      <c r="G231" s="398"/>
      <c r="H231" s="398"/>
      <c r="I231" s="398"/>
      <c r="J231" s="398"/>
      <c r="K231" s="398"/>
      <c r="L231" s="398"/>
      <c r="M231" s="398"/>
      <c r="N231" s="398"/>
      <c r="O231" s="399"/>
      <c r="P231" s="395" t="s">
        <v>40</v>
      </c>
      <c r="Q231" s="396"/>
      <c r="R231" s="396"/>
      <c r="S231" s="396"/>
      <c r="T231" s="396"/>
      <c r="U231" s="396"/>
      <c r="V231" s="397"/>
      <c r="W231" s="42" t="s">
        <v>39</v>
      </c>
      <c r="X231" s="43">
        <f>IFERROR(SUM(X229:X230),"0")</f>
        <v>0</v>
      </c>
      <c r="Y231" s="43">
        <f>IFERROR(SUM(Y229:Y230),"0")</f>
        <v>0</v>
      </c>
      <c r="Z231" s="43">
        <f>IFERROR(IF(Z229="",0,Z229),"0")+IFERROR(IF(Z230="",0,Z230),"0")</f>
        <v>0</v>
      </c>
      <c r="AA231" s="67"/>
      <c r="AB231" s="67"/>
      <c r="AC231" s="67"/>
    </row>
    <row r="232" spans="1:68" hidden="1" x14ac:dyDescent="0.2">
      <c r="A232" s="398"/>
      <c r="B232" s="398"/>
      <c r="C232" s="398"/>
      <c r="D232" s="398"/>
      <c r="E232" s="398"/>
      <c r="F232" s="398"/>
      <c r="G232" s="398"/>
      <c r="H232" s="398"/>
      <c r="I232" s="398"/>
      <c r="J232" s="398"/>
      <c r="K232" s="398"/>
      <c r="L232" s="398"/>
      <c r="M232" s="398"/>
      <c r="N232" s="398"/>
      <c r="O232" s="399"/>
      <c r="P232" s="395" t="s">
        <v>40</v>
      </c>
      <c r="Q232" s="396"/>
      <c r="R232" s="396"/>
      <c r="S232" s="396"/>
      <c r="T232" s="396"/>
      <c r="U232" s="396"/>
      <c r="V232" s="397"/>
      <c r="W232" s="42" t="s">
        <v>0</v>
      </c>
      <c r="X232" s="43">
        <f>IFERROR(SUMPRODUCT(X229:X230*H229:H230),"0")</f>
        <v>0</v>
      </c>
      <c r="Y232" s="43">
        <f>IFERROR(SUMPRODUCT(Y229:Y230*H229:H230),"0")</f>
        <v>0</v>
      </c>
      <c r="Z232" s="42"/>
      <c r="AA232" s="67"/>
      <c r="AB232" s="67"/>
      <c r="AC232" s="67"/>
    </row>
    <row r="233" spans="1:68" ht="27.75" hidden="1" customHeight="1" x14ac:dyDescent="0.2">
      <c r="A233" s="388" t="s">
        <v>371</v>
      </c>
      <c r="B233" s="388"/>
      <c r="C233" s="388"/>
      <c r="D233" s="388"/>
      <c r="E233" s="388"/>
      <c r="F233" s="388"/>
      <c r="G233" s="388"/>
      <c r="H233" s="388"/>
      <c r="I233" s="388"/>
      <c r="J233" s="388"/>
      <c r="K233" s="388"/>
      <c r="L233" s="388"/>
      <c r="M233" s="388"/>
      <c r="N233" s="388"/>
      <c r="O233" s="388"/>
      <c r="P233" s="388"/>
      <c r="Q233" s="388"/>
      <c r="R233" s="388"/>
      <c r="S233" s="388"/>
      <c r="T233" s="388"/>
      <c r="U233" s="388"/>
      <c r="V233" s="388"/>
      <c r="W233" s="388"/>
      <c r="X233" s="388"/>
      <c r="Y233" s="388"/>
      <c r="Z233" s="388"/>
      <c r="AA233" s="54"/>
      <c r="AB233" s="54"/>
      <c r="AC233" s="54"/>
    </row>
    <row r="234" spans="1:68" ht="16.5" hidden="1" customHeight="1" x14ac:dyDescent="0.25">
      <c r="A234" s="389" t="s">
        <v>372</v>
      </c>
      <c r="B234" s="389"/>
      <c r="C234" s="389"/>
      <c r="D234" s="389"/>
      <c r="E234" s="389"/>
      <c r="F234" s="389"/>
      <c r="G234" s="389"/>
      <c r="H234" s="389"/>
      <c r="I234" s="389"/>
      <c r="J234" s="389"/>
      <c r="K234" s="389"/>
      <c r="L234" s="389"/>
      <c r="M234" s="389"/>
      <c r="N234" s="389"/>
      <c r="O234" s="389"/>
      <c r="P234" s="389"/>
      <c r="Q234" s="389"/>
      <c r="R234" s="389"/>
      <c r="S234" s="389"/>
      <c r="T234" s="389"/>
      <c r="U234" s="389"/>
      <c r="V234" s="389"/>
      <c r="W234" s="389"/>
      <c r="X234" s="389"/>
      <c r="Y234" s="389"/>
      <c r="Z234" s="389"/>
      <c r="AA234" s="65"/>
      <c r="AB234" s="65"/>
      <c r="AC234" s="82"/>
    </row>
    <row r="235" spans="1:68" ht="14.25" hidden="1" customHeight="1" x14ac:dyDescent="0.25">
      <c r="A235" s="390" t="s">
        <v>155</v>
      </c>
      <c r="B235" s="390"/>
      <c r="C235" s="390"/>
      <c r="D235" s="390"/>
      <c r="E235" s="390"/>
      <c r="F235" s="390"/>
      <c r="G235" s="390"/>
      <c r="H235" s="390"/>
      <c r="I235" s="390"/>
      <c r="J235" s="390"/>
      <c r="K235" s="390"/>
      <c r="L235" s="390"/>
      <c r="M235" s="390"/>
      <c r="N235" s="390"/>
      <c r="O235" s="390"/>
      <c r="P235" s="390"/>
      <c r="Q235" s="390"/>
      <c r="R235" s="390"/>
      <c r="S235" s="390"/>
      <c r="T235" s="390"/>
      <c r="U235" s="390"/>
      <c r="V235" s="390"/>
      <c r="W235" s="390"/>
      <c r="X235" s="390"/>
      <c r="Y235" s="390"/>
      <c r="Z235" s="390"/>
      <c r="AA235" s="66"/>
      <c r="AB235" s="66"/>
      <c r="AC235" s="83"/>
    </row>
    <row r="236" spans="1:68" ht="37.5" hidden="1" customHeight="1" x14ac:dyDescent="0.25">
      <c r="A236" s="63" t="s">
        <v>373</v>
      </c>
      <c r="B236" s="63" t="s">
        <v>374</v>
      </c>
      <c r="C236" s="36">
        <v>4301135400</v>
      </c>
      <c r="D236" s="391">
        <v>4607111039361</v>
      </c>
      <c r="E236" s="391"/>
      <c r="F236" s="62">
        <v>0.25</v>
      </c>
      <c r="G236" s="37">
        <v>12</v>
      </c>
      <c r="H236" s="62">
        <v>3</v>
      </c>
      <c r="I236" s="62">
        <v>3.7035999999999998</v>
      </c>
      <c r="J236" s="37">
        <v>70</v>
      </c>
      <c r="K236" s="37" t="s">
        <v>95</v>
      </c>
      <c r="L236" s="37" t="s">
        <v>87</v>
      </c>
      <c r="M236" s="38" t="s">
        <v>85</v>
      </c>
      <c r="N236" s="38"/>
      <c r="O236" s="37">
        <v>180</v>
      </c>
      <c r="P236" s="484" t="s">
        <v>375</v>
      </c>
      <c r="Q236" s="393"/>
      <c r="R236" s="393"/>
      <c r="S236" s="393"/>
      <c r="T236" s="394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59" t="s">
        <v>376</v>
      </c>
      <c r="AG236" s="81"/>
      <c r="AJ236" s="87" t="s">
        <v>88</v>
      </c>
      <c r="AK236" s="87">
        <v>1</v>
      </c>
      <c r="BB236" s="260" t="s">
        <v>94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hidden="1" x14ac:dyDescent="0.2">
      <c r="A237" s="398"/>
      <c r="B237" s="398"/>
      <c r="C237" s="398"/>
      <c r="D237" s="398"/>
      <c r="E237" s="398"/>
      <c r="F237" s="398"/>
      <c r="G237" s="398"/>
      <c r="H237" s="398"/>
      <c r="I237" s="398"/>
      <c r="J237" s="398"/>
      <c r="K237" s="398"/>
      <c r="L237" s="398"/>
      <c r="M237" s="398"/>
      <c r="N237" s="398"/>
      <c r="O237" s="399"/>
      <c r="P237" s="395" t="s">
        <v>40</v>
      </c>
      <c r="Q237" s="396"/>
      <c r="R237" s="396"/>
      <c r="S237" s="396"/>
      <c r="T237" s="396"/>
      <c r="U237" s="396"/>
      <c r="V237" s="397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hidden="1" x14ac:dyDescent="0.2">
      <c r="A238" s="398"/>
      <c r="B238" s="398"/>
      <c r="C238" s="398"/>
      <c r="D238" s="398"/>
      <c r="E238" s="398"/>
      <c r="F238" s="398"/>
      <c r="G238" s="398"/>
      <c r="H238" s="398"/>
      <c r="I238" s="398"/>
      <c r="J238" s="398"/>
      <c r="K238" s="398"/>
      <c r="L238" s="398"/>
      <c r="M238" s="398"/>
      <c r="N238" s="398"/>
      <c r="O238" s="399"/>
      <c r="P238" s="395" t="s">
        <v>40</v>
      </c>
      <c r="Q238" s="396"/>
      <c r="R238" s="396"/>
      <c r="S238" s="396"/>
      <c r="T238" s="396"/>
      <c r="U238" s="396"/>
      <c r="V238" s="397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27.75" hidden="1" customHeight="1" x14ac:dyDescent="0.2">
      <c r="A239" s="388" t="s">
        <v>254</v>
      </c>
      <c r="B239" s="388"/>
      <c r="C239" s="388"/>
      <c r="D239" s="388"/>
      <c r="E239" s="388"/>
      <c r="F239" s="388"/>
      <c r="G239" s="388"/>
      <c r="H239" s="388"/>
      <c r="I239" s="388"/>
      <c r="J239" s="388"/>
      <c r="K239" s="388"/>
      <c r="L239" s="388"/>
      <c r="M239" s="388"/>
      <c r="N239" s="388"/>
      <c r="O239" s="388"/>
      <c r="P239" s="388"/>
      <c r="Q239" s="388"/>
      <c r="R239" s="388"/>
      <c r="S239" s="388"/>
      <c r="T239" s="388"/>
      <c r="U239" s="388"/>
      <c r="V239" s="388"/>
      <c r="W239" s="388"/>
      <c r="X239" s="388"/>
      <c r="Y239" s="388"/>
      <c r="Z239" s="388"/>
      <c r="AA239" s="54"/>
      <c r="AB239" s="54"/>
      <c r="AC239" s="54"/>
    </row>
    <row r="240" spans="1:68" ht="16.5" hidden="1" customHeight="1" x14ac:dyDescent="0.25">
      <c r="A240" s="389" t="s">
        <v>254</v>
      </c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  <c r="N240" s="389"/>
      <c r="O240" s="389"/>
      <c r="P240" s="389"/>
      <c r="Q240" s="389"/>
      <c r="R240" s="389"/>
      <c r="S240" s="389"/>
      <c r="T240" s="389"/>
      <c r="U240" s="389"/>
      <c r="V240" s="389"/>
      <c r="W240" s="389"/>
      <c r="X240" s="389"/>
      <c r="Y240" s="389"/>
      <c r="Z240" s="389"/>
      <c r="AA240" s="65"/>
      <c r="AB240" s="65"/>
      <c r="AC240" s="82"/>
    </row>
    <row r="241" spans="1:68" ht="14.25" hidden="1" customHeight="1" x14ac:dyDescent="0.25">
      <c r="A241" s="390" t="s">
        <v>81</v>
      </c>
      <c r="B241" s="390"/>
      <c r="C241" s="390"/>
      <c r="D241" s="390"/>
      <c r="E241" s="390"/>
      <c r="F241" s="390"/>
      <c r="G241" s="390"/>
      <c r="H241" s="390"/>
      <c r="I241" s="390"/>
      <c r="J241" s="390"/>
      <c r="K241" s="390"/>
      <c r="L241" s="390"/>
      <c r="M241" s="390"/>
      <c r="N241" s="390"/>
      <c r="O241" s="390"/>
      <c r="P241" s="390"/>
      <c r="Q241" s="390"/>
      <c r="R241" s="390"/>
      <c r="S241" s="390"/>
      <c r="T241" s="390"/>
      <c r="U241" s="390"/>
      <c r="V241" s="390"/>
      <c r="W241" s="390"/>
      <c r="X241" s="390"/>
      <c r="Y241" s="390"/>
      <c r="Z241" s="390"/>
      <c r="AA241" s="66"/>
      <c r="AB241" s="66"/>
      <c r="AC241" s="83"/>
    </row>
    <row r="242" spans="1:68" ht="27" hidden="1" customHeight="1" x14ac:dyDescent="0.25">
      <c r="A242" s="63" t="s">
        <v>377</v>
      </c>
      <c r="B242" s="63" t="s">
        <v>378</v>
      </c>
      <c r="C242" s="36">
        <v>4301071014</v>
      </c>
      <c r="D242" s="391">
        <v>4640242181264</v>
      </c>
      <c r="E242" s="391"/>
      <c r="F242" s="62">
        <v>0.7</v>
      </c>
      <c r="G242" s="37">
        <v>10</v>
      </c>
      <c r="H242" s="62">
        <v>7</v>
      </c>
      <c r="I242" s="62">
        <v>7.28</v>
      </c>
      <c r="J242" s="37">
        <v>84</v>
      </c>
      <c r="K242" s="37" t="s">
        <v>86</v>
      </c>
      <c r="L242" s="37" t="s">
        <v>96</v>
      </c>
      <c r="M242" s="38" t="s">
        <v>85</v>
      </c>
      <c r="N242" s="38"/>
      <c r="O242" s="37">
        <v>180</v>
      </c>
      <c r="P242" s="485" t="s">
        <v>379</v>
      </c>
      <c r="Q242" s="393"/>
      <c r="R242" s="393"/>
      <c r="S242" s="393"/>
      <c r="T242" s="394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61" t="s">
        <v>380</v>
      </c>
      <c r="AG242" s="81"/>
      <c r="AJ242" s="87" t="s">
        <v>97</v>
      </c>
      <c r="AK242" s="87">
        <v>12</v>
      </c>
      <c r="BB242" s="262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ht="27" hidden="1" customHeight="1" x14ac:dyDescent="0.25">
      <c r="A243" s="63" t="s">
        <v>381</v>
      </c>
      <c r="B243" s="63" t="s">
        <v>382</v>
      </c>
      <c r="C243" s="36">
        <v>4301071021</v>
      </c>
      <c r="D243" s="391">
        <v>4640242181325</v>
      </c>
      <c r="E243" s="391"/>
      <c r="F243" s="62">
        <v>0.7</v>
      </c>
      <c r="G243" s="37">
        <v>10</v>
      </c>
      <c r="H243" s="62">
        <v>7</v>
      </c>
      <c r="I243" s="62">
        <v>7.28</v>
      </c>
      <c r="J243" s="37">
        <v>84</v>
      </c>
      <c r="K243" s="37" t="s">
        <v>86</v>
      </c>
      <c r="L243" s="37" t="s">
        <v>96</v>
      </c>
      <c r="M243" s="38" t="s">
        <v>85</v>
      </c>
      <c r="N243" s="38"/>
      <c r="O243" s="37">
        <v>180</v>
      </c>
      <c r="P243" s="486" t="s">
        <v>383</v>
      </c>
      <c r="Q243" s="393"/>
      <c r="R243" s="393"/>
      <c r="S243" s="393"/>
      <c r="T243" s="394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IFERROR(IF(X243="","",X243*0.0155),"")</f>
        <v>0</v>
      </c>
      <c r="AA243" s="68" t="s">
        <v>46</v>
      </c>
      <c r="AB243" s="69" t="s">
        <v>46</v>
      </c>
      <c r="AC243" s="263" t="s">
        <v>380</v>
      </c>
      <c r="AG243" s="81"/>
      <c r="AJ243" s="87" t="s">
        <v>97</v>
      </c>
      <c r="AK243" s="87">
        <v>12</v>
      </c>
      <c r="BB243" s="264" t="s">
        <v>70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ht="27" hidden="1" customHeight="1" x14ac:dyDescent="0.25">
      <c r="A244" s="63" t="s">
        <v>384</v>
      </c>
      <c r="B244" s="63" t="s">
        <v>385</v>
      </c>
      <c r="C244" s="36">
        <v>4301070993</v>
      </c>
      <c r="D244" s="391">
        <v>4640242180670</v>
      </c>
      <c r="E244" s="391"/>
      <c r="F244" s="62">
        <v>1</v>
      </c>
      <c r="G244" s="37">
        <v>6</v>
      </c>
      <c r="H244" s="62">
        <v>6</v>
      </c>
      <c r="I244" s="62">
        <v>6.23</v>
      </c>
      <c r="J244" s="37">
        <v>84</v>
      </c>
      <c r="K244" s="37" t="s">
        <v>86</v>
      </c>
      <c r="L244" s="37" t="s">
        <v>96</v>
      </c>
      <c r="M244" s="38" t="s">
        <v>85</v>
      </c>
      <c r="N244" s="38"/>
      <c r="O244" s="37">
        <v>180</v>
      </c>
      <c r="P244" s="487" t="s">
        <v>386</v>
      </c>
      <c r="Q244" s="393"/>
      <c r="R244" s="393"/>
      <c r="S244" s="393"/>
      <c r="T244" s="394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IFERROR(IF(X244="","",X244*0.0155),"")</f>
        <v>0</v>
      </c>
      <c r="AA244" s="68" t="s">
        <v>46</v>
      </c>
      <c r="AB244" s="69" t="s">
        <v>46</v>
      </c>
      <c r="AC244" s="265" t="s">
        <v>387</v>
      </c>
      <c r="AG244" s="81"/>
      <c r="AJ244" s="87" t="s">
        <v>97</v>
      </c>
      <c r="AK244" s="87">
        <v>12</v>
      </c>
      <c r="BB244" s="266" t="s">
        <v>70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hidden="1" x14ac:dyDescent="0.2">
      <c r="A245" s="398"/>
      <c r="B245" s="398"/>
      <c r="C245" s="398"/>
      <c r="D245" s="398"/>
      <c r="E245" s="398"/>
      <c r="F245" s="398"/>
      <c r="G245" s="398"/>
      <c r="H245" s="398"/>
      <c r="I245" s="398"/>
      <c r="J245" s="398"/>
      <c r="K245" s="398"/>
      <c r="L245" s="398"/>
      <c r="M245" s="398"/>
      <c r="N245" s="398"/>
      <c r="O245" s="399"/>
      <c r="P245" s="395" t="s">
        <v>40</v>
      </c>
      <c r="Q245" s="396"/>
      <c r="R245" s="396"/>
      <c r="S245" s="396"/>
      <c r="T245" s="396"/>
      <c r="U245" s="396"/>
      <c r="V245" s="397"/>
      <c r="W245" s="42" t="s">
        <v>39</v>
      </c>
      <c r="X245" s="43">
        <f>IFERROR(SUM(X242:X244),"0")</f>
        <v>0</v>
      </c>
      <c r="Y245" s="43">
        <f>IFERROR(SUM(Y242:Y244),"0")</f>
        <v>0</v>
      </c>
      <c r="Z245" s="43">
        <f>IFERROR(IF(Z242="",0,Z242),"0")+IFERROR(IF(Z243="",0,Z243),"0")+IFERROR(IF(Z244="",0,Z244),"0")</f>
        <v>0</v>
      </c>
      <c r="AA245" s="67"/>
      <c r="AB245" s="67"/>
      <c r="AC245" s="67"/>
    </row>
    <row r="246" spans="1:68" hidden="1" x14ac:dyDescent="0.2">
      <c r="A246" s="398"/>
      <c r="B246" s="398"/>
      <c r="C246" s="398"/>
      <c r="D246" s="398"/>
      <c r="E246" s="398"/>
      <c r="F246" s="398"/>
      <c r="G246" s="398"/>
      <c r="H246" s="398"/>
      <c r="I246" s="398"/>
      <c r="J246" s="398"/>
      <c r="K246" s="398"/>
      <c r="L246" s="398"/>
      <c r="M246" s="398"/>
      <c r="N246" s="398"/>
      <c r="O246" s="399"/>
      <c r="P246" s="395" t="s">
        <v>40</v>
      </c>
      <c r="Q246" s="396"/>
      <c r="R246" s="396"/>
      <c r="S246" s="396"/>
      <c r="T246" s="396"/>
      <c r="U246" s="396"/>
      <c r="V246" s="397"/>
      <c r="W246" s="42" t="s">
        <v>0</v>
      </c>
      <c r="X246" s="43">
        <f>IFERROR(SUMPRODUCT(X242:X244*H242:H244),"0")</f>
        <v>0</v>
      </c>
      <c r="Y246" s="43">
        <f>IFERROR(SUMPRODUCT(Y242:Y244*H242:H244),"0")</f>
        <v>0</v>
      </c>
      <c r="Z246" s="42"/>
      <c r="AA246" s="67"/>
      <c r="AB246" s="67"/>
      <c r="AC246" s="67"/>
    </row>
    <row r="247" spans="1:68" ht="14.25" hidden="1" customHeight="1" x14ac:dyDescent="0.25">
      <c r="A247" s="390" t="s">
        <v>160</v>
      </c>
      <c r="B247" s="390"/>
      <c r="C247" s="390"/>
      <c r="D247" s="390"/>
      <c r="E247" s="390"/>
      <c r="F247" s="390"/>
      <c r="G247" s="390"/>
      <c r="H247" s="390"/>
      <c r="I247" s="390"/>
      <c r="J247" s="390"/>
      <c r="K247" s="390"/>
      <c r="L247" s="390"/>
      <c r="M247" s="390"/>
      <c r="N247" s="390"/>
      <c r="O247" s="390"/>
      <c r="P247" s="390"/>
      <c r="Q247" s="390"/>
      <c r="R247" s="390"/>
      <c r="S247" s="390"/>
      <c r="T247" s="390"/>
      <c r="U247" s="390"/>
      <c r="V247" s="390"/>
      <c r="W247" s="390"/>
      <c r="X247" s="390"/>
      <c r="Y247" s="390"/>
      <c r="Z247" s="390"/>
      <c r="AA247" s="66"/>
      <c r="AB247" s="66"/>
      <c r="AC247" s="83"/>
    </row>
    <row r="248" spans="1:68" ht="27" hidden="1" customHeight="1" x14ac:dyDescent="0.25">
      <c r="A248" s="63" t="s">
        <v>388</v>
      </c>
      <c r="B248" s="63" t="s">
        <v>389</v>
      </c>
      <c r="C248" s="36">
        <v>4301131019</v>
      </c>
      <c r="D248" s="391">
        <v>4640242180427</v>
      </c>
      <c r="E248" s="391"/>
      <c r="F248" s="62">
        <v>1.8</v>
      </c>
      <c r="G248" s="37">
        <v>1</v>
      </c>
      <c r="H248" s="62">
        <v>1.8</v>
      </c>
      <c r="I248" s="62">
        <v>1.915</v>
      </c>
      <c r="J248" s="37">
        <v>234</v>
      </c>
      <c r="K248" s="37" t="s">
        <v>151</v>
      </c>
      <c r="L248" s="37" t="s">
        <v>96</v>
      </c>
      <c r="M248" s="38" t="s">
        <v>85</v>
      </c>
      <c r="N248" s="38"/>
      <c r="O248" s="37">
        <v>180</v>
      </c>
      <c r="P248" s="488" t="s">
        <v>390</v>
      </c>
      <c r="Q248" s="393"/>
      <c r="R248" s="393"/>
      <c r="S248" s="393"/>
      <c r="T248" s="394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IFERROR(IF(X248="","",X248*0.00502),"")</f>
        <v>0</v>
      </c>
      <c r="AA248" s="68" t="s">
        <v>46</v>
      </c>
      <c r="AB248" s="69" t="s">
        <v>46</v>
      </c>
      <c r="AC248" s="267" t="s">
        <v>391</v>
      </c>
      <c r="AG248" s="81"/>
      <c r="AJ248" s="87" t="s">
        <v>97</v>
      </c>
      <c r="AK248" s="87">
        <v>18</v>
      </c>
      <c r="BB248" s="268" t="s">
        <v>94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idden="1" x14ac:dyDescent="0.2">
      <c r="A249" s="398"/>
      <c r="B249" s="398"/>
      <c r="C249" s="398"/>
      <c r="D249" s="398"/>
      <c r="E249" s="398"/>
      <c r="F249" s="398"/>
      <c r="G249" s="398"/>
      <c r="H249" s="398"/>
      <c r="I249" s="398"/>
      <c r="J249" s="398"/>
      <c r="K249" s="398"/>
      <c r="L249" s="398"/>
      <c r="M249" s="398"/>
      <c r="N249" s="398"/>
      <c r="O249" s="399"/>
      <c r="P249" s="395" t="s">
        <v>40</v>
      </c>
      <c r="Q249" s="396"/>
      <c r="R249" s="396"/>
      <c r="S249" s="396"/>
      <c r="T249" s="396"/>
      <c r="U249" s="396"/>
      <c r="V249" s="397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</row>
    <row r="250" spans="1:68" hidden="1" x14ac:dyDescent="0.2">
      <c r="A250" s="398"/>
      <c r="B250" s="398"/>
      <c r="C250" s="398"/>
      <c r="D250" s="398"/>
      <c r="E250" s="398"/>
      <c r="F250" s="398"/>
      <c r="G250" s="398"/>
      <c r="H250" s="398"/>
      <c r="I250" s="398"/>
      <c r="J250" s="398"/>
      <c r="K250" s="398"/>
      <c r="L250" s="398"/>
      <c r="M250" s="398"/>
      <c r="N250" s="398"/>
      <c r="O250" s="399"/>
      <c r="P250" s="395" t="s">
        <v>40</v>
      </c>
      <c r="Q250" s="396"/>
      <c r="R250" s="396"/>
      <c r="S250" s="396"/>
      <c r="T250" s="396"/>
      <c r="U250" s="396"/>
      <c r="V250" s="397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</row>
    <row r="251" spans="1:68" ht="14.25" hidden="1" customHeight="1" x14ac:dyDescent="0.25">
      <c r="A251" s="390" t="s">
        <v>90</v>
      </c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0"/>
      <c r="N251" s="390"/>
      <c r="O251" s="390"/>
      <c r="P251" s="390"/>
      <c r="Q251" s="390"/>
      <c r="R251" s="390"/>
      <c r="S251" s="390"/>
      <c r="T251" s="390"/>
      <c r="U251" s="390"/>
      <c r="V251" s="390"/>
      <c r="W251" s="390"/>
      <c r="X251" s="390"/>
      <c r="Y251" s="390"/>
      <c r="Z251" s="390"/>
      <c r="AA251" s="66"/>
      <c r="AB251" s="66"/>
      <c r="AC251" s="83"/>
    </row>
    <row r="252" spans="1:68" ht="27" hidden="1" customHeight="1" x14ac:dyDescent="0.25">
      <c r="A252" s="63" t="s">
        <v>392</v>
      </c>
      <c r="B252" s="63" t="s">
        <v>393</v>
      </c>
      <c r="C252" s="36">
        <v>4301132080</v>
      </c>
      <c r="D252" s="391">
        <v>4640242180397</v>
      </c>
      <c r="E252" s="391"/>
      <c r="F252" s="62">
        <v>1</v>
      </c>
      <c r="G252" s="37">
        <v>6</v>
      </c>
      <c r="H252" s="62">
        <v>6</v>
      </c>
      <c r="I252" s="62">
        <v>6.26</v>
      </c>
      <c r="J252" s="37">
        <v>84</v>
      </c>
      <c r="K252" s="37" t="s">
        <v>86</v>
      </c>
      <c r="L252" s="37" t="s">
        <v>102</v>
      </c>
      <c r="M252" s="38" t="s">
        <v>85</v>
      </c>
      <c r="N252" s="38"/>
      <c r="O252" s="37">
        <v>180</v>
      </c>
      <c r="P252" s="489" t="s">
        <v>394</v>
      </c>
      <c r="Q252" s="393"/>
      <c r="R252" s="393"/>
      <c r="S252" s="393"/>
      <c r="T252" s="394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69" t="s">
        <v>395</v>
      </c>
      <c r="AG252" s="81"/>
      <c r="AJ252" s="87" t="s">
        <v>103</v>
      </c>
      <c r="AK252" s="87">
        <v>84</v>
      </c>
      <c r="BB252" s="270" t="s">
        <v>94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hidden="1" customHeight="1" x14ac:dyDescent="0.25">
      <c r="A253" s="63" t="s">
        <v>396</v>
      </c>
      <c r="B253" s="63" t="s">
        <v>397</v>
      </c>
      <c r="C253" s="36">
        <v>4301132104</v>
      </c>
      <c r="D253" s="391">
        <v>4640242181219</v>
      </c>
      <c r="E253" s="391"/>
      <c r="F253" s="62">
        <v>0.3</v>
      </c>
      <c r="G253" s="37">
        <v>9</v>
      </c>
      <c r="H253" s="62">
        <v>2.7</v>
      </c>
      <c r="I253" s="62">
        <v>2.8450000000000002</v>
      </c>
      <c r="J253" s="37">
        <v>234</v>
      </c>
      <c r="K253" s="37" t="s">
        <v>151</v>
      </c>
      <c r="L253" s="37" t="s">
        <v>87</v>
      </c>
      <c r="M253" s="38" t="s">
        <v>85</v>
      </c>
      <c r="N253" s="38"/>
      <c r="O253" s="37">
        <v>180</v>
      </c>
      <c r="P253" s="490" t="s">
        <v>398</v>
      </c>
      <c r="Q253" s="393"/>
      <c r="R253" s="393"/>
      <c r="S253" s="393"/>
      <c r="T253" s="394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IFERROR(IF(X253="","",X253*0.00502),"")</f>
        <v>0</v>
      </c>
      <c r="AA253" s="68" t="s">
        <v>46</v>
      </c>
      <c r="AB253" s="69" t="s">
        <v>46</v>
      </c>
      <c r="AC253" s="271" t="s">
        <v>395</v>
      </c>
      <c r="AG253" s="81"/>
      <c r="AJ253" s="87" t="s">
        <v>88</v>
      </c>
      <c r="AK253" s="87">
        <v>1</v>
      </c>
      <c r="BB253" s="272" t="s">
        <v>94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idden="1" x14ac:dyDescent="0.2">
      <c r="A254" s="398"/>
      <c r="B254" s="398"/>
      <c r="C254" s="398"/>
      <c r="D254" s="398"/>
      <c r="E254" s="398"/>
      <c r="F254" s="398"/>
      <c r="G254" s="398"/>
      <c r="H254" s="398"/>
      <c r="I254" s="398"/>
      <c r="J254" s="398"/>
      <c r="K254" s="398"/>
      <c r="L254" s="398"/>
      <c r="M254" s="398"/>
      <c r="N254" s="398"/>
      <c r="O254" s="399"/>
      <c r="P254" s="395" t="s">
        <v>40</v>
      </c>
      <c r="Q254" s="396"/>
      <c r="R254" s="396"/>
      <c r="S254" s="396"/>
      <c r="T254" s="396"/>
      <c r="U254" s="396"/>
      <c r="V254" s="397"/>
      <c r="W254" s="42" t="s">
        <v>39</v>
      </c>
      <c r="X254" s="43">
        <f>IFERROR(SUM(X252:X253),"0")</f>
        <v>0</v>
      </c>
      <c r="Y254" s="43">
        <f>IFERROR(SUM(Y252:Y253),"0")</f>
        <v>0</v>
      </c>
      <c r="Z254" s="43">
        <f>IFERROR(IF(Z252="",0,Z252),"0")+IFERROR(IF(Z253="",0,Z253),"0")</f>
        <v>0</v>
      </c>
      <c r="AA254" s="67"/>
      <c r="AB254" s="67"/>
      <c r="AC254" s="67"/>
    </row>
    <row r="255" spans="1:68" hidden="1" x14ac:dyDescent="0.2">
      <c r="A255" s="398"/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9"/>
      <c r="P255" s="395" t="s">
        <v>40</v>
      </c>
      <c r="Q255" s="396"/>
      <c r="R255" s="396"/>
      <c r="S255" s="396"/>
      <c r="T255" s="396"/>
      <c r="U255" s="396"/>
      <c r="V255" s="397"/>
      <c r="W255" s="42" t="s">
        <v>0</v>
      </c>
      <c r="X255" s="43">
        <f>IFERROR(SUMPRODUCT(X252:X253*H252:H253),"0")</f>
        <v>0</v>
      </c>
      <c r="Y255" s="43">
        <f>IFERROR(SUMPRODUCT(Y252:Y253*H252:H253),"0")</f>
        <v>0</v>
      </c>
      <c r="Z255" s="42"/>
      <c r="AA255" s="67"/>
      <c r="AB255" s="67"/>
      <c r="AC255" s="67"/>
    </row>
    <row r="256" spans="1:68" ht="14.25" hidden="1" customHeight="1" x14ac:dyDescent="0.25">
      <c r="A256" s="390" t="s">
        <v>187</v>
      </c>
      <c r="B256" s="390"/>
      <c r="C256" s="390"/>
      <c r="D256" s="390"/>
      <c r="E256" s="390"/>
      <c r="F256" s="390"/>
      <c r="G256" s="390"/>
      <c r="H256" s="390"/>
      <c r="I256" s="390"/>
      <c r="J256" s="390"/>
      <c r="K256" s="390"/>
      <c r="L256" s="390"/>
      <c r="M256" s="390"/>
      <c r="N256" s="390"/>
      <c r="O256" s="390"/>
      <c r="P256" s="390"/>
      <c r="Q256" s="390"/>
      <c r="R256" s="390"/>
      <c r="S256" s="390"/>
      <c r="T256" s="390"/>
      <c r="U256" s="390"/>
      <c r="V256" s="390"/>
      <c r="W256" s="390"/>
      <c r="X256" s="390"/>
      <c r="Y256" s="390"/>
      <c r="Z256" s="390"/>
      <c r="AA256" s="66"/>
      <c r="AB256" s="66"/>
      <c r="AC256" s="83"/>
    </row>
    <row r="257" spans="1:68" ht="27" hidden="1" customHeight="1" x14ac:dyDescent="0.25">
      <c r="A257" s="63" t="s">
        <v>399</v>
      </c>
      <c r="B257" s="63" t="s">
        <v>400</v>
      </c>
      <c r="C257" s="36">
        <v>4301136028</v>
      </c>
      <c r="D257" s="391">
        <v>4640242180304</v>
      </c>
      <c r="E257" s="391"/>
      <c r="F257" s="62">
        <v>2.7</v>
      </c>
      <c r="G257" s="37">
        <v>1</v>
      </c>
      <c r="H257" s="62">
        <v>2.7</v>
      </c>
      <c r="I257" s="62">
        <v>2.8906000000000001</v>
      </c>
      <c r="J257" s="37">
        <v>126</v>
      </c>
      <c r="K257" s="37" t="s">
        <v>95</v>
      </c>
      <c r="L257" s="37" t="s">
        <v>96</v>
      </c>
      <c r="M257" s="38" t="s">
        <v>85</v>
      </c>
      <c r="N257" s="38"/>
      <c r="O257" s="37">
        <v>180</v>
      </c>
      <c r="P257" s="491" t="s">
        <v>401</v>
      </c>
      <c r="Q257" s="393"/>
      <c r="R257" s="393"/>
      <c r="S257" s="393"/>
      <c r="T257" s="394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IFERROR(IF(X257="","",X257*0.00936),"")</f>
        <v>0</v>
      </c>
      <c r="AA257" s="68" t="s">
        <v>46</v>
      </c>
      <c r="AB257" s="69" t="s">
        <v>46</v>
      </c>
      <c r="AC257" s="273" t="s">
        <v>402</v>
      </c>
      <c r="AG257" s="81"/>
      <c r="AJ257" s="87" t="s">
        <v>97</v>
      </c>
      <c r="AK257" s="87">
        <v>14</v>
      </c>
      <c r="BB257" s="274" t="s">
        <v>94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hidden="1" customHeight="1" x14ac:dyDescent="0.25">
      <c r="A258" s="63" t="s">
        <v>403</v>
      </c>
      <c r="B258" s="63" t="s">
        <v>404</v>
      </c>
      <c r="C258" s="36">
        <v>4301136026</v>
      </c>
      <c r="D258" s="391">
        <v>4640242180236</v>
      </c>
      <c r="E258" s="391"/>
      <c r="F258" s="62">
        <v>5</v>
      </c>
      <c r="G258" s="37">
        <v>1</v>
      </c>
      <c r="H258" s="62">
        <v>5</v>
      </c>
      <c r="I258" s="62">
        <v>5.2350000000000003</v>
      </c>
      <c r="J258" s="37">
        <v>84</v>
      </c>
      <c r="K258" s="37" t="s">
        <v>86</v>
      </c>
      <c r="L258" s="37" t="s">
        <v>102</v>
      </c>
      <c r="M258" s="38" t="s">
        <v>85</v>
      </c>
      <c r="N258" s="38"/>
      <c r="O258" s="37">
        <v>180</v>
      </c>
      <c r="P258" s="492" t="s">
        <v>405</v>
      </c>
      <c r="Q258" s="393"/>
      <c r="R258" s="393"/>
      <c r="S258" s="393"/>
      <c r="T258" s="394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75" t="s">
        <v>402</v>
      </c>
      <c r="AG258" s="81"/>
      <c r="AJ258" s="87" t="s">
        <v>103</v>
      </c>
      <c r="AK258" s="87">
        <v>84</v>
      </c>
      <c r="BB258" s="276" t="s">
        <v>94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hidden="1" customHeight="1" x14ac:dyDescent="0.25">
      <c r="A259" s="63" t="s">
        <v>406</v>
      </c>
      <c r="B259" s="63" t="s">
        <v>407</v>
      </c>
      <c r="C259" s="36">
        <v>4301136029</v>
      </c>
      <c r="D259" s="391">
        <v>4640242180410</v>
      </c>
      <c r="E259" s="391"/>
      <c r="F259" s="62">
        <v>2.2400000000000002</v>
      </c>
      <c r="G259" s="37">
        <v>1</v>
      </c>
      <c r="H259" s="62">
        <v>2.2400000000000002</v>
      </c>
      <c r="I259" s="62">
        <v>2.4319999999999999</v>
      </c>
      <c r="J259" s="37">
        <v>126</v>
      </c>
      <c r="K259" s="37" t="s">
        <v>95</v>
      </c>
      <c r="L259" s="37" t="s">
        <v>87</v>
      </c>
      <c r="M259" s="38" t="s">
        <v>85</v>
      </c>
      <c r="N259" s="38"/>
      <c r="O259" s="37">
        <v>180</v>
      </c>
      <c r="P259" s="49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93"/>
      <c r="R259" s="393"/>
      <c r="S259" s="393"/>
      <c r="T259" s="394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IFERROR(IF(X259="","",X259*0.00936),"")</f>
        <v>0</v>
      </c>
      <c r="AA259" s="68" t="s">
        <v>46</v>
      </c>
      <c r="AB259" s="69" t="s">
        <v>46</v>
      </c>
      <c r="AC259" s="277" t="s">
        <v>402</v>
      </c>
      <c r="AG259" s="81"/>
      <c r="AJ259" s="87" t="s">
        <v>88</v>
      </c>
      <c r="AK259" s="87">
        <v>1</v>
      </c>
      <c r="BB259" s="278" t="s">
        <v>94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idden="1" x14ac:dyDescent="0.2">
      <c r="A260" s="398"/>
      <c r="B260" s="398"/>
      <c r="C260" s="398"/>
      <c r="D260" s="398"/>
      <c r="E260" s="398"/>
      <c r="F260" s="398"/>
      <c r="G260" s="398"/>
      <c r="H260" s="398"/>
      <c r="I260" s="398"/>
      <c r="J260" s="398"/>
      <c r="K260" s="398"/>
      <c r="L260" s="398"/>
      <c r="M260" s="398"/>
      <c r="N260" s="398"/>
      <c r="O260" s="399"/>
      <c r="P260" s="395" t="s">
        <v>40</v>
      </c>
      <c r="Q260" s="396"/>
      <c r="R260" s="396"/>
      <c r="S260" s="396"/>
      <c r="T260" s="396"/>
      <c r="U260" s="396"/>
      <c r="V260" s="397"/>
      <c r="W260" s="42" t="s">
        <v>39</v>
      </c>
      <c r="X260" s="43">
        <f>IFERROR(SUM(X257:X259),"0")</f>
        <v>0</v>
      </c>
      <c r="Y260" s="43">
        <f>IFERROR(SUM(Y257:Y259),"0")</f>
        <v>0</v>
      </c>
      <c r="Z260" s="43">
        <f>IFERROR(IF(Z257="",0,Z257),"0")+IFERROR(IF(Z258="",0,Z258),"0")+IFERROR(IF(Z259="",0,Z259),"0")</f>
        <v>0</v>
      </c>
      <c r="AA260" s="67"/>
      <c r="AB260" s="67"/>
      <c r="AC260" s="67"/>
    </row>
    <row r="261" spans="1:68" hidden="1" x14ac:dyDescent="0.2">
      <c r="A261" s="398"/>
      <c r="B261" s="398"/>
      <c r="C261" s="398"/>
      <c r="D261" s="398"/>
      <c r="E261" s="398"/>
      <c r="F261" s="398"/>
      <c r="G261" s="398"/>
      <c r="H261" s="398"/>
      <c r="I261" s="398"/>
      <c r="J261" s="398"/>
      <c r="K261" s="398"/>
      <c r="L261" s="398"/>
      <c r="M261" s="398"/>
      <c r="N261" s="398"/>
      <c r="O261" s="399"/>
      <c r="P261" s="395" t="s">
        <v>40</v>
      </c>
      <c r="Q261" s="396"/>
      <c r="R261" s="396"/>
      <c r="S261" s="396"/>
      <c r="T261" s="396"/>
      <c r="U261" s="396"/>
      <c r="V261" s="397"/>
      <c r="W261" s="42" t="s">
        <v>0</v>
      </c>
      <c r="X261" s="43">
        <f>IFERROR(SUMPRODUCT(X257:X259*H257:H259),"0")</f>
        <v>0</v>
      </c>
      <c r="Y261" s="43">
        <f>IFERROR(SUMPRODUCT(Y257:Y259*H257:H259),"0")</f>
        <v>0</v>
      </c>
      <c r="Z261" s="42"/>
      <c r="AA261" s="67"/>
      <c r="AB261" s="67"/>
      <c r="AC261" s="67"/>
    </row>
    <row r="262" spans="1:68" ht="14.25" hidden="1" customHeight="1" x14ac:dyDescent="0.25">
      <c r="A262" s="390" t="s">
        <v>155</v>
      </c>
      <c r="B262" s="390"/>
      <c r="C262" s="390"/>
      <c r="D262" s="390"/>
      <c r="E262" s="390"/>
      <c r="F262" s="390"/>
      <c r="G262" s="390"/>
      <c r="H262" s="390"/>
      <c r="I262" s="390"/>
      <c r="J262" s="390"/>
      <c r="K262" s="390"/>
      <c r="L262" s="390"/>
      <c r="M262" s="390"/>
      <c r="N262" s="390"/>
      <c r="O262" s="390"/>
      <c r="P262" s="390"/>
      <c r="Q262" s="390"/>
      <c r="R262" s="390"/>
      <c r="S262" s="390"/>
      <c r="T262" s="390"/>
      <c r="U262" s="390"/>
      <c r="V262" s="390"/>
      <c r="W262" s="390"/>
      <c r="X262" s="390"/>
      <c r="Y262" s="390"/>
      <c r="Z262" s="390"/>
      <c r="AA262" s="66"/>
      <c r="AB262" s="66"/>
      <c r="AC262" s="83"/>
    </row>
    <row r="263" spans="1:68" ht="27" hidden="1" customHeight="1" x14ac:dyDescent="0.25">
      <c r="A263" s="63" t="s">
        <v>408</v>
      </c>
      <c r="B263" s="63" t="s">
        <v>409</v>
      </c>
      <c r="C263" s="36">
        <v>4301135504</v>
      </c>
      <c r="D263" s="391">
        <v>4640242181554</v>
      </c>
      <c r="E263" s="391"/>
      <c r="F263" s="62">
        <v>3</v>
      </c>
      <c r="G263" s="37">
        <v>1</v>
      </c>
      <c r="H263" s="62">
        <v>3</v>
      </c>
      <c r="I263" s="62">
        <v>3.1920000000000002</v>
      </c>
      <c r="J263" s="37">
        <v>126</v>
      </c>
      <c r="K263" s="37" t="s">
        <v>95</v>
      </c>
      <c r="L263" s="37" t="s">
        <v>87</v>
      </c>
      <c r="M263" s="38" t="s">
        <v>85</v>
      </c>
      <c r="N263" s="38"/>
      <c r="O263" s="37">
        <v>180</v>
      </c>
      <c r="P263" s="494" t="s">
        <v>410</v>
      </c>
      <c r="Q263" s="393"/>
      <c r="R263" s="393"/>
      <c r="S263" s="393"/>
      <c r="T263" s="394"/>
      <c r="U263" s="39" t="s">
        <v>46</v>
      </c>
      <c r="V263" s="39" t="s">
        <v>46</v>
      </c>
      <c r="W263" s="40" t="s">
        <v>39</v>
      </c>
      <c r="X263" s="58">
        <v>0</v>
      </c>
      <c r="Y263" s="55">
        <f t="shared" ref="Y263:Y282" si="24">IFERROR(IF(X263="","",X263),"")</f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79" t="s">
        <v>411</v>
      </c>
      <c r="AG263" s="81"/>
      <c r="AJ263" s="87" t="s">
        <v>88</v>
      </c>
      <c r="AK263" s="87">
        <v>1</v>
      </c>
      <c r="BB263" s="280" t="s">
        <v>94</v>
      </c>
      <c r="BM263" s="81">
        <f t="shared" ref="BM263:BM282" si="25">IFERROR(X263*I263,"0")</f>
        <v>0</v>
      </c>
      <c r="BN263" s="81">
        <f t="shared" ref="BN263:BN282" si="26">IFERROR(Y263*I263,"0")</f>
        <v>0</v>
      </c>
      <c r="BO263" s="81">
        <f t="shared" ref="BO263:BO282" si="27">IFERROR(X263/J263,"0")</f>
        <v>0</v>
      </c>
      <c r="BP263" s="81">
        <f t="shared" ref="BP263:BP282" si="28">IFERROR(Y263/J263,"0")</f>
        <v>0</v>
      </c>
    </row>
    <row r="264" spans="1:68" ht="27" hidden="1" customHeight="1" x14ac:dyDescent="0.25">
      <c r="A264" s="63" t="s">
        <v>412</v>
      </c>
      <c r="B264" s="63" t="s">
        <v>413</v>
      </c>
      <c r="C264" s="36">
        <v>4301135394</v>
      </c>
      <c r="D264" s="391">
        <v>4640242181561</v>
      </c>
      <c r="E264" s="391"/>
      <c r="F264" s="62">
        <v>3.7</v>
      </c>
      <c r="G264" s="37">
        <v>1</v>
      </c>
      <c r="H264" s="62">
        <v>3.7</v>
      </c>
      <c r="I264" s="62">
        <v>3.8919999999999999</v>
      </c>
      <c r="J264" s="37">
        <v>126</v>
      </c>
      <c r="K264" s="37" t="s">
        <v>95</v>
      </c>
      <c r="L264" s="37" t="s">
        <v>96</v>
      </c>
      <c r="M264" s="38" t="s">
        <v>85</v>
      </c>
      <c r="N264" s="38"/>
      <c r="O264" s="37">
        <v>180</v>
      </c>
      <c r="P264" s="495" t="s">
        <v>414</v>
      </c>
      <c r="Q264" s="393"/>
      <c r="R264" s="393"/>
      <c r="S264" s="393"/>
      <c r="T264" s="394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si="24"/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81" t="s">
        <v>415</v>
      </c>
      <c r="AG264" s="81"/>
      <c r="AJ264" s="87" t="s">
        <v>97</v>
      </c>
      <c r="AK264" s="87">
        <v>14</v>
      </c>
      <c r="BB264" s="282" t="s">
        <v>94</v>
      </c>
      <c r="BM264" s="81">
        <f t="shared" si="25"/>
        <v>0</v>
      </c>
      <c r="BN264" s="81">
        <f t="shared" si="26"/>
        <v>0</v>
      </c>
      <c r="BO264" s="81">
        <f t="shared" si="27"/>
        <v>0</v>
      </c>
      <c r="BP264" s="81">
        <f t="shared" si="28"/>
        <v>0</v>
      </c>
    </row>
    <row r="265" spans="1:68" ht="37.5" hidden="1" customHeight="1" x14ac:dyDescent="0.25">
      <c r="A265" s="63" t="s">
        <v>416</v>
      </c>
      <c r="B265" s="63" t="s">
        <v>417</v>
      </c>
      <c r="C265" s="36">
        <v>4301135552</v>
      </c>
      <c r="D265" s="391">
        <v>4640242181431</v>
      </c>
      <c r="E265" s="391"/>
      <c r="F265" s="62">
        <v>3.5</v>
      </c>
      <c r="G265" s="37">
        <v>1</v>
      </c>
      <c r="H265" s="62">
        <v>3.5</v>
      </c>
      <c r="I265" s="62">
        <v>3.6920000000000002</v>
      </c>
      <c r="J265" s="37">
        <v>126</v>
      </c>
      <c r="K265" s="37" t="s">
        <v>95</v>
      </c>
      <c r="L265" s="37" t="s">
        <v>87</v>
      </c>
      <c r="M265" s="38" t="s">
        <v>85</v>
      </c>
      <c r="N265" s="38"/>
      <c r="O265" s="37">
        <v>180</v>
      </c>
      <c r="P265" s="496" t="s">
        <v>418</v>
      </c>
      <c r="Q265" s="393"/>
      <c r="R265" s="393"/>
      <c r="S265" s="393"/>
      <c r="T265" s="394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24"/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83" t="s">
        <v>419</v>
      </c>
      <c r="AG265" s="81"/>
      <c r="AJ265" s="87" t="s">
        <v>88</v>
      </c>
      <c r="AK265" s="87">
        <v>1</v>
      </c>
      <c r="BB265" s="284" t="s">
        <v>94</v>
      </c>
      <c r="BM265" s="81">
        <f t="shared" si="25"/>
        <v>0</v>
      </c>
      <c r="BN265" s="81">
        <f t="shared" si="26"/>
        <v>0</v>
      </c>
      <c r="BO265" s="81">
        <f t="shared" si="27"/>
        <v>0</v>
      </c>
      <c r="BP265" s="81">
        <f t="shared" si="28"/>
        <v>0</v>
      </c>
    </row>
    <row r="266" spans="1:68" ht="27" hidden="1" customHeight="1" x14ac:dyDescent="0.25">
      <c r="A266" s="63" t="s">
        <v>420</v>
      </c>
      <c r="B266" s="63" t="s">
        <v>421</v>
      </c>
      <c r="C266" s="36">
        <v>4301135374</v>
      </c>
      <c r="D266" s="391">
        <v>4640242181424</v>
      </c>
      <c r="E266" s="391"/>
      <c r="F266" s="62">
        <v>5.5</v>
      </c>
      <c r="G266" s="37">
        <v>1</v>
      </c>
      <c r="H266" s="62">
        <v>5.5</v>
      </c>
      <c r="I266" s="62">
        <v>5.7350000000000003</v>
      </c>
      <c r="J266" s="37">
        <v>84</v>
      </c>
      <c r="K266" s="37" t="s">
        <v>86</v>
      </c>
      <c r="L266" s="37" t="s">
        <v>96</v>
      </c>
      <c r="M266" s="38" t="s">
        <v>85</v>
      </c>
      <c r="N266" s="38"/>
      <c r="O266" s="37">
        <v>180</v>
      </c>
      <c r="P266" s="497" t="s">
        <v>422</v>
      </c>
      <c r="Q266" s="393"/>
      <c r="R266" s="393"/>
      <c r="S266" s="393"/>
      <c r="T266" s="394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24"/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85" t="s">
        <v>411</v>
      </c>
      <c r="AG266" s="81"/>
      <c r="AJ266" s="87" t="s">
        <v>97</v>
      </c>
      <c r="AK266" s="87">
        <v>12</v>
      </c>
      <c r="BB266" s="286" t="s">
        <v>94</v>
      </c>
      <c r="BM266" s="81">
        <f t="shared" si="25"/>
        <v>0</v>
      </c>
      <c r="BN266" s="81">
        <f t="shared" si="26"/>
        <v>0</v>
      </c>
      <c r="BO266" s="81">
        <f t="shared" si="27"/>
        <v>0</v>
      </c>
      <c r="BP266" s="81">
        <f t="shared" si="28"/>
        <v>0</v>
      </c>
    </row>
    <row r="267" spans="1:68" ht="27" hidden="1" customHeight="1" x14ac:dyDescent="0.25">
      <c r="A267" s="63" t="s">
        <v>423</v>
      </c>
      <c r="B267" s="63" t="s">
        <v>424</v>
      </c>
      <c r="C267" s="36">
        <v>4301135320</v>
      </c>
      <c r="D267" s="391">
        <v>4640242181592</v>
      </c>
      <c r="E267" s="391"/>
      <c r="F267" s="62">
        <v>3.5</v>
      </c>
      <c r="G267" s="37">
        <v>1</v>
      </c>
      <c r="H267" s="62">
        <v>3.5</v>
      </c>
      <c r="I267" s="62">
        <v>3.6850000000000001</v>
      </c>
      <c r="J267" s="37">
        <v>126</v>
      </c>
      <c r="K267" s="37" t="s">
        <v>95</v>
      </c>
      <c r="L267" s="37" t="s">
        <v>87</v>
      </c>
      <c r="M267" s="38" t="s">
        <v>85</v>
      </c>
      <c r="N267" s="38"/>
      <c r="O267" s="37">
        <v>180</v>
      </c>
      <c r="P267" s="498" t="s">
        <v>425</v>
      </c>
      <c r="Q267" s="393"/>
      <c r="R267" s="393"/>
      <c r="S267" s="393"/>
      <c r="T267" s="394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24"/>
        <v>0</v>
      </c>
      <c r="Z267" s="41">
        <f t="shared" ref="Z267:Z274" si="29">IFERROR(IF(X267="","",X267*0.00936),"")</f>
        <v>0</v>
      </c>
      <c r="AA267" s="68" t="s">
        <v>46</v>
      </c>
      <c r="AB267" s="69" t="s">
        <v>46</v>
      </c>
      <c r="AC267" s="287" t="s">
        <v>426</v>
      </c>
      <c r="AG267" s="81"/>
      <c r="AJ267" s="87" t="s">
        <v>88</v>
      </c>
      <c r="AK267" s="87">
        <v>1</v>
      </c>
      <c r="BB267" s="288" t="s">
        <v>94</v>
      </c>
      <c r="BM267" s="81">
        <f t="shared" si="25"/>
        <v>0</v>
      </c>
      <c r="BN267" s="81">
        <f t="shared" si="26"/>
        <v>0</v>
      </c>
      <c r="BO267" s="81">
        <f t="shared" si="27"/>
        <v>0</v>
      </c>
      <c r="BP267" s="81">
        <f t="shared" si="28"/>
        <v>0</v>
      </c>
    </row>
    <row r="268" spans="1:68" ht="27" hidden="1" customHeight="1" x14ac:dyDescent="0.25">
      <c r="A268" s="63" t="s">
        <v>427</v>
      </c>
      <c r="B268" s="63" t="s">
        <v>428</v>
      </c>
      <c r="C268" s="36">
        <v>4301135405</v>
      </c>
      <c r="D268" s="391">
        <v>4640242181523</v>
      </c>
      <c r="E268" s="391"/>
      <c r="F268" s="62">
        <v>3</v>
      </c>
      <c r="G268" s="37">
        <v>1</v>
      </c>
      <c r="H268" s="62">
        <v>3</v>
      </c>
      <c r="I268" s="62">
        <v>3.1920000000000002</v>
      </c>
      <c r="J268" s="37">
        <v>126</v>
      </c>
      <c r="K268" s="37" t="s">
        <v>95</v>
      </c>
      <c r="L268" s="37" t="s">
        <v>96</v>
      </c>
      <c r="M268" s="38" t="s">
        <v>85</v>
      </c>
      <c r="N268" s="38"/>
      <c r="O268" s="37">
        <v>180</v>
      </c>
      <c r="P268" s="499" t="s">
        <v>429</v>
      </c>
      <c r="Q268" s="393"/>
      <c r="R268" s="393"/>
      <c r="S268" s="393"/>
      <c r="T268" s="394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24"/>
        <v>0</v>
      </c>
      <c r="Z268" s="41">
        <f t="shared" si="29"/>
        <v>0</v>
      </c>
      <c r="AA268" s="68" t="s">
        <v>46</v>
      </c>
      <c r="AB268" s="69" t="s">
        <v>46</v>
      </c>
      <c r="AC268" s="289" t="s">
        <v>415</v>
      </c>
      <c r="AG268" s="81"/>
      <c r="AJ268" s="87" t="s">
        <v>97</v>
      </c>
      <c r="AK268" s="87">
        <v>14</v>
      </c>
      <c r="BB268" s="290" t="s">
        <v>94</v>
      </c>
      <c r="BM268" s="81">
        <f t="shared" si="25"/>
        <v>0</v>
      </c>
      <c r="BN268" s="81">
        <f t="shared" si="26"/>
        <v>0</v>
      </c>
      <c r="BO268" s="81">
        <f t="shared" si="27"/>
        <v>0</v>
      </c>
      <c r="BP268" s="81">
        <f t="shared" si="28"/>
        <v>0</v>
      </c>
    </row>
    <row r="269" spans="1:68" ht="27" hidden="1" customHeight="1" x14ac:dyDescent="0.25">
      <c r="A269" s="63" t="s">
        <v>430</v>
      </c>
      <c r="B269" s="63" t="s">
        <v>431</v>
      </c>
      <c r="C269" s="36">
        <v>4301135404</v>
      </c>
      <c r="D269" s="391">
        <v>4640242181516</v>
      </c>
      <c r="E269" s="391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95</v>
      </c>
      <c r="L269" s="37" t="s">
        <v>87</v>
      </c>
      <c r="M269" s="38" t="s">
        <v>85</v>
      </c>
      <c r="N269" s="38"/>
      <c r="O269" s="37">
        <v>180</v>
      </c>
      <c r="P269" s="500" t="s">
        <v>432</v>
      </c>
      <c r="Q269" s="393"/>
      <c r="R269" s="393"/>
      <c r="S269" s="393"/>
      <c r="T269" s="394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24"/>
        <v>0</v>
      </c>
      <c r="Z269" s="41">
        <f t="shared" si="29"/>
        <v>0</v>
      </c>
      <c r="AA269" s="68" t="s">
        <v>46</v>
      </c>
      <c r="AB269" s="69" t="s">
        <v>46</v>
      </c>
      <c r="AC269" s="291" t="s">
        <v>419</v>
      </c>
      <c r="AG269" s="81"/>
      <c r="AJ269" s="87" t="s">
        <v>88</v>
      </c>
      <c r="AK269" s="87">
        <v>1</v>
      </c>
      <c r="BB269" s="292" t="s">
        <v>94</v>
      </c>
      <c r="BM269" s="81">
        <f t="shared" si="25"/>
        <v>0</v>
      </c>
      <c r="BN269" s="81">
        <f t="shared" si="26"/>
        <v>0</v>
      </c>
      <c r="BO269" s="81">
        <f t="shared" si="27"/>
        <v>0</v>
      </c>
      <c r="BP269" s="81">
        <f t="shared" si="28"/>
        <v>0</v>
      </c>
    </row>
    <row r="270" spans="1:68" ht="37.5" hidden="1" customHeight="1" x14ac:dyDescent="0.25">
      <c r="A270" s="63" t="s">
        <v>433</v>
      </c>
      <c r="B270" s="63" t="s">
        <v>434</v>
      </c>
      <c r="C270" s="36">
        <v>4301135402</v>
      </c>
      <c r="D270" s="391">
        <v>4640242181493</v>
      </c>
      <c r="E270" s="391"/>
      <c r="F270" s="62">
        <v>3.7</v>
      </c>
      <c r="G270" s="37">
        <v>1</v>
      </c>
      <c r="H270" s="62">
        <v>3.7</v>
      </c>
      <c r="I270" s="62">
        <v>3.8919999999999999</v>
      </c>
      <c r="J270" s="37">
        <v>126</v>
      </c>
      <c r="K270" s="37" t="s">
        <v>95</v>
      </c>
      <c r="L270" s="37" t="s">
        <v>87</v>
      </c>
      <c r="M270" s="38" t="s">
        <v>85</v>
      </c>
      <c r="N270" s="38"/>
      <c r="O270" s="37">
        <v>180</v>
      </c>
      <c r="P270" s="501" t="s">
        <v>435</v>
      </c>
      <c r="Q270" s="393"/>
      <c r="R270" s="393"/>
      <c r="S270" s="393"/>
      <c r="T270" s="394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24"/>
        <v>0</v>
      </c>
      <c r="Z270" s="41">
        <f t="shared" si="29"/>
        <v>0</v>
      </c>
      <c r="AA270" s="68" t="s">
        <v>46</v>
      </c>
      <c r="AB270" s="69" t="s">
        <v>46</v>
      </c>
      <c r="AC270" s="293" t="s">
        <v>411</v>
      </c>
      <c r="AG270" s="81"/>
      <c r="AJ270" s="87" t="s">
        <v>88</v>
      </c>
      <c r="AK270" s="87">
        <v>1</v>
      </c>
      <c r="BB270" s="294" t="s">
        <v>94</v>
      </c>
      <c r="BM270" s="81">
        <f t="shared" si="25"/>
        <v>0</v>
      </c>
      <c r="BN270" s="81">
        <f t="shared" si="26"/>
        <v>0</v>
      </c>
      <c r="BO270" s="81">
        <f t="shared" si="27"/>
        <v>0</v>
      </c>
      <c r="BP270" s="81">
        <f t="shared" si="28"/>
        <v>0</v>
      </c>
    </row>
    <row r="271" spans="1:68" ht="27" hidden="1" customHeight="1" x14ac:dyDescent="0.25">
      <c r="A271" s="63" t="s">
        <v>436</v>
      </c>
      <c r="B271" s="63" t="s">
        <v>437</v>
      </c>
      <c r="C271" s="36">
        <v>4301135375</v>
      </c>
      <c r="D271" s="391">
        <v>4640242181486</v>
      </c>
      <c r="E271" s="391"/>
      <c r="F271" s="62">
        <v>3.7</v>
      </c>
      <c r="G271" s="37">
        <v>1</v>
      </c>
      <c r="H271" s="62">
        <v>3.7</v>
      </c>
      <c r="I271" s="62">
        <v>3.8919999999999999</v>
      </c>
      <c r="J271" s="37">
        <v>126</v>
      </c>
      <c r="K271" s="37" t="s">
        <v>95</v>
      </c>
      <c r="L271" s="37" t="s">
        <v>102</v>
      </c>
      <c r="M271" s="38" t="s">
        <v>85</v>
      </c>
      <c r="N271" s="38"/>
      <c r="O271" s="37">
        <v>180</v>
      </c>
      <c r="P271" s="502" t="s">
        <v>438</v>
      </c>
      <c r="Q271" s="393"/>
      <c r="R271" s="393"/>
      <c r="S271" s="393"/>
      <c r="T271" s="394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24"/>
        <v>0</v>
      </c>
      <c r="Z271" s="41">
        <f t="shared" si="29"/>
        <v>0</v>
      </c>
      <c r="AA271" s="68" t="s">
        <v>46</v>
      </c>
      <c r="AB271" s="69" t="s">
        <v>46</v>
      </c>
      <c r="AC271" s="295" t="s">
        <v>411</v>
      </c>
      <c r="AG271" s="81"/>
      <c r="AJ271" s="87" t="s">
        <v>103</v>
      </c>
      <c r="AK271" s="87">
        <v>126</v>
      </c>
      <c r="BB271" s="296" t="s">
        <v>94</v>
      </c>
      <c r="BM271" s="81">
        <f t="shared" si="25"/>
        <v>0</v>
      </c>
      <c r="BN271" s="81">
        <f t="shared" si="26"/>
        <v>0</v>
      </c>
      <c r="BO271" s="81">
        <f t="shared" si="27"/>
        <v>0</v>
      </c>
      <c r="BP271" s="81">
        <f t="shared" si="28"/>
        <v>0</v>
      </c>
    </row>
    <row r="272" spans="1:68" ht="27" hidden="1" customHeight="1" x14ac:dyDescent="0.25">
      <c r="A272" s="63" t="s">
        <v>439</v>
      </c>
      <c r="B272" s="63" t="s">
        <v>440</v>
      </c>
      <c r="C272" s="36">
        <v>4301135403</v>
      </c>
      <c r="D272" s="391">
        <v>4640242181509</v>
      </c>
      <c r="E272" s="391"/>
      <c r="F272" s="62">
        <v>3.7</v>
      </c>
      <c r="G272" s="37">
        <v>1</v>
      </c>
      <c r="H272" s="62">
        <v>3.7</v>
      </c>
      <c r="I272" s="62">
        <v>3.8919999999999999</v>
      </c>
      <c r="J272" s="37">
        <v>126</v>
      </c>
      <c r="K272" s="37" t="s">
        <v>95</v>
      </c>
      <c r="L272" s="37" t="s">
        <v>87</v>
      </c>
      <c r="M272" s="38" t="s">
        <v>85</v>
      </c>
      <c r="N272" s="38"/>
      <c r="O272" s="37">
        <v>180</v>
      </c>
      <c r="P272" s="503" t="s">
        <v>441</v>
      </c>
      <c r="Q272" s="393"/>
      <c r="R272" s="393"/>
      <c r="S272" s="393"/>
      <c r="T272" s="394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24"/>
        <v>0</v>
      </c>
      <c r="Z272" s="41">
        <f t="shared" si="29"/>
        <v>0</v>
      </c>
      <c r="AA272" s="68" t="s">
        <v>46</v>
      </c>
      <c r="AB272" s="69" t="s">
        <v>46</v>
      </c>
      <c r="AC272" s="297" t="s">
        <v>411</v>
      </c>
      <c r="AG272" s="81"/>
      <c r="AJ272" s="87" t="s">
        <v>88</v>
      </c>
      <c r="AK272" s="87">
        <v>1</v>
      </c>
      <c r="BB272" s="298" t="s">
        <v>94</v>
      </c>
      <c r="BM272" s="81">
        <f t="shared" si="25"/>
        <v>0</v>
      </c>
      <c r="BN272" s="81">
        <f t="shared" si="26"/>
        <v>0</v>
      </c>
      <c r="BO272" s="81">
        <f t="shared" si="27"/>
        <v>0</v>
      </c>
      <c r="BP272" s="81">
        <f t="shared" si="28"/>
        <v>0</v>
      </c>
    </row>
    <row r="273" spans="1:68" ht="27" hidden="1" customHeight="1" x14ac:dyDescent="0.25">
      <c r="A273" s="63" t="s">
        <v>442</v>
      </c>
      <c r="B273" s="63" t="s">
        <v>443</v>
      </c>
      <c r="C273" s="36">
        <v>4301135304</v>
      </c>
      <c r="D273" s="391">
        <v>4640242181240</v>
      </c>
      <c r="E273" s="391"/>
      <c r="F273" s="62">
        <v>0.3</v>
      </c>
      <c r="G273" s="37">
        <v>9</v>
      </c>
      <c r="H273" s="62">
        <v>2.7</v>
      </c>
      <c r="I273" s="62">
        <v>2.88</v>
      </c>
      <c r="J273" s="37">
        <v>126</v>
      </c>
      <c r="K273" s="37" t="s">
        <v>95</v>
      </c>
      <c r="L273" s="37" t="s">
        <v>87</v>
      </c>
      <c r="M273" s="38" t="s">
        <v>85</v>
      </c>
      <c r="N273" s="38"/>
      <c r="O273" s="37">
        <v>180</v>
      </c>
      <c r="P273" s="504" t="s">
        <v>444</v>
      </c>
      <c r="Q273" s="393"/>
      <c r="R273" s="393"/>
      <c r="S273" s="393"/>
      <c r="T273" s="394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24"/>
        <v>0</v>
      </c>
      <c r="Z273" s="41">
        <f t="shared" si="29"/>
        <v>0</v>
      </c>
      <c r="AA273" s="68" t="s">
        <v>46</v>
      </c>
      <c r="AB273" s="69" t="s">
        <v>46</v>
      </c>
      <c r="AC273" s="299" t="s">
        <v>411</v>
      </c>
      <c r="AG273" s="81"/>
      <c r="AJ273" s="87" t="s">
        <v>88</v>
      </c>
      <c r="AK273" s="87">
        <v>1</v>
      </c>
      <c r="BB273" s="300" t="s">
        <v>94</v>
      </c>
      <c r="BM273" s="81">
        <f t="shared" si="25"/>
        <v>0</v>
      </c>
      <c r="BN273" s="81">
        <f t="shared" si="26"/>
        <v>0</v>
      </c>
      <c r="BO273" s="81">
        <f t="shared" si="27"/>
        <v>0</v>
      </c>
      <c r="BP273" s="81">
        <f t="shared" si="28"/>
        <v>0</v>
      </c>
    </row>
    <row r="274" spans="1:68" ht="27" hidden="1" customHeight="1" x14ac:dyDescent="0.25">
      <c r="A274" s="63" t="s">
        <v>445</v>
      </c>
      <c r="B274" s="63" t="s">
        <v>446</v>
      </c>
      <c r="C274" s="36">
        <v>4301135310</v>
      </c>
      <c r="D274" s="391">
        <v>4640242181318</v>
      </c>
      <c r="E274" s="391"/>
      <c r="F274" s="62">
        <v>0.3</v>
      </c>
      <c r="G274" s="37">
        <v>9</v>
      </c>
      <c r="H274" s="62">
        <v>2.7</v>
      </c>
      <c r="I274" s="62">
        <v>2.988</v>
      </c>
      <c r="J274" s="37">
        <v>126</v>
      </c>
      <c r="K274" s="37" t="s">
        <v>95</v>
      </c>
      <c r="L274" s="37" t="s">
        <v>96</v>
      </c>
      <c r="M274" s="38" t="s">
        <v>85</v>
      </c>
      <c r="N274" s="38"/>
      <c r="O274" s="37">
        <v>180</v>
      </c>
      <c r="P274" s="505" t="s">
        <v>447</v>
      </c>
      <c r="Q274" s="393"/>
      <c r="R274" s="393"/>
      <c r="S274" s="393"/>
      <c r="T274" s="394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24"/>
        <v>0</v>
      </c>
      <c r="Z274" s="41">
        <f t="shared" si="29"/>
        <v>0</v>
      </c>
      <c r="AA274" s="68" t="s">
        <v>46</v>
      </c>
      <c r="AB274" s="69" t="s">
        <v>46</v>
      </c>
      <c r="AC274" s="301" t="s">
        <v>415</v>
      </c>
      <c r="AG274" s="81"/>
      <c r="AJ274" s="87" t="s">
        <v>97</v>
      </c>
      <c r="AK274" s="87">
        <v>14</v>
      </c>
      <c r="BB274" s="302" t="s">
        <v>94</v>
      </c>
      <c r="BM274" s="81">
        <f t="shared" si="25"/>
        <v>0</v>
      </c>
      <c r="BN274" s="81">
        <f t="shared" si="26"/>
        <v>0</v>
      </c>
      <c r="BO274" s="81">
        <f t="shared" si="27"/>
        <v>0</v>
      </c>
      <c r="BP274" s="81">
        <f t="shared" si="28"/>
        <v>0</v>
      </c>
    </row>
    <row r="275" spans="1:68" ht="27" hidden="1" customHeight="1" x14ac:dyDescent="0.25">
      <c r="A275" s="63" t="s">
        <v>448</v>
      </c>
      <c r="B275" s="63" t="s">
        <v>449</v>
      </c>
      <c r="C275" s="36">
        <v>4301135306</v>
      </c>
      <c r="D275" s="391">
        <v>4640242181578</v>
      </c>
      <c r="E275" s="391"/>
      <c r="F275" s="62">
        <v>0.3</v>
      </c>
      <c r="G275" s="37">
        <v>9</v>
      </c>
      <c r="H275" s="62">
        <v>2.7</v>
      </c>
      <c r="I275" s="62">
        <v>2.8450000000000002</v>
      </c>
      <c r="J275" s="37">
        <v>234</v>
      </c>
      <c r="K275" s="37" t="s">
        <v>151</v>
      </c>
      <c r="L275" s="37" t="s">
        <v>96</v>
      </c>
      <c r="M275" s="38" t="s">
        <v>85</v>
      </c>
      <c r="N275" s="38"/>
      <c r="O275" s="37">
        <v>180</v>
      </c>
      <c r="P275" s="506" t="s">
        <v>450</v>
      </c>
      <c r="Q275" s="393"/>
      <c r="R275" s="393"/>
      <c r="S275" s="393"/>
      <c r="T275" s="394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24"/>
        <v>0</v>
      </c>
      <c r="Z275" s="41">
        <f>IFERROR(IF(X275="","",X275*0.00502),"")</f>
        <v>0</v>
      </c>
      <c r="AA275" s="68" t="s">
        <v>46</v>
      </c>
      <c r="AB275" s="69" t="s">
        <v>46</v>
      </c>
      <c r="AC275" s="303" t="s">
        <v>411</v>
      </c>
      <c r="AG275" s="81"/>
      <c r="AJ275" s="87" t="s">
        <v>97</v>
      </c>
      <c r="AK275" s="87">
        <v>18</v>
      </c>
      <c r="BB275" s="304" t="s">
        <v>94</v>
      </c>
      <c r="BM275" s="81">
        <f t="shared" si="25"/>
        <v>0</v>
      </c>
      <c r="BN275" s="81">
        <f t="shared" si="26"/>
        <v>0</v>
      </c>
      <c r="BO275" s="81">
        <f t="shared" si="27"/>
        <v>0</v>
      </c>
      <c r="BP275" s="81">
        <f t="shared" si="28"/>
        <v>0</v>
      </c>
    </row>
    <row r="276" spans="1:68" ht="27" hidden="1" customHeight="1" x14ac:dyDescent="0.25">
      <c r="A276" s="63" t="s">
        <v>451</v>
      </c>
      <c r="B276" s="63" t="s">
        <v>452</v>
      </c>
      <c r="C276" s="36">
        <v>4301135305</v>
      </c>
      <c r="D276" s="391">
        <v>4640242181394</v>
      </c>
      <c r="E276" s="391"/>
      <c r="F276" s="62">
        <v>0.3</v>
      </c>
      <c r="G276" s="37">
        <v>9</v>
      </c>
      <c r="H276" s="62">
        <v>2.7</v>
      </c>
      <c r="I276" s="62">
        <v>2.8450000000000002</v>
      </c>
      <c r="J276" s="37">
        <v>234</v>
      </c>
      <c r="K276" s="37" t="s">
        <v>151</v>
      </c>
      <c r="L276" s="37" t="s">
        <v>96</v>
      </c>
      <c r="M276" s="38" t="s">
        <v>85</v>
      </c>
      <c r="N276" s="38"/>
      <c r="O276" s="37">
        <v>180</v>
      </c>
      <c r="P276" s="507" t="s">
        <v>453</v>
      </c>
      <c r="Q276" s="393"/>
      <c r="R276" s="393"/>
      <c r="S276" s="393"/>
      <c r="T276" s="394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>IFERROR(IF(X276="","",X276*0.00502),"")</f>
        <v>0</v>
      </c>
      <c r="AA276" s="68" t="s">
        <v>46</v>
      </c>
      <c r="AB276" s="69" t="s">
        <v>46</v>
      </c>
      <c r="AC276" s="305" t="s">
        <v>411</v>
      </c>
      <c r="AG276" s="81"/>
      <c r="AJ276" s="87" t="s">
        <v>97</v>
      </c>
      <c r="AK276" s="87">
        <v>18</v>
      </c>
      <c r="BB276" s="306" t="s">
        <v>94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27" hidden="1" customHeight="1" x14ac:dyDescent="0.25">
      <c r="A277" s="63" t="s">
        <v>454</v>
      </c>
      <c r="B277" s="63" t="s">
        <v>455</v>
      </c>
      <c r="C277" s="36">
        <v>4301135309</v>
      </c>
      <c r="D277" s="391">
        <v>4640242181332</v>
      </c>
      <c r="E277" s="391"/>
      <c r="F277" s="62">
        <v>0.3</v>
      </c>
      <c r="G277" s="37">
        <v>9</v>
      </c>
      <c r="H277" s="62">
        <v>2.7</v>
      </c>
      <c r="I277" s="62">
        <v>2.9079999999999999</v>
      </c>
      <c r="J277" s="37">
        <v>234</v>
      </c>
      <c r="K277" s="37" t="s">
        <v>151</v>
      </c>
      <c r="L277" s="37" t="s">
        <v>87</v>
      </c>
      <c r="M277" s="38" t="s">
        <v>85</v>
      </c>
      <c r="N277" s="38"/>
      <c r="O277" s="37">
        <v>180</v>
      </c>
      <c r="P277" s="508" t="s">
        <v>456</v>
      </c>
      <c r="Q277" s="393"/>
      <c r="R277" s="393"/>
      <c r="S277" s="393"/>
      <c r="T277" s="394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>IFERROR(IF(X277="","",X277*0.00502),"")</f>
        <v>0</v>
      </c>
      <c r="AA277" s="68" t="s">
        <v>46</v>
      </c>
      <c r="AB277" s="69" t="s">
        <v>46</v>
      </c>
      <c r="AC277" s="307" t="s">
        <v>411</v>
      </c>
      <c r="AG277" s="81"/>
      <c r="AJ277" s="87" t="s">
        <v>88</v>
      </c>
      <c r="AK277" s="87">
        <v>1</v>
      </c>
      <c r="BB277" s="308" t="s">
        <v>94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27" hidden="1" customHeight="1" x14ac:dyDescent="0.25">
      <c r="A278" s="63" t="s">
        <v>457</v>
      </c>
      <c r="B278" s="63" t="s">
        <v>458</v>
      </c>
      <c r="C278" s="36">
        <v>4301135308</v>
      </c>
      <c r="D278" s="391">
        <v>4640242181349</v>
      </c>
      <c r="E278" s="391"/>
      <c r="F278" s="62">
        <v>0.3</v>
      </c>
      <c r="G278" s="37">
        <v>9</v>
      </c>
      <c r="H278" s="62">
        <v>2.7</v>
      </c>
      <c r="I278" s="62">
        <v>2.9079999999999999</v>
      </c>
      <c r="J278" s="37">
        <v>234</v>
      </c>
      <c r="K278" s="37" t="s">
        <v>151</v>
      </c>
      <c r="L278" s="37" t="s">
        <v>87</v>
      </c>
      <c r="M278" s="38" t="s">
        <v>85</v>
      </c>
      <c r="N278" s="38"/>
      <c r="O278" s="37">
        <v>180</v>
      </c>
      <c r="P278" s="509" t="s">
        <v>459</v>
      </c>
      <c r="Q278" s="393"/>
      <c r="R278" s="393"/>
      <c r="S278" s="393"/>
      <c r="T278" s="394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>IFERROR(IF(X278="","",X278*0.00502),"")</f>
        <v>0</v>
      </c>
      <c r="AA278" s="68" t="s">
        <v>46</v>
      </c>
      <c r="AB278" s="69" t="s">
        <v>46</v>
      </c>
      <c r="AC278" s="309" t="s">
        <v>411</v>
      </c>
      <c r="AG278" s="81"/>
      <c r="AJ278" s="87" t="s">
        <v>88</v>
      </c>
      <c r="AK278" s="87">
        <v>1</v>
      </c>
      <c r="BB278" s="310" t="s">
        <v>94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27" hidden="1" customHeight="1" x14ac:dyDescent="0.25">
      <c r="A279" s="63" t="s">
        <v>460</v>
      </c>
      <c r="B279" s="63" t="s">
        <v>461</v>
      </c>
      <c r="C279" s="36">
        <v>4301135307</v>
      </c>
      <c r="D279" s="391">
        <v>4640242181370</v>
      </c>
      <c r="E279" s="391"/>
      <c r="F279" s="62">
        <v>0.3</v>
      </c>
      <c r="G279" s="37">
        <v>9</v>
      </c>
      <c r="H279" s="62">
        <v>2.7</v>
      </c>
      <c r="I279" s="62">
        <v>2.9079999999999999</v>
      </c>
      <c r="J279" s="37">
        <v>234</v>
      </c>
      <c r="K279" s="37" t="s">
        <v>151</v>
      </c>
      <c r="L279" s="37" t="s">
        <v>87</v>
      </c>
      <c r="M279" s="38" t="s">
        <v>85</v>
      </c>
      <c r="N279" s="38"/>
      <c r="O279" s="37">
        <v>180</v>
      </c>
      <c r="P279" s="510" t="s">
        <v>462</v>
      </c>
      <c r="Q279" s="393"/>
      <c r="R279" s="393"/>
      <c r="S279" s="393"/>
      <c r="T279" s="394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>IFERROR(IF(X279="","",X279*0.00502),"")</f>
        <v>0</v>
      </c>
      <c r="AA279" s="68" t="s">
        <v>46</v>
      </c>
      <c r="AB279" s="69" t="s">
        <v>46</v>
      </c>
      <c r="AC279" s="311" t="s">
        <v>463</v>
      </c>
      <c r="AG279" s="81"/>
      <c r="AJ279" s="87" t="s">
        <v>88</v>
      </c>
      <c r="AK279" s="87">
        <v>1</v>
      </c>
      <c r="BB279" s="312" t="s">
        <v>94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27" hidden="1" customHeight="1" x14ac:dyDescent="0.25">
      <c r="A280" s="63" t="s">
        <v>464</v>
      </c>
      <c r="B280" s="63" t="s">
        <v>465</v>
      </c>
      <c r="C280" s="36">
        <v>4301135318</v>
      </c>
      <c r="D280" s="391">
        <v>4607111037480</v>
      </c>
      <c r="E280" s="391"/>
      <c r="F280" s="62">
        <v>1</v>
      </c>
      <c r="G280" s="37">
        <v>4</v>
      </c>
      <c r="H280" s="62">
        <v>4</v>
      </c>
      <c r="I280" s="62">
        <v>4.2724000000000002</v>
      </c>
      <c r="J280" s="37">
        <v>84</v>
      </c>
      <c r="K280" s="37" t="s">
        <v>86</v>
      </c>
      <c r="L280" s="37" t="s">
        <v>87</v>
      </c>
      <c r="M280" s="38" t="s">
        <v>85</v>
      </c>
      <c r="N280" s="38"/>
      <c r="O280" s="37">
        <v>180</v>
      </c>
      <c r="P280" s="511" t="s">
        <v>466</v>
      </c>
      <c r="Q280" s="393"/>
      <c r="R280" s="393"/>
      <c r="S280" s="393"/>
      <c r="T280" s="394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313" t="s">
        <v>467</v>
      </c>
      <c r="AG280" s="81"/>
      <c r="AJ280" s="87" t="s">
        <v>88</v>
      </c>
      <c r="AK280" s="87">
        <v>1</v>
      </c>
      <c r="BB280" s="314" t="s">
        <v>94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hidden="1" customHeight="1" x14ac:dyDescent="0.25">
      <c r="A281" s="63" t="s">
        <v>468</v>
      </c>
      <c r="B281" s="63" t="s">
        <v>469</v>
      </c>
      <c r="C281" s="36">
        <v>4301135319</v>
      </c>
      <c r="D281" s="391">
        <v>4607111037473</v>
      </c>
      <c r="E281" s="391"/>
      <c r="F281" s="62">
        <v>1</v>
      </c>
      <c r="G281" s="37">
        <v>4</v>
      </c>
      <c r="H281" s="62">
        <v>4</v>
      </c>
      <c r="I281" s="62">
        <v>4.2300000000000004</v>
      </c>
      <c r="J281" s="37">
        <v>84</v>
      </c>
      <c r="K281" s="37" t="s">
        <v>86</v>
      </c>
      <c r="L281" s="37" t="s">
        <v>87</v>
      </c>
      <c r="M281" s="38" t="s">
        <v>85</v>
      </c>
      <c r="N281" s="38"/>
      <c r="O281" s="37">
        <v>180</v>
      </c>
      <c r="P281" s="512" t="s">
        <v>470</v>
      </c>
      <c r="Q281" s="393"/>
      <c r="R281" s="393"/>
      <c r="S281" s="393"/>
      <c r="T281" s="394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>IFERROR(IF(X281="","",X281*0.0155),"")</f>
        <v>0</v>
      </c>
      <c r="AA281" s="68" t="s">
        <v>46</v>
      </c>
      <c r="AB281" s="69" t="s">
        <v>46</v>
      </c>
      <c r="AC281" s="315" t="s">
        <v>471</v>
      </c>
      <c r="AG281" s="81"/>
      <c r="AJ281" s="87" t="s">
        <v>88</v>
      </c>
      <c r="AK281" s="87">
        <v>1</v>
      </c>
      <c r="BB281" s="316" t="s">
        <v>94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27" hidden="1" customHeight="1" x14ac:dyDescent="0.25">
      <c r="A282" s="63" t="s">
        <v>472</v>
      </c>
      <c r="B282" s="63" t="s">
        <v>473</v>
      </c>
      <c r="C282" s="36">
        <v>4301135198</v>
      </c>
      <c r="D282" s="391">
        <v>4640242180663</v>
      </c>
      <c r="E282" s="391"/>
      <c r="F282" s="62">
        <v>0.9</v>
      </c>
      <c r="G282" s="37">
        <v>4</v>
      </c>
      <c r="H282" s="62">
        <v>3.6</v>
      </c>
      <c r="I282" s="62">
        <v>3.83</v>
      </c>
      <c r="J282" s="37">
        <v>84</v>
      </c>
      <c r="K282" s="37" t="s">
        <v>86</v>
      </c>
      <c r="L282" s="37" t="s">
        <v>87</v>
      </c>
      <c r="M282" s="38" t="s">
        <v>85</v>
      </c>
      <c r="N282" s="38"/>
      <c r="O282" s="37">
        <v>180</v>
      </c>
      <c r="P282" s="513" t="s">
        <v>474</v>
      </c>
      <c r="Q282" s="393"/>
      <c r="R282" s="393"/>
      <c r="S282" s="393"/>
      <c r="T282" s="394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>IFERROR(IF(X282="","",X282*0.0155),"")</f>
        <v>0</v>
      </c>
      <c r="AA282" s="68" t="s">
        <v>46</v>
      </c>
      <c r="AB282" s="69" t="s">
        <v>46</v>
      </c>
      <c r="AC282" s="317" t="s">
        <v>475</v>
      </c>
      <c r="AG282" s="81"/>
      <c r="AJ282" s="87" t="s">
        <v>88</v>
      </c>
      <c r="AK282" s="87">
        <v>1</v>
      </c>
      <c r="BB282" s="318" t="s">
        <v>94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idden="1" x14ac:dyDescent="0.2">
      <c r="A283" s="398"/>
      <c r="B283" s="398"/>
      <c r="C283" s="398"/>
      <c r="D283" s="398"/>
      <c r="E283" s="398"/>
      <c r="F283" s="398"/>
      <c r="G283" s="398"/>
      <c r="H283" s="398"/>
      <c r="I283" s="398"/>
      <c r="J283" s="398"/>
      <c r="K283" s="398"/>
      <c r="L283" s="398"/>
      <c r="M283" s="398"/>
      <c r="N283" s="398"/>
      <c r="O283" s="399"/>
      <c r="P283" s="395" t="s">
        <v>40</v>
      </c>
      <c r="Q283" s="396"/>
      <c r="R283" s="396"/>
      <c r="S283" s="396"/>
      <c r="T283" s="396"/>
      <c r="U283" s="396"/>
      <c r="V283" s="397"/>
      <c r="W283" s="42" t="s">
        <v>39</v>
      </c>
      <c r="X283" s="43">
        <f>IFERROR(SUM(X263:X282),"0")</f>
        <v>0</v>
      </c>
      <c r="Y283" s="43">
        <f>IFERROR(SUM(Y263:Y282),"0")</f>
        <v>0</v>
      </c>
      <c r="Z283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</v>
      </c>
      <c r="AA283" s="67"/>
      <c r="AB283" s="67"/>
      <c r="AC283" s="67"/>
    </row>
    <row r="284" spans="1:68" hidden="1" x14ac:dyDescent="0.2">
      <c r="A284" s="398"/>
      <c r="B284" s="398"/>
      <c r="C284" s="398"/>
      <c r="D284" s="398"/>
      <c r="E284" s="398"/>
      <c r="F284" s="398"/>
      <c r="G284" s="398"/>
      <c r="H284" s="398"/>
      <c r="I284" s="398"/>
      <c r="J284" s="398"/>
      <c r="K284" s="398"/>
      <c r="L284" s="398"/>
      <c r="M284" s="398"/>
      <c r="N284" s="398"/>
      <c r="O284" s="399"/>
      <c r="P284" s="395" t="s">
        <v>40</v>
      </c>
      <c r="Q284" s="396"/>
      <c r="R284" s="396"/>
      <c r="S284" s="396"/>
      <c r="T284" s="396"/>
      <c r="U284" s="396"/>
      <c r="V284" s="397"/>
      <c r="W284" s="42" t="s">
        <v>0</v>
      </c>
      <c r="X284" s="43">
        <f>IFERROR(SUMPRODUCT(X263:X282*H263:H282),"0")</f>
        <v>0</v>
      </c>
      <c r="Y284" s="43">
        <f>IFERROR(SUMPRODUCT(Y263:Y282*H263:H282),"0")</f>
        <v>0</v>
      </c>
      <c r="Z284" s="42"/>
      <c r="AA284" s="67"/>
      <c r="AB284" s="67"/>
      <c r="AC284" s="67"/>
    </row>
    <row r="285" spans="1:68" ht="15" customHeight="1" x14ac:dyDescent="0.2">
      <c r="A285" s="398"/>
      <c r="B285" s="398"/>
      <c r="C285" s="398"/>
      <c r="D285" s="398"/>
      <c r="E285" s="398"/>
      <c r="F285" s="398"/>
      <c r="G285" s="398"/>
      <c r="H285" s="398"/>
      <c r="I285" s="398"/>
      <c r="J285" s="398"/>
      <c r="K285" s="398"/>
      <c r="L285" s="398"/>
      <c r="M285" s="398"/>
      <c r="N285" s="398"/>
      <c r="O285" s="517"/>
      <c r="P285" s="514" t="s">
        <v>33</v>
      </c>
      <c r="Q285" s="515"/>
      <c r="R285" s="515"/>
      <c r="S285" s="515"/>
      <c r="T285" s="515"/>
      <c r="U285" s="515"/>
      <c r="V285" s="516"/>
      <c r="W285" s="42" t="s">
        <v>0</v>
      </c>
      <c r="X285" s="43">
        <f>IFERROR(X24+X33+X39+X44+X60+X66+X71+X77+X87+X94+X106+X112+X118+X125+X130+X136+X141+X147+X155+X160+X168+X172+X177+X183+X190+X200+X208+X213+X219+X225+X232+X238+X246+X250+X255+X261+X284,"0")</f>
        <v>714</v>
      </c>
      <c r="Y285" s="43">
        <f>IFERROR(Y24+Y33+Y39+Y44+Y60+Y66+Y71+Y77+Y87+Y94+Y106+Y112+Y118+Y125+Y130+Y136+Y141+Y147+Y155+Y160+Y168+Y172+Y177+Y183+Y190+Y200+Y208+Y213+Y219+Y225+Y232+Y238+Y246+Y250+Y255+Y261+Y284,"0")</f>
        <v>714</v>
      </c>
      <c r="Z285" s="42"/>
      <c r="AA285" s="67"/>
      <c r="AB285" s="67"/>
      <c r="AC285" s="67"/>
    </row>
    <row r="286" spans="1:68" x14ac:dyDescent="0.2">
      <c r="A286" s="398"/>
      <c r="B286" s="398"/>
      <c r="C286" s="398"/>
      <c r="D286" s="398"/>
      <c r="E286" s="398"/>
      <c r="F286" s="398"/>
      <c r="G286" s="398"/>
      <c r="H286" s="398"/>
      <c r="I286" s="398"/>
      <c r="J286" s="398"/>
      <c r="K286" s="398"/>
      <c r="L286" s="398"/>
      <c r="M286" s="398"/>
      <c r="N286" s="398"/>
      <c r="O286" s="517"/>
      <c r="P286" s="514" t="s">
        <v>34</v>
      </c>
      <c r="Q286" s="515"/>
      <c r="R286" s="515"/>
      <c r="S286" s="515"/>
      <c r="T286" s="515"/>
      <c r="U286" s="515"/>
      <c r="V286" s="516"/>
      <c r="W286" s="42" t="s">
        <v>0</v>
      </c>
      <c r="X286" s="43">
        <f>IFERROR(SUM(BM22:BM282),"0")</f>
        <v>871.55600000000004</v>
      </c>
      <c r="Y286" s="43">
        <f>IFERROR(SUM(BN22:BN282),"0")</f>
        <v>871.55600000000004</v>
      </c>
      <c r="Z286" s="42"/>
      <c r="AA286" s="67"/>
      <c r="AB286" s="67"/>
      <c r="AC286" s="67"/>
    </row>
    <row r="287" spans="1:68" x14ac:dyDescent="0.2">
      <c r="A287" s="398"/>
      <c r="B287" s="398"/>
      <c r="C287" s="398"/>
      <c r="D287" s="398"/>
      <c r="E287" s="398"/>
      <c r="F287" s="398"/>
      <c r="G287" s="398"/>
      <c r="H287" s="398"/>
      <c r="I287" s="398"/>
      <c r="J287" s="398"/>
      <c r="K287" s="398"/>
      <c r="L287" s="398"/>
      <c r="M287" s="398"/>
      <c r="N287" s="398"/>
      <c r="O287" s="517"/>
      <c r="P287" s="514" t="s">
        <v>35</v>
      </c>
      <c r="Q287" s="515"/>
      <c r="R287" s="515"/>
      <c r="S287" s="515"/>
      <c r="T287" s="515"/>
      <c r="U287" s="515"/>
      <c r="V287" s="516"/>
      <c r="W287" s="42" t="s">
        <v>20</v>
      </c>
      <c r="X287" s="44">
        <f>ROUNDUP(SUM(BO22:BO282),0)</f>
        <v>3</v>
      </c>
      <c r="Y287" s="44">
        <f>ROUNDUP(SUM(BP22:BP282),0)</f>
        <v>3</v>
      </c>
      <c r="Z287" s="42"/>
      <c r="AA287" s="67"/>
      <c r="AB287" s="67"/>
      <c r="AC287" s="67"/>
    </row>
    <row r="288" spans="1:68" x14ac:dyDescent="0.2">
      <c r="A288" s="398"/>
      <c r="B288" s="398"/>
      <c r="C288" s="398"/>
      <c r="D288" s="398"/>
      <c r="E288" s="398"/>
      <c r="F288" s="398"/>
      <c r="G288" s="398"/>
      <c r="H288" s="398"/>
      <c r="I288" s="398"/>
      <c r="J288" s="398"/>
      <c r="K288" s="398"/>
      <c r="L288" s="398"/>
      <c r="M288" s="398"/>
      <c r="N288" s="398"/>
      <c r="O288" s="517"/>
      <c r="P288" s="514" t="s">
        <v>36</v>
      </c>
      <c r="Q288" s="515"/>
      <c r="R288" s="515"/>
      <c r="S288" s="515"/>
      <c r="T288" s="515"/>
      <c r="U288" s="515"/>
      <c r="V288" s="516"/>
      <c r="W288" s="42" t="s">
        <v>0</v>
      </c>
      <c r="X288" s="43">
        <f>GrossWeightTotal+PalletQtyTotal*25</f>
        <v>946.55600000000004</v>
      </c>
      <c r="Y288" s="43">
        <f>GrossWeightTotalR+PalletQtyTotalR*25</f>
        <v>946.55600000000004</v>
      </c>
      <c r="Z288" s="42"/>
      <c r="AA288" s="67"/>
      <c r="AB288" s="67"/>
      <c r="AC288" s="67"/>
    </row>
    <row r="289" spans="1:33" x14ac:dyDescent="0.2">
      <c r="A289" s="398"/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517"/>
      <c r="P289" s="514" t="s">
        <v>37</v>
      </c>
      <c r="Q289" s="515"/>
      <c r="R289" s="515"/>
      <c r="S289" s="515"/>
      <c r="T289" s="515"/>
      <c r="U289" s="515"/>
      <c r="V289" s="516"/>
      <c r="W289" s="42" t="s">
        <v>20</v>
      </c>
      <c r="X289" s="43">
        <f>IFERROR(X23+X32+X38+X43+X59+X65+X70+X76+X86+X93+X105+X111+X117+X124+X129+X135+X140+X146+X154+X159+X167+X171+X176+X182+X189+X199+X207+X212+X218+X224+X231+X237+X245+X249+X254+X260+X283,"0")</f>
        <v>280</v>
      </c>
      <c r="Y289" s="43">
        <f>IFERROR(Y23+Y32+Y38+Y43+Y59+Y65+Y70+Y76+Y86+Y93+Y105+Y111+Y117+Y124+Y129+Y135+Y140+Y146+Y154+Y159+Y167+Y171+Y176+Y182+Y189+Y199+Y207+Y212+Y218+Y224+Y231+Y237+Y245+Y249+Y254+Y260+Y283,"0")</f>
        <v>280</v>
      </c>
      <c r="Z289" s="42"/>
      <c r="AA289" s="67"/>
      <c r="AB289" s="67"/>
      <c r="AC289" s="67"/>
    </row>
    <row r="290" spans="1:33" ht="14.25" hidden="1" x14ac:dyDescent="0.2">
      <c r="A290" s="398"/>
      <c r="B290" s="398"/>
      <c r="C290" s="398"/>
      <c r="D290" s="398"/>
      <c r="E290" s="398"/>
      <c r="F290" s="398"/>
      <c r="G290" s="398"/>
      <c r="H290" s="398"/>
      <c r="I290" s="398"/>
      <c r="J290" s="398"/>
      <c r="K290" s="398"/>
      <c r="L290" s="398"/>
      <c r="M290" s="398"/>
      <c r="N290" s="398"/>
      <c r="O290" s="517"/>
      <c r="P290" s="514" t="s">
        <v>38</v>
      </c>
      <c r="Q290" s="515"/>
      <c r="R290" s="515"/>
      <c r="S290" s="515"/>
      <c r="T290" s="515"/>
      <c r="U290" s="515"/>
      <c r="V290" s="516"/>
      <c r="W290" s="45" t="s">
        <v>52</v>
      </c>
      <c r="X290" s="42"/>
      <c r="Y290" s="42"/>
      <c r="Z290" s="42">
        <f>IFERROR(Z23+Z32+Z38+Z43+Z59+Z65+Z70+Z76+Z86+Z93+Z105+Z111+Z117+Z124+Z129+Z135+Z140+Z146+Z154+Z159+Z167+Z171+Z176+Z182+Z189+Z199+Z207+Z212+Z218+Z224+Z231+Z237+Z245+Z249+Z254+Z260+Z283,"0")</f>
        <v>3.8205999999999998</v>
      </c>
      <c r="AA290" s="67"/>
      <c r="AB290" s="67"/>
      <c r="AC290" s="67"/>
    </row>
    <row r="291" spans="1:33" ht="13.5" thickBot="1" x14ac:dyDescent="0.25"/>
    <row r="292" spans="1:33" ht="27" thickTop="1" thickBot="1" x14ac:dyDescent="0.25">
      <c r="A292" s="46" t="s">
        <v>9</v>
      </c>
      <c r="B292" s="88" t="s">
        <v>80</v>
      </c>
      <c r="C292" s="518" t="s">
        <v>45</v>
      </c>
      <c r="D292" s="518" t="s">
        <v>45</v>
      </c>
      <c r="E292" s="518" t="s">
        <v>45</v>
      </c>
      <c r="F292" s="518" t="s">
        <v>45</v>
      </c>
      <c r="G292" s="518" t="s">
        <v>45</v>
      </c>
      <c r="H292" s="518" t="s">
        <v>45</v>
      </c>
      <c r="I292" s="518" t="s">
        <v>45</v>
      </c>
      <c r="J292" s="518" t="s">
        <v>45</v>
      </c>
      <c r="K292" s="518" t="s">
        <v>45</v>
      </c>
      <c r="L292" s="518" t="s">
        <v>45</v>
      </c>
      <c r="M292" s="518" t="s">
        <v>45</v>
      </c>
      <c r="N292" s="519"/>
      <c r="O292" s="518" t="s">
        <v>45</v>
      </c>
      <c r="P292" s="518" t="s">
        <v>45</v>
      </c>
      <c r="Q292" s="518" t="s">
        <v>45</v>
      </c>
      <c r="R292" s="518" t="s">
        <v>45</v>
      </c>
      <c r="S292" s="518" t="s">
        <v>45</v>
      </c>
      <c r="T292" s="518" t="s">
        <v>253</v>
      </c>
      <c r="U292" s="518" t="s">
        <v>253</v>
      </c>
      <c r="V292" s="518" t="s">
        <v>281</v>
      </c>
      <c r="W292" s="518" t="s">
        <v>281</v>
      </c>
      <c r="X292" s="518" t="s">
        <v>304</v>
      </c>
      <c r="Y292" s="518" t="s">
        <v>304</v>
      </c>
      <c r="Z292" s="518" t="s">
        <v>304</v>
      </c>
      <c r="AA292" s="518" t="s">
        <v>304</v>
      </c>
      <c r="AB292" s="518" t="s">
        <v>304</v>
      </c>
      <c r="AC292" s="518" t="s">
        <v>304</v>
      </c>
      <c r="AD292" s="88" t="s">
        <v>358</v>
      </c>
      <c r="AE292" s="88" t="s">
        <v>364</v>
      </c>
      <c r="AF292" s="88" t="s">
        <v>371</v>
      </c>
      <c r="AG292" s="88" t="s">
        <v>254</v>
      </c>
    </row>
    <row r="293" spans="1:33" ht="14.25" customHeight="1" thickTop="1" x14ac:dyDescent="0.2">
      <c r="A293" s="520" t="s">
        <v>10</v>
      </c>
      <c r="B293" s="518" t="s">
        <v>80</v>
      </c>
      <c r="C293" s="518" t="s">
        <v>89</v>
      </c>
      <c r="D293" s="518" t="s">
        <v>106</v>
      </c>
      <c r="E293" s="518" t="s">
        <v>113</v>
      </c>
      <c r="F293" s="518" t="s">
        <v>119</v>
      </c>
      <c r="G293" s="518" t="s">
        <v>147</v>
      </c>
      <c r="H293" s="518" t="s">
        <v>154</v>
      </c>
      <c r="I293" s="518" t="s">
        <v>159</v>
      </c>
      <c r="J293" s="518" t="s">
        <v>167</v>
      </c>
      <c r="K293" s="518" t="s">
        <v>186</v>
      </c>
      <c r="L293" s="518" t="s">
        <v>196</v>
      </c>
      <c r="M293" s="518" t="s">
        <v>215</v>
      </c>
      <c r="N293" s="1"/>
      <c r="O293" s="518" t="s">
        <v>221</v>
      </c>
      <c r="P293" s="518" t="s">
        <v>228</v>
      </c>
      <c r="Q293" s="518" t="s">
        <v>236</v>
      </c>
      <c r="R293" s="518" t="s">
        <v>240</v>
      </c>
      <c r="S293" s="518" t="s">
        <v>249</v>
      </c>
      <c r="T293" s="518" t="s">
        <v>254</v>
      </c>
      <c r="U293" s="518" t="s">
        <v>258</v>
      </c>
      <c r="V293" s="518" t="s">
        <v>282</v>
      </c>
      <c r="W293" s="518" t="s">
        <v>300</v>
      </c>
      <c r="X293" s="518" t="s">
        <v>305</v>
      </c>
      <c r="Y293" s="518" t="s">
        <v>311</v>
      </c>
      <c r="Z293" s="518" t="s">
        <v>321</v>
      </c>
      <c r="AA293" s="518" t="s">
        <v>336</v>
      </c>
      <c r="AB293" s="518" t="s">
        <v>347</v>
      </c>
      <c r="AC293" s="518" t="s">
        <v>351</v>
      </c>
      <c r="AD293" s="518" t="s">
        <v>359</v>
      </c>
      <c r="AE293" s="518" t="s">
        <v>365</v>
      </c>
      <c r="AF293" s="518" t="s">
        <v>372</v>
      </c>
      <c r="AG293" s="518" t="s">
        <v>254</v>
      </c>
    </row>
    <row r="294" spans="1:33" ht="13.5" thickBot="1" x14ac:dyDescent="0.25">
      <c r="A294" s="521"/>
      <c r="B294" s="518"/>
      <c r="C294" s="518"/>
      <c r="D294" s="518"/>
      <c r="E294" s="518"/>
      <c r="F294" s="518"/>
      <c r="G294" s="518"/>
      <c r="H294" s="518"/>
      <c r="I294" s="518"/>
      <c r="J294" s="518"/>
      <c r="K294" s="518"/>
      <c r="L294" s="518"/>
      <c r="M294" s="518"/>
      <c r="N294" s="1"/>
      <c r="O294" s="518"/>
      <c r="P294" s="518"/>
      <c r="Q294" s="518"/>
      <c r="R294" s="518"/>
      <c r="S294" s="518"/>
      <c r="T294" s="518"/>
      <c r="U294" s="518"/>
      <c r="V294" s="518"/>
      <c r="W294" s="518"/>
      <c r="X294" s="518"/>
      <c r="Y294" s="518"/>
      <c r="Z294" s="518"/>
      <c r="AA294" s="518"/>
      <c r="AB294" s="518"/>
      <c r="AC294" s="518"/>
      <c r="AD294" s="518"/>
      <c r="AE294" s="518"/>
      <c r="AF294" s="518"/>
      <c r="AG294" s="518"/>
    </row>
    <row r="295" spans="1:33" ht="18" thickTop="1" thickBot="1" x14ac:dyDescent="0.25">
      <c r="A295" s="46" t="s">
        <v>13</v>
      </c>
      <c r="B295" s="52">
        <f>IFERROR(X22*H22,"0")</f>
        <v>0</v>
      </c>
      <c r="C295" s="52">
        <f>IFERROR(X28*H28,"0")+IFERROR(X29*H29,"0")+IFERROR(X30*H30,"0")+IFERROR(X31*H31,"0")</f>
        <v>210</v>
      </c>
      <c r="D295" s="52">
        <f>IFERROR(X36*H36,"0")+IFERROR(X37*H37,"0")</f>
        <v>0</v>
      </c>
      <c r="E295" s="52">
        <f>IFERROR(X42*H42,"0")</f>
        <v>0</v>
      </c>
      <c r="F295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295" s="52">
        <f>IFERROR(X63*H63,"0")+IFERROR(X64*H64,"0")</f>
        <v>0</v>
      </c>
      <c r="H295" s="52">
        <f>IFERROR(X69*H69,"0")</f>
        <v>0</v>
      </c>
      <c r="I295" s="52">
        <f>IFERROR(X74*H74,"0")+IFERROR(X75*H75,"0")</f>
        <v>0</v>
      </c>
      <c r="J295" s="52">
        <f>IFERROR(X80*H80,"0")+IFERROR(X81*H81,"0")+IFERROR(X82*H82,"0")+IFERROR(X83*H83,"0")+IFERROR(X84*H84,"0")+IFERROR(X85*H85,"0")</f>
        <v>504</v>
      </c>
      <c r="K295" s="52">
        <f>IFERROR(X90*H90,"0")+IFERROR(X91*H91,"0")+IFERROR(X92*H92,"0")</f>
        <v>0</v>
      </c>
      <c r="L295" s="52">
        <f>IFERROR(X97*H97,"0")+IFERROR(X98*H98,"0")+IFERROR(X99*H99,"0")+IFERROR(X100*H100,"0")+IFERROR(X101*H101,"0")+IFERROR(X102*H102,"0")+IFERROR(X103*H103,"0")+IFERROR(X104*H104,"0")</f>
        <v>0</v>
      </c>
      <c r="M295" s="52">
        <f>IFERROR(X109*H109,"0")+IFERROR(X110*H110,"0")</f>
        <v>0</v>
      </c>
      <c r="N295" s="1"/>
      <c r="O295" s="52">
        <f>IFERROR(X115*H115,"0")+IFERROR(X116*H116,"0")</f>
        <v>0</v>
      </c>
      <c r="P295" s="52">
        <f>IFERROR(X121*H121,"0")+IFERROR(X122*H122,"0")+IFERROR(X123*H123,"0")</f>
        <v>0</v>
      </c>
      <c r="Q295" s="52">
        <f>IFERROR(X128*H128,"0")</f>
        <v>0</v>
      </c>
      <c r="R295" s="52">
        <f>IFERROR(X133*H133,"0")+IFERROR(X134*H134,"0")</f>
        <v>0</v>
      </c>
      <c r="S295" s="52">
        <f>IFERROR(X139*H139,"0")</f>
        <v>0</v>
      </c>
      <c r="T295" s="52">
        <f>IFERROR(X145*H145,"0")</f>
        <v>0</v>
      </c>
      <c r="U295" s="52">
        <f>IFERROR(X150*H150,"0")+IFERROR(X151*H151,"0")+IFERROR(X152*H152,"0")+IFERROR(X153*H153,"0")+IFERROR(X157*H157,"0")+IFERROR(X158*H158,"0")</f>
        <v>0</v>
      </c>
      <c r="V295" s="52">
        <f>IFERROR(X164*H164,"0")+IFERROR(X165*H165,"0")+IFERROR(X166*H166,"0")+IFERROR(X170*H170,"0")</f>
        <v>0</v>
      </c>
      <c r="W295" s="52">
        <f>IFERROR(X175*H175,"0")</f>
        <v>0</v>
      </c>
      <c r="X295" s="52">
        <f>IFERROR(X181*H181,"0")</f>
        <v>0</v>
      </c>
      <c r="Y295" s="52">
        <f>IFERROR(X186*H186,"0")+IFERROR(X187*H187,"0")+IFERROR(X188*H188,"0")</f>
        <v>0</v>
      </c>
      <c r="Z295" s="52">
        <f>IFERROR(X193*H193,"0")+IFERROR(X194*H194,"0")+IFERROR(X195*H195,"0")+IFERROR(X196*H196,"0")+IFERROR(X197*H197,"0")+IFERROR(X198*H198,"0")</f>
        <v>0</v>
      </c>
      <c r="AA295" s="52">
        <f>IFERROR(X203*H203,"0")+IFERROR(X204*H204,"0")+IFERROR(X205*H205,"0")+IFERROR(X206*H206,"0")</f>
        <v>0</v>
      </c>
      <c r="AB295" s="52">
        <f>IFERROR(X211*H211,"0")</f>
        <v>0</v>
      </c>
      <c r="AC295" s="52">
        <f>IFERROR(X216*H216,"0")+IFERROR(X217*H217,"0")</f>
        <v>0</v>
      </c>
      <c r="AD295" s="52">
        <f>IFERROR(X223*H223,"0")</f>
        <v>0</v>
      </c>
      <c r="AE295" s="52">
        <f>IFERROR(X229*H229,"0")+IFERROR(X230*H230,"0")</f>
        <v>0</v>
      </c>
      <c r="AF295" s="52">
        <f>IFERROR(X236*H236,"0")</f>
        <v>0</v>
      </c>
      <c r="AG295" s="52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0</v>
      </c>
    </row>
    <row r="296" spans="1:33" ht="13.5" thickTop="1" x14ac:dyDescent="0.2">
      <c r="C296" s="1"/>
    </row>
    <row r="297" spans="1:33" ht="19.5" customHeight="1" x14ac:dyDescent="0.2">
      <c r="A297" s="70" t="s">
        <v>62</v>
      </c>
      <c r="B297" s="70" t="s">
        <v>63</v>
      </c>
      <c r="C297" s="70" t="s">
        <v>65</v>
      </c>
    </row>
    <row r="298" spans="1:33" x14ac:dyDescent="0.2">
      <c r="A298" s="71">
        <f>SUMPRODUCT(--(BB:BB="ЗПФ"),--(W:W="кор"),H:H,Y:Y)+SUMPRODUCT(--(BB:BB="ЗПФ"),--(W:W="кг"),Y:Y)</f>
        <v>0</v>
      </c>
      <c r="B298" s="72">
        <f>SUMPRODUCT(--(BB:BB="ПГП"),--(W:W="кор"),H:H,Y:Y)+SUMPRODUCT(--(BB:BB="ПГП"),--(W:W="кг"),Y:Y)</f>
        <v>714</v>
      </c>
      <c r="C298" s="72">
        <f>SUMPRODUCT(--(BB:BB="КИЗ"),--(W:W="кор"),H:H,Y:Y)+SUMPRODUCT(--(BB:BB="КИЗ"),--(W:W="кг"),Y:Y)</f>
        <v>0</v>
      </c>
    </row>
  </sheetData>
  <sheetProtection algorithmName="SHA-512" hashValue="h9mbvWd16ecvabd0ht4/DEqZ6jl7UHg3QBsLXW3SvjIBooZ35zzqe+Dsv36U/tP8HdxHgSCNIEtrlcOXNkOrSQ==" saltValue="nhGyatU8RmWuauiVCdAkJg==" spinCount="100000" sheet="1" objects="1" scenarios="1" sort="0" autoFilter="0" pivotTables="0"/>
  <autoFilter ref="A18:AF29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40,00"/>
        <filter val="210,00"/>
        <filter val="280,00"/>
        <filter val="3"/>
        <filter val="504,00"/>
        <filter val="714,00"/>
        <filter val="871,56"/>
        <filter val="946,56"/>
      </filters>
    </filterColumn>
    <filterColumn colId="29" showButton="0"/>
    <filterColumn colId="30" showButton="0"/>
  </autoFilter>
  <dataConsolidate/>
  <mergeCells count="527">
    <mergeCell ref="Y293:Y294"/>
    <mergeCell ref="Z293:Z294"/>
    <mergeCell ref="AA293:AA294"/>
    <mergeCell ref="AB293:AB294"/>
    <mergeCell ref="AC293:AC294"/>
    <mergeCell ref="AD293:AD294"/>
    <mergeCell ref="AE293:AE294"/>
    <mergeCell ref="AF293:AF294"/>
    <mergeCell ref="AG293:AG294"/>
    <mergeCell ref="X292:AC292"/>
    <mergeCell ref="A293:A294"/>
    <mergeCell ref="B293:B294"/>
    <mergeCell ref="C293:C294"/>
    <mergeCell ref="D293:D294"/>
    <mergeCell ref="E293:E294"/>
    <mergeCell ref="F293:F294"/>
    <mergeCell ref="G293:G294"/>
    <mergeCell ref="H293:H294"/>
    <mergeCell ref="I293:I294"/>
    <mergeCell ref="J293:J294"/>
    <mergeCell ref="K293:K294"/>
    <mergeCell ref="L293:L294"/>
    <mergeCell ref="M293:M294"/>
    <mergeCell ref="O293:O294"/>
    <mergeCell ref="P293:P294"/>
    <mergeCell ref="Q293:Q294"/>
    <mergeCell ref="R293:R294"/>
    <mergeCell ref="S293:S294"/>
    <mergeCell ref="T293:T294"/>
    <mergeCell ref="U293:U294"/>
    <mergeCell ref="V293:V294"/>
    <mergeCell ref="W293:W294"/>
    <mergeCell ref="X293:X294"/>
    <mergeCell ref="P285:V285"/>
    <mergeCell ref="A285:O290"/>
    <mergeCell ref="P286:V286"/>
    <mergeCell ref="P287:V287"/>
    <mergeCell ref="P288:V288"/>
    <mergeCell ref="P289:V289"/>
    <mergeCell ref="P290:V290"/>
    <mergeCell ref="C292:S292"/>
    <mergeCell ref="T292:U292"/>
    <mergeCell ref="V292:W292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59:E259"/>
    <mergeCell ref="P259:T259"/>
    <mergeCell ref="P260:V260"/>
    <mergeCell ref="A260:O261"/>
    <mergeCell ref="P261:V261"/>
    <mergeCell ref="A262:Z262"/>
    <mergeCell ref="D263:E263"/>
    <mergeCell ref="P263:T263"/>
    <mergeCell ref="D264:E264"/>
    <mergeCell ref="P264:T264"/>
    <mergeCell ref="D253:E253"/>
    <mergeCell ref="P253:T253"/>
    <mergeCell ref="P254:V254"/>
    <mergeCell ref="A254:O255"/>
    <mergeCell ref="P255:V255"/>
    <mergeCell ref="A256:Z256"/>
    <mergeCell ref="D257:E257"/>
    <mergeCell ref="P257:T257"/>
    <mergeCell ref="D258:E258"/>
    <mergeCell ref="P258:T258"/>
    <mergeCell ref="A247:Z247"/>
    <mergeCell ref="D248:E248"/>
    <mergeCell ref="P248:T248"/>
    <mergeCell ref="P249:V249"/>
    <mergeCell ref="A249:O250"/>
    <mergeCell ref="P250:V250"/>
    <mergeCell ref="A251:Z251"/>
    <mergeCell ref="D252:E252"/>
    <mergeCell ref="P252:T252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35:Z235"/>
    <mergeCell ref="D236:E236"/>
    <mergeCell ref="P236:T236"/>
    <mergeCell ref="P237:V237"/>
    <mergeCell ref="A237:O238"/>
    <mergeCell ref="P238:V238"/>
    <mergeCell ref="A239:Z239"/>
    <mergeCell ref="A240:Z240"/>
    <mergeCell ref="A241:Z241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A222:Z222"/>
    <mergeCell ref="D223:E223"/>
    <mergeCell ref="P223:T223"/>
    <mergeCell ref="P224:V224"/>
    <mergeCell ref="A224:O225"/>
    <mergeCell ref="P225:V225"/>
    <mergeCell ref="A226:Z226"/>
    <mergeCell ref="A227:Z227"/>
    <mergeCell ref="A228:Z228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A221:Z221"/>
    <mergeCell ref="A209:Z209"/>
    <mergeCell ref="A210:Z210"/>
    <mergeCell ref="D211:E211"/>
    <mergeCell ref="P211:T211"/>
    <mergeCell ref="P212:V212"/>
    <mergeCell ref="A212:O213"/>
    <mergeCell ref="P213:V213"/>
    <mergeCell ref="A214:Z214"/>
    <mergeCell ref="A215:Z215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A202:Z202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A185:Z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78:Z178"/>
    <mergeCell ref="A179:Z179"/>
    <mergeCell ref="A180:Z180"/>
    <mergeCell ref="D181:E181"/>
    <mergeCell ref="P181:T181"/>
    <mergeCell ref="P182:V182"/>
    <mergeCell ref="A182:O183"/>
    <mergeCell ref="P183:V183"/>
    <mergeCell ref="A184:Z184"/>
    <mergeCell ref="P171:V171"/>
    <mergeCell ref="A171:O172"/>
    <mergeCell ref="P172:V172"/>
    <mergeCell ref="A173:Z173"/>
    <mergeCell ref="A174:Z174"/>
    <mergeCell ref="D175:E175"/>
    <mergeCell ref="P175:T175"/>
    <mergeCell ref="P176:V176"/>
    <mergeCell ref="A176:O177"/>
    <mergeCell ref="P177:V177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58:E158"/>
    <mergeCell ref="P158:T158"/>
    <mergeCell ref="P159:V159"/>
    <mergeCell ref="A159:O160"/>
    <mergeCell ref="P160:V160"/>
    <mergeCell ref="A161:Z161"/>
    <mergeCell ref="A162:Z162"/>
    <mergeCell ref="A163:Z163"/>
    <mergeCell ref="D164:E164"/>
    <mergeCell ref="P164:T164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D139:E139"/>
    <mergeCell ref="P139:T139"/>
    <mergeCell ref="P140:V140"/>
    <mergeCell ref="A140:O141"/>
    <mergeCell ref="P141:V141"/>
    <mergeCell ref="A142:Z142"/>
    <mergeCell ref="A143:Z143"/>
    <mergeCell ref="A144:Z144"/>
    <mergeCell ref="D145:E145"/>
    <mergeCell ref="P145:T145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38:Z138"/>
    <mergeCell ref="A126:Z126"/>
    <mergeCell ref="A127:Z127"/>
    <mergeCell ref="D128:E128"/>
    <mergeCell ref="P128:T128"/>
    <mergeCell ref="P129:V129"/>
    <mergeCell ref="A129:O130"/>
    <mergeCell ref="P130:V130"/>
    <mergeCell ref="A131:Z131"/>
    <mergeCell ref="A132:Z132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13:Z113"/>
    <mergeCell ref="A114:Z114"/>
    <mergeCell ref="D115:E115"/>
    <mergeCell ref="P115:T115"/>
    <mergeCell ref="D116:E116"/>
    <mergeCell ref="P116:T116"/>
    <mergeCell ref="P117:V117"/>
    <mergeCell ref="A117:O118"/>
    <mergeCell ref="P118:V118"/>
    <mergeCell ref="A107:Z107"/>
    <mergeCell ref="A108:Z108"/>
    <mergeCell ref="D109:E109"/>
    <mergeCell ref="P109:T109"/>
    <mergeCell ref="D110:E110"/>
    <mergeCell ref="P110:T110"/>
    <mergeCell ref="P111:V111"/>
    <mergeCell ref="A111:O112"/>
    <mergeCell ref="P112:V112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7:X282 X272:X273 X269:X270 X267 X265 X263 X259 X253 X236 X230 X223 X216:X217 X211 X205 X203 X197 X195 X193 X187:X188 X181 X175 X170 X157:X158 X153 X150:X151 X145 X139 X121 X84 X82 X63 X58 X54:X56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4:X276 X268 X266 X264 X257 X248 X242:X244 X206 X204 X198 X196 X194 X186 X166 X133:X134 X128 X122:X123 X115 X101 X97:X98 X90:X92 X85 X83 X80:X81 X74:X75 X69 X57 X47:X53 X42 X36:X37 X31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71 X258 X252 X229 X164:X165 X152 X116 X109:X110 X102:X104 X99:X100 X64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476</v>
      </c>
      <c r="H1" s="9"/>
    </row>
    <row r="3" spans="2:8" x14ac:dyDescent="0.2">
      <c r="B3" s="53" t="s">
        <v>477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478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479</v>
      </c>
      <c r="D6" s="53" t="s">
        <v>480</v>
      </c>
      <c r="E6" s="53" t="s">
        <v>46</v>
      </c>
    </row>
    <row r="8" spans="2:8" x14ac:dyDescent="0.2">
      <c r="B8" s="53" t="s">
        <v>79</v>
      </c>
      <c r="C8" s="53" t="s">
        <v>479</v>
      </c>
      <c r="D8" s="53" t="s">
        <v>46</v>
      </c>
      <c r="E8" s="53" t="s">
        <v>46</v>
      </c>
    </row>
    <row r="10" spans="2:8" x14ac:dyDescent="0.2">
      <c r="B10" s="53" t="s">
        <v>481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482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483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484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485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486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487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488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489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490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491</v>
      </c>
      <c r="C20" s="53" t="s">
        <v>46</v>
      </c>
      <c r="D20" s="53" t="s">
        <v>46</v>
      </c>
      <c r="E20" s="53" t="s">
        <v>46</v>
      </c>
    </row>
  </sheetData>
  <sheetProtection algorithmName="SHA-512" hashValue="OqM0a73viDhaWAlY33wclix1w6f6VA471vm9n3ETYfK1lNPGrn7Ekq7umHKDnYT1DTS5sZWoHDc9Dp5XQVWLcA==" saltValue="DswjsQ4MZIX7AeViLZev+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501</vt:i4>
      </vt:variant>
    </vt:vector>
  </HeadingPairs>
  <TitlesOfParts>
    <vt:vector size="5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2024-11-08T13:31:12Z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