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601CE0A-2C77-460B-9085-1B3997FE64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Z290" i="1" s="1"/>
  <c r="Y270" i="1"/>
  <c r="Y291" i="1" s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BO264" i="1"/>
  <c r="BM264" i="1"/>
  <c r="Z264" i="1"/>
  <c r="Z267" i="1" s="1"/>
  <c r="Y264" i="1"/>
  <c r="X262" i="1"/>
  <c r="X261" i="1"/>
  <c r="BO260" i="1"/>
  <c r="BM260" i="1"/>
  <c r="Z260" i="1"/>
  <c r="Y260" i="1"/>
  <c r="BP260" i="1" s="1"/>
  <c r="BO259" i="1"/>
  <c r="BM259" i="1"/>
  <c r="Z259" i="1"/>
  <c r="Z261" i="1" s="1"/>
  <c r="Y259" i="1"/>
  <c r="Y262" i="1" s="1"/>
  <c r="X257" i="1"/>
  <c r="X256" i="1"/>
  <c r="BO255" i="1"/>
  <c r="BM255" i="1"/>
  <c r="Z255" i="1"/>
  <c r="Z256" i="1" s="1"/>
  <c r="Y255" i="1"/>
  <c r="X253" i="1"/>
  <c r="X252" i="1"/>
  <c r="BO251" i="1"/>
  <c r="BM251" i="1"/>
  <c r="Z251" i="1"/>
  <c r="Y251" i="1"/>
  <c r="BP251" i="1" s="1"/>
  <c r="BO250" i="1"/>
  <c r="BM250" i="1"/>
  <c r="Z250" i="1"/>
  <c r="Y250" i="1"/>
  <c r="BP250" i="1" s="1"/>
  <c r="BO249" i="1"/>
  <c r="BM249" i="1"/>
  <c r="Z249" i="1"/>
  <c r="Z252" i="1" s="1"/>
  <c r="Y249" i="1"/>
  <c r="Y253" i="1" s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Y187" i="1" s="1"/>
  <c r="P183" i="1"/>
  <c r="X180" i="1"/>
  <c r="X179" i="1"/>
  <c r="BO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7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3" i="1"/>
  <c r="BN237" i="1"/>
  <c r="BP237" i="1"/>
  <c r="Y238" i="1"/>
  <c r="X292" i="1"/>
  <c r="Y32" i="1"/>
  <c r="Y38" i="1"/>
  <c r="BN37" i="1"/>
  <c r="Y59" i="1"/>
  <c r="Z65" i="1"/>
  <c r="BN63" i="1"/>
  <c r="BP63" i="1"/>
  <c r="Y66" i="1"/>
  <c r="Z76" i="1"/>
  <c r="Z86" i="1"/>
  <c r="BN80" i="1"/>
  <c r="BP80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Y179" i="1"/>
  <c r="Z186" i="1"/>
  <c r="BN183" i="1"/>
  <c r="BP183" i="1"/>
  <c r="BN185" i="1"/>
  <c r="Y196" i="1"/>
  <c r="Y205" i="1"/>
  <c r="BN201" i="1"/>
  <c r="BN203" i="1"/>
  <c r="BN232" i="1"/>
  <c r="BN249" i="1"/>
  <c r="BP249" i="1"/>
  <c r="BN250" i="1"/>
  <c r="BN251" i="1"/>
  <c r="Y252" i="1"/>
  <c r="BN259" i="1"/>
  <c r="BP259" i="1"/>
  <c r="BN260" i="1"/>
  <c r="Y261" i="1"/>
  <c r="BN266" i="1"/>
  <c r="H9" i="1"/>
  <c r="A10" i="1"/>
  <c r="X293" i="1"/>
  <c r="X294" i="1"/>
  <c r="X296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3" i="1" l="1"/>
  <c r="Z297" i="1"/>
  <c r="Y294" i="1"/>
  <c r="Y296" i="1"/>
  <c r="Y292" i="1"/>
  <c r="Y295" i="1"/>
  <c r="A305" i="1" s="1"/>
  <c r="B305" i="1"/>
  <c r="X295" i="1"/>
  <c r="C305" i="1" l="1"/>
</calcChain>
</file>

<file path=xl/sharedStrings.xml><?xml version="1.0" encoding="utf-8"?>
<sst xmlns="http://schemas.openxmlformats.org/spreadsheetml/2006/main" count="1480" uniqueCount="503">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</sst>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110" sqref="AA11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8" t="s">
        <v>8</v>
      </c>
      <c r="B5" s="409"/>
      <c r="C5" s="410"/>
      <c r="D5" s="386"/>
      <c r="E5" s="387"/>
      <c r="F5" s="510" t="s">
        <v>9</v>
      </c>
      <c r="G5" s="410"/>
      <c r="H5" s="386" t="s">
        <v>502</v>
      </c>
      <c r="I5" s="488"/>
      <c r="J5" s="488"/>
      <c r="K5" s="488"/>
      <c r="L5" s="488"/>
      <c r="M5" s="387"/>
      <c r="N5" s="61"/>
      <c r="P5" s="24" t="s">
        <v>10</v>
      </c>
      <c r="Q5" s="515">
        <v>45607</v>
      </c>
      <c r="R5" s="417"/>
      <c r="T5" s="443" t="s">
        <v>11</v>
      </c>
      <c r="U5" s="385"/>
      <c r="V5" s="445" t="s">
        <v>12</v>
      </c>
      <c r="W5" s="417"/>
      <c r="AB5" s="51"/>
      <c r="AC5" s="51"/>
      <c r="AD5" s="51"/>
      <c r="AE5" s="51"/>
    </row>
    <row r="6" spans="1:32" s="310" customFormat="1" ht="24" customHeight="1" x14ac:dyDescent="0.2">
      <c r="A6" s="418" t="s">
        <v>13</v>
      </c>
      <c r="B6" s="409"/>
      <c r="C6" s="410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8"/>
      <c r="T6" s="448" t="s">
        <v>16</v>
      </c>
      <c r="U6" s="385"/>
      <c r="V6" s="475" t="s">
        <v>17</v>
      </c>
      <c r="W6" s="337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1"/>
      <c r="U7" s="385"/>
      <c r="V7" s="476"/>
      <c r="W7" s="477"/>
      <c r="AB7" s="51"/>
      <c r="AC7" s="51"/>
      <c r="AD7" s="51"/>
      <c r="AE7" s="51"/>
    </row>
    <row r="8" spans="1:32" s="310" customFormat="1" ht="25.5" customHeight="1" x14ac:dyDescent="0.2">
      <c r="A8" s="525" t="s">
        <v>18</v>
      </c>
      <c r="B8" s="323"/>
      <c r="C8" s="324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23">
        <v>0.45833333333333331</v>
      </c>
      <c r="R8" s="364"/>
      <c r="T8" s="321"/>
      <c r="U8" s="385"/>
      <c r="V8" s="476"/>
      <c r="W8" s="477"/>
      <c r="AB8" s="51"/>
      <c r="AC8" s="51"/>
      <c r="AD8" s="51"/>
      <c r="AE8" s="51"/>
    </row>
    <row r="9" spans="1:32" s="310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29"/>
      <c r="E9" s="326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308"/>
      <c r="P9" s="26" t="s">
        <v>21</v>
      </c>
      <c r="Q9" s="341"/>
      <c r="R9" s="342"/>
      <c r="T9" s="321"/>
      <c r="U9" s="385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29"/>
      <c r="E10" s="326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9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49"/>
      <c r="R10" s="450"/>
      <c r="U10" s="24" t="s">
        <v>23</v>
      </c>
      <c r="V10" s="336" t="s">
        <v>24</v>
      </c>
      <c r="W10" s="337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472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8" t="s">
        <v>29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5"/>
      <c r="P12" s="24" t="s">
        <v>30</v>
      </c>
      <c r="Q12" s="423"/>
      <c r="R12" s="364"/>
      <c r="S12" s="23"/>
      <c r="U12" s="24"/>
      <c r="V12" s="344"/>
      <c r="W12" s="321"/>
      <c r="AB12" s="51"/>
      <c r="AC12" s="51"/>
      <c r="AD12" s="51"/>
      <c r="AE12" s="51"/>
    </row>
    <row r="13" spans="1:32" s="310" customFormat="1" ht="23.25" customHeight="1" x14ac:dyDescent="0.2">
      <c r="A13" s="438" t="s">
        <v>31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5"/>
      <c r="O13" s="26"/>
      <c r="P13" s="26" t="s">
        <v>32</v>
      </c>
      <c r="Q13" s="472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8" t="s">
        <v>33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6"/>
      <c r="P15" s="432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8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22" t="s">
        <v>51</v>
      </c>
      <c r="V17" s="410"/>
      <c r="W17" s="354" t="s">
        <v>52</v>
      </c>
      <c r="X17" s="354" t="s">
        <v>53</v>
      </c>
      <c r="Y17" s="523" t="s">
        <v>54</v>
      </c>
      <c r="Z17" s="486" t="s">
        <v>55</v>
      </c>
      <c r="AA17" s="467" t="s">
        <v>56</v>
      </c>
      <c r="AB17" s="467" t="s">
        <v>57</v>
      </c>
      <c r="AC17" s="467" t="s">
        <v>58</v>
      </c>
      <c r="AD17" s="467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24"/>
      <c r="Z18" s="487"/>
      <c r="AA18" s="468"/>
      <c r="AB18" s="468"/>
      <c r="AC18" s="468"/>
      <c r="AD18" s="507"/>
      <c r="AE18" s="508"/>
      <c r="AF18" s="509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0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51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30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30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0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51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7">
        <v>4607111036605</v>
      </c>
      <c r="E28" s="328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4301132093</v>
      </c>
      <c r="D29" s="327">
        <v>4607111036520</v>
      </c>
      <c r="E29" s="328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4301132092</v>
      </c>
      <c r="D30" s="327">
        <v>4607111036537</v>
      </c>
      <c r="E30" s="328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7">
        <v>4607111036599</v>
      </c>
      <c r="E31" s="328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29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30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hidden="1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30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hidden="1" customHeight="1" x14ac:dyDescent="0.25">
      <c r="A34" s="320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51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7">
        <v>4607111036315</v>
      </c>
      <c r="E36" s="328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27">
        <v>4607111036292</v>
      </c>
      <c r="E37" s="328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29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30"/>
      <c r="P38" s="322" t="s">
        <v>73</v>
      </c>
      <c r="Q38" s="323"/>
      <c r="R38" s="323"/>
      <c r="S38" s="323"/>
      <c r="T38" s="323"/>
      <c r="U38" s="323"/>
      <c r="V38" s="324"/>
      <c r="W38" s="37" t="s">
        <v>70</v>
      </c>
      <c r="X38" s="318">
        <f>IFERROR(SUM(X36:X37),"0")</f>
        <v>0</v>
      </c>
      <c r="Y38" s="318">
        <f>IFERROR(SUM(Y36:Y37),"0")</f>
        <v>0</v>
      </c>
      <c r="Z38" s="318">
        <f>IFERROR(IF(Z36="",0,Z36),"0")+IFERROR(IF(Z37="",0,Z37),"0")</f>
        <v>0</v>
      </c>
      <c r="AA38" s="319"/>
      <c r="AB38" s="319"/>
      <c r="AC38" s="319"/>
    </row>
    <row r="39" spans="1:68" hidden="1" x14ac:dyDescent="0.2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30"/>
      <c r="P39" s="322" t="s">
        <v>73</v>
      </c>
      <c r="Q39" s="323"/>
      <c r="R39" s="323"/>
      <c r="S39" s="323"/>
      <c r="T39" s="323"/>
      <c r="U39" s="323"/>
      <c r="V39" s="324"/>
      <c r="W39" s="37" t="s">
        <v>74</v>
      </c>
      <c r="X39" s="318">
        <f>IFERROR(SUMPRODUCT(X36:X37*H36:H37),"0")</f>
        <v>0</v>
      </c>
      <c r="Y39" s="318">
        <f>IFERROR(SUMPRODUCT(Y36:Y37*H36:H37),"0")</f>
        <v>0</v>
      </c>
      <c r="Z39" s="37"/>
      <c r="AA39" s="319"/>
      <c r="AB39" s="319"/>
      <c r="AC39" s="319"/>
    </row>
    <row r="40" spans="1:68" ht="16.5" hidden="1" customHeight="1" x14ac:dyDescent="0.25">
      <c r="A40" s="320" t="s">
        <v>100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  <c r="AA40" s="311"/>
      <c r="AB40" s="311"/>
      <c r="AC40" s="311"/>
    </row>
    <row r="41" spans="1:68" ht="14.25" hidden="1" customHeight="1" x14ac:dyDescent="0.25">
      <c r="A41" s="351" t="s">
        <v>101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2"/>
      <c r="AB41" s="312"/>
      <c r="AC41" s="312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7">
        <v>4607111037053</v>
      </c>
      <c r="E42" s="328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70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29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30"/>
      <c r="P43" s="322" t="s">
        <v>73</v>
      </c>
      <c r="Q43" s="323"/>
      <c r="R43" s="323"/>
      <c r="S43" s="323"/>
      <c r="T43" s="323"/>
      <c r="U43" s="323"/>
      <c r="V43" s="324"/>
      <c r="W43" s="37" t="s">
        <v>70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hidden="1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30"/>
      <c r="P44" s="322" t="s">
        <v>73</v>
      </c>
      <c r="Q44" s="323"/>
      <c r="R44" s="323"/>
      <c r="S44" s="323"/>
      <c r="T44" s="323"/>
      <c r="U44" s="323"/>
      <c r="V44" s="324"/>
      <c r="W44" s="37" t="s">
        <v>74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hidden="1" customHeight="1" x14ac:dyDescent="0.25">
      <c r="A45" s="320" t="s">
        <v>106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  <c r="AA45" s="311"/>
      <c r="AB45" s="311"/>
      <c r="AC45" s="311"/>
    </row>
    <row r="46" spans="1:68" ht="14.25" hidden="1" customHeight="1" x14ac:dyDescent="0.25">
      <c r="A46" s="351" t="s">
        <v>64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12"/>
      <c r="AB46" s="312"/>
      <c r="AC46" s="312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7">
        <v>4607111037190</v>
      </c>
      <c r="E47" s="328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7">
        <v>4607111038999</v>
      </c>
      <c r="E48" s="328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7">
        <v>4607111037183</v>
      </c>
      <c r="E49" s="328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7">
        <v>4607111039385</v>
      </c>
      <c r="E50" s="328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7">
        <v>4607111037091</v>
      </c>
      <c r="E51" s="328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7">
        <v>4607111039392</v>
      </c>
      <c r="E52" s="328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5" t="s">
        <v>121</v>
      </c>
      <c r="Q52" s="332"/>
      <c r="R52" s="332"/>
      <c r="S52" s="332"/>
      <c r="T52" s="333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4301070971</v>
      </c>
      <c r="D53" s="327">
        <v>4607111036902</v>
      </c>
      <c r="E53" s="328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4301071031</v>
      </c>
      <c r="D54" s="327">
        <v>4607111038982</v>
      </c>
      <c r="E54" s="328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27">
        <v>4607111036858</v>
      </c>
      <c r="E55" s="328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27">
        <v>4607111039354</v>
      </c>
      <c r="E56" s="328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27">
        <v>4607111036889</v>
      </c>
      <c r="E57" s="328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132</v>
      </c>
      <c r="B58" s="54" t="s">
        <v>133</v>
      </c>
      <c r="C58" s="31">
        <v>4301071047</v>
      </c>
      <c r="D58" s="327">
        <v>4607111039330</v>
      </c>
      <c r="E58" s="328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idden="1" x14ac:dyDescent="0.2">
      <c r="A59" s="329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30"/>
      <c r="P59" s="322" t="s">
        <v>73</v>
      </c>
      <c r="Q59" s="323"/>
      <c r="R59" s="323"/>
      <c r="S59" s="323"/>
      <c r="T59" s="323"/>
      <c r="U59" s="323"/>
      <c r="V59" s="324"/>
      <c r="W59" s="37" t="s">
        <v>70</v>
      </c>
      <c r="X59" s="318">
        <f>IFERROR(SUM(X47:X58),"0")</f>
        <v>0</v>
      </c>
      <c r="Y59" s="318">
        <f>IFERROR(SUM(Y47:Y58),"0")</f>
        <v>0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19"/>
      <c r="AB59" s="319"/>
      <c r="AC59" s="319"/>
    </row>
    <row r="60" spans="1:68" hidden="1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30"/>
      <c r="P60" s="322" t="s">
        <v>73</v>
      </c>
      <c r="Q60" s="323"/>
      <c r="R60" s="323"/>
      <c r="S60" s="323"/>
      <c r="T60" s="323"/>
      <c r="U60" s="323"/>
      <c r="V60" s="324"/>
      <c r="W60" s="37" t="s">
        <v>74</v>
      </c>
      <c r="X60" s="318">
        <f>IFERROR(SUMPRODUCT(X47:X58*H47:H58),"0")</f>
        <v>0</v>
      </c>
      <c r="Y60" s="318">
        <f>IFERROR(SUMPRODUCT(Y47:Y58*H47:H58),"0")</f>
        <v>0</v>
      </c>
      <c r="Z60" s="37"/>
      <c r="AA60" s="319"/>
      <c r="AB60" s="319"/>
      <c r="AC60" s="319"/>
    </row>
    <row r="61" spans="1:68" ht="16.5" hidden="1" customHeight="1" x14ac:dyDescent="0.25">
      <c r="A61" s="320" t="s">
        <v>134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11"/>
      <c r="AB61" s="311"/>
      <c r="AC61" s="311"/>
    </row>
    <row r="62" spans="1:68" ht="14.25" hidden="1" customHeight="1" x14ac:dyDescent="0.25">
      <c r="A62" s="351" t="s">
        <v>64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12"/>
      <c r="AB62" s="312"/>
      <c r="AC62" s="312"/>
    </row>
    <row r="63" spans="1:68" ht="27" hidden="1" customHeight="1" x14ac:dyDescent="0.25">
      <c r="A63" s="54" t="s">
        <v>135</v>
      </c>
      <c r="B63" s="54" t="s">
        <v>136</v>
      </c>
      <c r="C63" s="31">
        <v>4301070977</v>
      </c>
      <c r="D63" s="327">
        <v>4607111037411</v>
      </c>
      <c r="E63" s="328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139</v>
      </c>
      <c r="B64" s="54" t="s">
        <v>140</v>
      </c>
      <c r="C64" s="31">
        <v>4301070981</v>
      </c>
      <c r="D64" s="327">
        <v>4607111036728</v>
      </c>
      <c r="E64" s="328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70</v>
      </c>
      <c r="X64" s="316">
        <v>0</v>
      </c>
      <c r="Y64" s="317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29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30"/>
      <c r="P65" s="322" t="s">
        <v>73</v>
      </c>
      <c r="Q65" s="323"/>
      <c r="R65" s="323"/>
      <c r="S65" s="323"/>
      <c r="T65" s="323"/>
      <c r="U65" s="323"/>
      <c r="V65" s="324"/>
      <c r="W65" s="37" t="s">
        <v>70</v>
      </c>
      <c r="X65" s="318">
        <f>IFERROR(SUM(X63:X64),"0")</f>
        <v>0</v>
      </c>
      <c r="Y65" s="318">
        <f>IFERROR(SUM(Y63:Y64),"0")</f>
        <v>0</v>
      </c>
      <c r="Z65" s="318">
        <f>IFERROR(IF(Z63="",0,Z63),"0")+IFERROR(IF(Z64="",0,Z64),"0")</f>
        <v>0</v>
      </c>
      <c r="AA65" s="319"/>
      <c r="AB65" s="319"/>
      <c r="AC65" s="319"/>
    </row>
    <row r="66" spans="1:68" hidden="1" x14ac:dyDescent="0.2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30"/>
      <c r="P66" s="322" t="s">
        <v>73</v>
      </c>
      <c r="Q66" s="323"/>
      <c r="R66" s="323"/>
      <c r="S66" s="323"/>
      <c r="T66" s="323"/>
      <c r="U66" s="323"/>
      <c r="V66" s="324"/>
      <c r="W66" s="37" t="s">
        <v>74</v>
      </c>
      <c r="X66" s="318">
        <f>IFERROR(SUMPRODUCT(X63:X64*H63:H64),"0")</f>
        <v>0</v>
      </c>
      <c r="Y66" s="318">
        <f>IFERROR(SUMPRODUCT(Y63:Y64*H63:H64),"0")</f>
        <v>0</v>
      </c>
      <c r="Z66" s="37"/>
      <c r="AA66" s="319"/>
      <c r="AB66" s="319"/>
      <c r="AC66" s="319"/>
    </row>
    <row r="67" spans="1:68" ht="16.5" hidden="1" customHeight="1" x14ac:dyDescent="0.25">
      <c r="A67" s="320" t="s">
        <v>141</v>
      </c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11"/>
      <c r="AB67" s="311"/>
      <c r="AC67" s="311"/>
    </row>
    <row r="68" spans="1:68" ht="14.25" hidden="1" customHeight="1" x14ac:dyDescent="0.25">
      <c r="A68" s="351" t="s">
        <v>142</v>
      </c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12"/>
      <c r="AB68" s="312"/>
      <c r="AC68" s="312"/>
    </row>
    <row r="69" spans="1:68" ht="27" hidden="1" customHeight="1" x14ac:dyDescent="0.25">
      <c r="A69" s="54" t="s">
        <v>143</v>
      </c>
      <c r="B69" s="54" t="s">
        <v>144</v>
      </c>
      <c r="C69" s="31">
        <v>4301135271</v>
      </c>
      <c r="D69" s="327">
        <v>4607111033659</v>
      </c>
      <c r="E69" s="328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9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30"/>
      <c r="P70" s="322" t="s">
        <v>73</v>
      </c>
      <c r="Q70" s="323"/>
      <c r="R70" s="323"/>
      <c r="S70" s="323"/>
      <c r="T70" s="323"/>
      <c r="U70" s="323"/>
      <c r="V70" s="324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hidden="1" x14ac:dyDescent="0.2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30"/>
      <c r="P71" s="322" t="s">
        <v>73</v>
      </c>
      <c r="Q71" s="323"/>
      <c r="R71" s="323"/>
      <c r="S71" s="323"/>
      <c r="T71" s="323"/>
      <c r="U71" s="323"/>
      <c r="V71" s="324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hidden="1" customHeight="1" x14ac:dyDescent="0.25">
      <c r="A72" s="320" t="s">
        <v>146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1"/>
      <c r="AB72" s="311"/>
      <c r="AC72" s="311"/>
    </row>
    <row r="73" spans="1:68" ht="14.25" hidden="1" customHeight="1" x14ac:dyDescent="0.25">
      <c r="A73" s="351" t="s">
        <v>147</v>
      </c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12"/>
      <c r="AB73" s="312"/>
      <c r="AC73" s="312"/>
    </row>
    <row r="74" spans="1:68" ht="27" hidden="1" customHeight="1" x14ac:dyDescent="0.25">
      <c r="A74" s="54" t="s">
        <v>148</v>
      </c>
      <c r="B74" s="54" t="s">
        <v>149</v>
      </c>
      <c r="C74" s="31">
        <v>4301131021</v>
      </c>
      <c r="D74" s="327">
        <v>4607111034137</v>
      </c>
      <c r="E74" s="328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70</v>
      </c>
      <c r="X74" s="316">
        <v>0</v>
      </c>
      <c r="Y74" s="317">
        <f>IFERROR(IF(X74="","",X74),"")</f>
        <v>0</v>
      </c>
      <c r="Z74" s="36">
        <f>IFERROR(IF(X74="","",X74*0.01788),"")</f>
        <v>0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4301131022</v>
      </c>
      <c r="D75" s="327">
        <v>4607111034120</v>
      </c>
      <c r="E75" s="328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70</v>
      </c>
      <c r="X75" s="316">
        <v>0</v>
      </c>
      <c r="Y75" s="317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29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30"/>
      <c r="P76" s="322" t="s">
        <v>73</v>
      </c>
      <c r="Q76" s="323"/>
      <c r="R76" s="323"/>
      <c r="S76" s="323"/>
      <c r="T76" s="323"/>
      <c r="U76" s="323"/>
      <c r="V76" s="324"/>
      <c r="W76" s="37" t="s">
        <v>70</v>
      </c>
      <c r="X76" s="318">
        <f>IFERROR(SUM(X74:X75),"0")</f>
        <v>0</v>
      </c>
      <c r="Y76" s="318">
        <f>IFERROR(SUM(Y74:Y75),"0")</f>
        <v>0</v>
      </c>
      <c r="Z76" s="318">
        <f>IFERROR(IF(Z74="",0,Z74),"0")+IFERROR(IF(Z75="",0,Z75),"0")</f>
        <v>0</v>
      </c>
      <c r="AA76" s="319"/>
      <c r="AB76" s="319"/>
      <c r="AC76" s="319"/>
    </row>
    <row r="77" spans="1:68" hidden="1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30"/>
      <c r="P77" s="322" t="s">
        <v>73</v>
      </c>
      <c r="Q77" s="323"/>
      <c r="R77" s="323"/>
      <c r="S77" s="323"/>
      <c r="T77" s="323"/>
      <c r="U77" s="323"/>
      <c r="V77" s="324"/>
      <c r="W77" s="37" t="s">
        <v>74</v>
      </c>
      <c r="X77" s="318">
        <f>IFERROR(SUMPRODUCT(X74:X75*H74:H75),"0")</f>
        <v>0</v>
      </c>
      <c r="Y77" s="318">
        <f>IFERROR(SUMPRODUCT(Y74:Y75*H74:H75),"0")</f>
        <v>0</v>
      </c>
      <c r="Z77" s="37"/>
      <c r="AA77" s="319"/>
      <c r="AB77" s="319"/>
      <c r="AC77" s="319"/>
    </row>
    <row r="78" spans="1:68" ht="16.5" hidden="1" customHeight="1" x14ac:dyDescent="0.25">
      <c r="A78" s="320" t="s">
        <v>154</v>
      </c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1"/>
      <c r="S78" s="321"/>
      <c r="T78" s="321"/>
      <c r="U78" s="321"/>
      <c r="V78" s="321"/>
      <c r="W78" s="321"/>
      <c r="X78" s="321"/>
      <c r="Y78" s="321"/>
      <c r="Z78" s="321"/>
      <c r="AA78" s="311"/>
      <c r="AB78" s="311"/>
      <c r="AC78" s="311"/>
    </row>
    <row r="79" spans="1:68" ht="14.25" hidden="1" customHeight="1" x14ac:dyDescent="0.25">
      <c r="A79" s="351" t="s">
        <v>142</v>
      </c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12"/>
      <c r="AB79" s="312"/>
      <c r="AC79" s="312"/>
    </row>
    <row r="80" spans="1:68" ht="27" hidden="1" customHeight="1" x14ac:dyDescent="0.25">
      <c r="A80" s="54" t="s">
        <v>155</v>
      </c>
      <c r="B80" s="54" t="s">
        <v>156</v>
      </c>
      <c r="C80" s="31">
        <v>4301135285</v>
      </c>
      <c r="D80" s="327">
        <v>4607111036407</v>
      </c>
      <c r="E80" s="328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158</v>
      </c>
      <c r="B81" s="54" t="s">
        <v>159</v>
      </c>
      <c r="C81" s="31">
        <v>4301135286</v>
      </c>
      <c r="D81" s="327">
        <v>4607111033628</v>
      </c>
      <c r="E81" s="328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161</v>
      </c>
      <c r="B82" s="54" t="s">
        <v>162</v>
      </c>
      <c r="C82" s="31">
        <v>4301135565</v>
      </c>
      <c r="D82" s="327">
        <v>4607111033451</v>
      </c>
      <c r="E82" s="328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163</v>
      </c>
      <c r="Q82" s="332"/>
      <c r="R82" s="332"/>
      <c r="S82" s="332"/>
      <c r="T82" s="333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4301135295</v>
      </c>
      <c r="D83" s="327">
        <v>4607111035141</v>
      </c>
      <c r="E83" s="328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4301135578</v>
      </c>
      <c r="D84" s="327">
        <v>4607111033444</v>
      </c>
      <c r="E84" s="328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">
        <v>170</v>
      </c>
      <c r="Q84" s="332"/>
      <c r="R84" s="332"/>
      <c r="S84" s="332"/>
      <c r="T84" s="333"/>
      <c r="U84" s="34"/>
      <c r="V84" s="34"/>
      <c r="W84" s="35" t="s">
        <v>70</v>
      </c>
      <c r="X84" s="316">
        <v>0</v>
      </c>
      <c r="Y84" s="317">
        <f t="shared" si="6"/>
        <v>0</v>
      </c>
      <c r="Z84" s="36">
        <f t="shared" si="7"/>
        <v>0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171</v>
      </c>
      <c r="B85" s="54" t="s">
        <v>172</v>
      </c>
      <c r="C85" s="31">
        <v>4301135290</v>
      </c>
      <c r="D85" s="327">
        <v>4607111035028</v>
      </c>
      <c r="E85" s="328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idden="1" x14ac:dyDescent="0.2">
      <c r="A86" s="329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30"/>
      <c r="P86" s="322" t="s">
        <v>73</v>
      </c>
      <c r="Q86" s="323"/>
      <c r="R86" s="323"/>
      <c r="S86" s="323"/>
      <c r="T86" s="323"/>
      <c r="U86" s="323"/>
      <c r="V86" s="324"/>
      <c r="W86" s="37" t="s">
        <v>70</v>
      </c>
      <c r="X86" s="318">
        <f>IFERROR(SUM(X80:X85),"0")</f>
        <v>0</v>
      </c>
      <c r="Y86" s="318">
        <f>IFERROR(SUM(Y80:Y85),"0")</f>
        <v>0</v>
      </c>
      <c r="Z86" s="318">
        <f>IFERROR(IF(Z80="",0,Z80),"0")+IFERROR(IF(Z81="",0,Z81),"0")+IFERROR(IF(Z82="",0,Z82),"0")+IFERROR(IF(Z83="",0,Z83),"0")+IFERROR(IF(Z84="",0,Z84),"0")+IFERROR(IF(Z85="",0,Z85),"0")</f>
        <v>0</v>
      </c>
      <c r="AA86" s="319"/>
      <c r="AB86" s="319"/>
      <c r="AC86" s="319"/>
    </row>
    <row r="87" spans="1:68" hidden="1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30"/>
      <c r="P87" s="322" t="s">
        <v>73</v>
      </c>
      <c r="Q87" s="323"/>
      <c r="R87" s="323"/>
      <c r="S87" s="323"/>
      <c r="T87" s="323"/>
      <c r="U87" s="323"/>
      <c r="V87" s="324"/>
      <c r="W87" s="37" t="s">
        <v>74</v>
      </c>
      <c r="X87" s="318">
        <f>IFERROR(SUMPRODUCT(X80:X85*H80:H85),"0")</f>
        <v>0</v>
      </c>
      <c r="Y87" s="318">
        <f>IFERROR(SUMPRODUCT(Y80:Y85*H80:H85),"0")</f>
        <v>0</v>
      </c>
      <c r="Z87" s="37"/>
      <c r="AA87" s="319"/>
      <c r="AB87" s="319"/>
      <c r="AC87" s="319"/>
    </row>
    <row r="88" spans="1:68" ht="16.5" hidden="1" customHeight="1" x14ac:dyDescent="0.25">
      <c r="A88" s="320" t="s">
        <v>173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11"/>
      <c r="AB88" s="311"/>
      <c r="AC88" s="311"/>
    </row>
    <row r="89" spans="1:68" ht="14.25" hidden="1" customHeight="1" x14ac:dyDescent="0.25">
      <c r="A89" s="351" t="s">
        <v>174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12"/>
      <c r="AB89" s="312"/>
      <c r="AC89" s="312"/>
    </row>
    <row r="90" spans="1:68" ht="27" hidden="1" customHeight="1" x14ac:dyDescent="0.25">
      <c r="A90" s="54" t="s">
        <v>175</v>
      </c>
      <c r="B90" s="54" t="s">
        <v>176</v>
      </c>
      <c r="C90" s="31">
        <v>4301136042</v>
      </c>
      <c r="D90" s="327">
        <v>4607025784012</v>
      </c>
      <c r="E90" s="328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178</v>
      </c>
      <c r="B91" s="54" t="s">
        <v>179</v>
      </c>
      <c r="C91" s="31">
        <v>4301136040</v>
      </c>
      <c r="D91" s="327">
        <v>4607025784319</v>
      </c>
      <c r="E91" s="328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6">
        <v>0</v>
      </c>
      <c r="Y91" s="317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180</v>
      </c>
      <c r="B92" s="54" t="s">
        <v>181</v>
      </c>
      <c r="C92" s="31">
        <v>4301136039</v>
      </c>
      <c r="D92" s="327">
        <v>4607111035370</v>
      </c>
      <c r="E92" s="328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29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30"/>
      <c r="P93" s="322" t="s">
        <v>73</v>
      </c>
      <c r="Q93" s="323"/>
      <c r="R93" s="323"/>
      <c r="S93" s="323"/>
      <c r="T93" s="323"/>
      <c r="U93" s="323"/>
      <c r="V93" s="324"/>
      <c r="W93" s="37" t="s">
        <v>70</v>
      </c>
      <c r="X93" s="318">
        <f>IFERROR(SUM(X90:X92),"0")</f>
        <v>0</v>
      </c>
      <c r="Y93" s="318">
        <f>IFERROR(SUM(Y90:Y92),"0")</f>
        <v>0</v>
      </c>
      <c r="Z93" s="318">
        <f>IFERROR(IF(Z90="",0,Z90),"0")+IFERROR(IF(Z91="",0,Z91),"0")+IFERROR(IF(Z92="",0,Z92),"0")</f>
        <v>0</v>
      </c>
      <c r="AA93" s="319"/>
      <c r="AB93" s="319"/>
      <c r="AC93" s="319"/>
    </row>
    <row r="94" spans="1:68" hidden="1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  <c r="N94" s="321"/>
      <c r="O94" s="330"/>
      <c r="P94" s="322" t="s">
        <v>73</v>
      </c>
      <c r="Q94" s="323"/>
      <c r="R94" s="323"/>
      <c r="S94" s="323"/>
      <c r="T94" s="323"/>
      <c r="U94" s="323"/>
      <c r="V94" s="324"/>
      <c r="W94" s="37" t="s">
        <v>74</v>
      </c>
      <c r="X94" s="318">
        <f>IFERROR(SUMPRODUCT(X90:X92*H90:H92),"0")</f>
        <v>0</v>
      </c>
      <c r="Y94" s="318">
        <f>IFERROR(SUMPRODUCT(Y90:Y92*H90:H92),"0")</f>
        <v>0</v>
      </c>
      <c r="Z94" s="37"/>
      <c r="AA94" s="319"/>
      <c r="AB94" s="319"/>
      <c r="AC94" s="319"/>
    </row>
    <row r="95" spans="1:68" ht="16.5" hidden="1" customHeight="1" x14ac:dyDescent="0.25">
      <c r="A95" s="320" t="s">
        <v>183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  <c r="AA95" s="311"/>
      <c r="AB95" s="311"/>
      <c r="AC95" s="311"/>
    </row>
    <row r="96" spans="1:68" ht="14.25" hidden="1" customHeight="1" x14ac:dyDescent="0.25">
      <c r="A96" s="351" t="s">
        <v>64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12"/>
      <c r="AB96" s="312"/>
      <c r="AC96" s="312"/>
    </row>
    <row r="97" spans="1:68" ht="27" hidden="1" customHeight="1" x14ac:dyDescent="0.25">
      <c r="A97" s="54" t="s">
        <v>184</v>
      </c>
      <c r="B97" s="54" t="s">
        <v>185</v>
      </c>
      <c r="C97" s="31">
        <v>4301070975</v>
      </c>
      <c r="D97" s="327">
        <v>4607111033970</v>
      </c>
      <c r="E97" s="328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4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7">
        <v>4607111039262</v>
      </c>
      <c r="E98" s="328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188</v>
      </c>
      <c r="B99" s="54" t="s">
        <v>189</v>
      </c>
      <c r="C99" s="31">
        <v>4301070976</v>
      </c>
      <c r="D99" s="327">
        <v>4607111034144</v>
      </c>
      <c r="E99" s="328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3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6">
        <v>0</v>
      </c>
      <c r="Y99" s="317">
        <f t="shared" si="12"/>
        <v>0</v>
      </c>
      <c r="Z99" s="36">
        <f t="shared" si="13"/>
        <v>0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7">
        <v>4607111039248</v>
      </c>
      <c r="E100" s="328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192</v>
      </c>
      <c r="B101" s="54" t="s">
        <v>193</v>
      </c>
      <c r="C101" s="31">
        <v>4301070973</v>
      </c>
      <c r="D101" s="327">
        <v>4607111033987</v>
      </c>
      <c r="E101" s="328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4301071049</v>
      </c>
      <c r="D102" s="327">
        <v>4607111039293</v>
      </c>
      <c r="E102" s="328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4301070974</v>
      </c>
      <c r="D103" s="327">
        <v>4607111034151</v>
      </c>
      <c r="E103" s="328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7">
        <v>4607111039279</v>
      </c>
      <c r="E104" s="328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idden="1" x14ac:dyDescent="0.2">
      <c r="A105" s="329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30"/>
      <c r="P105" s="322" t="s">
        <v>73</v>
      </c>
      <c r="Q105" s="323"/>
      <c r="R105" s="323"/>
      <c r="S105" s="323"/>
      <c r="T105" s="323"/>
      <c r="U105" s="323"/>
      <c r="V105" s="324"/>
      <c r="W105" s="37" t="s">
        <v>70</v>
      </c>
      <c r="X105" s="318">
        <f>IFERROR(SUM(X97:X104),"0")</f>
        <v>0</v>
      </c>
      <c r="Y105" s="318">
        <f>IFERROR(SUM(Y97:Y104),"0")</f>
        <v>0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19"/>
      <c r="AB105" s="319"/>
      <c r="AC105" s="319"/>
    </row>
    <row r="106" spans="1:68" hidden="1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30"/>
      <c r="P106" s="322" t="s">
        <v>73</v>
      </c>
      <c r="Q106" s="323"/>
      <c r="R106" s="323"/>
      <c r="S106" s="323"/>
      <c r="T106" s="323"/>
      <c r="U106" s="323"/>
      <c r="V106" s="324"/>
      <c r="W106" s="37" t="s">
        <v>74</v>
      </c>
      <c r="X106" s="318">
        <f>IFERROR(SUMPRODUCT(X97:X104*H97:H104),"0")</f>
        <v>0</v>
      </c>
      <c r="Y106" s="318">
        <f>IFERROR(SUMPRODUCT(Y97:Y104*H97:H104),"0")</f>
        <v>0</v>
      </c>
      <c r="Z106" s="37"/>
      <c r="AA106" s="319"/>
      <c r="AB106" s="319"/>
      <c r="AC106" s="319"/>
    </row>
    <row r="107" spans="1:68" ht="16.5" hidden="1" customHeight="1" x14ac:dyDescent="0.25">
      <c r="A107" s="320" t="s">
        <v>202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11"/>
      <c r="AB107" s="311"/>
      <c r="AC107" s="311"/>
    </row>
    <row r="108" spans="1:68" ht="14.25" hidden="1" customHeight="1" x14ac:dyDescent="0.25">
      <c r="A108" s="351" t="s">
        <v>142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12"/>
      <c r="AB108" s="312"/>
      <c r="AC108" s="312"/>
    </row>
    <row r="109" spans="1:68" ht="27" hidden="1" customHeight="1" x14ac:dyDescent="0.25">
      <c r="A109" s="54" t="s">
        <v>203</v>
      </c>
      <c r="B109" s="54" t="s">
        <v>204</v>
      </c>
      <c r="C109" s="31">
        <v>4301135533</v>
      </c>
      <c r="D109" s="327">
        <v>4607111034014</v>
      </c>
      <c r="E109" s="328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80" t="s">
        <v>205</v>
      </c>
      <c r="Q109" s="332"/>
      <c r="R109" s="332"/>
      <c r="S109" s="332"/>
      <c r="T109" s="333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27">
        <v>4607111033994</v>
      </c>
      <c r="E110" s="328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04" t="s">
        <v>209</v>
      </c>
      <c r="Q110" s="332"/>
      <c r="R110" s="332"/>
      <c r="S110" s="332"/>
      <c r="T110" s="333"/>
      <c r="U110" s="34"/>
      <c r="V110" s="34"/>
      <c r="W110" s="35" t="s">
        <v>70</v>
      </c>
      <c r="X110" s="316">
        <v>140</v>
      </c>
      <c r="Y110" s="317">
        <f>IFERROR(IF(X110="","",X110),"")</f>
        <v>140</v>
      </c>
      <c r="Z110" s="36">
        <f>IFERROR(IF(X110="","",X110*0.01788),"")</f>
        <v>2.5032000000000001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518.50400000000002</v>
      </c>
      <c r="BN110" s="67">
        <f>IFERROR(Y110*I110,"0")</f>
        <v>518.50400000000002</v>
      </c>
      <c r="BO110" s="67">
        <f>IFERROR(X110/J110,"0")</f>
        <v>2</v>
      </c>
      <c r="BP110" s="67">
        <f>IFERROR(Y110/J110,"0")</f>
        <v>2</v>
      </c>
    </row>
    <row r="111" spans="1:68" x14ac:dyDescent="0.2">
      <c r="A111" s="329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30"/>
      <c r="P111" s="322" t="s">
        <v>73</v>
      </c>
      <c r="Q111" s="323"/>
      <c r="R111" s="323"/>
      <c r="S111" s="323"/>
      <c r="T111" s="323"/>
      <c r="U111" s="323"/>
      <c r="V111" s="324"/>
      <c r="W111" s="37" t="s">
        <v>70</v>
      </c>
      <c r="X111" s="318">
        <f>IFERROR(SUM(X109:X110),"0")</f>
        <v>140</v>
      </c>
      <c r="Y111" s="318">
        <f>IFERROR(SUM(Y109:Y110),"0")</f>
        <v>140</v>
      </c>
      <c r="Z111" s="318">
        <f>IFERROR(IF(Z109="",0,Z109),"0")+IFERROR(IF(Z110="",0,Z110),"0")</f>
        <v>2.5032000000000001</v>
      </c>
      <c r="AA111" s="319"/>
      <c r="AB111" s="319"/>
      <c r="AC111" s="319"/>
    </row>
    <row r="112" spans="1:68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30"/>
      <c r="P112" s="322" t="s">
        <v>73</v>
      </c>
      <c r="Q112" s="323"/>
      <c r="R112" s="323"/>
      <c r="S112" s="323"/>
      <c r="T112" s="323"/>
      <c r="U112" s="323"/>
      <c r="V112" s="324"/>
      <c r="W112" s="37" t="s">
        <v>74</v>
      </c>
      <c r="X112" s="318">
        <f>IFERROR(SUMPRODUCT(X109:X110*H109:H110),"0")</f>
        <v>420</v>
      </c>
      <c r="Y112" s="318">
        <f>IFERROR(SUMPRODUCT(Y109:Y110*H109:H110),"0")</f>
        <v>420</v>
      </c>
      <c r="Z112" s="37"/>
      <c r="AA112" s="319"/>
      <c r="AB112" s="319"/>
      <c r="AC112" s="319"/>
    </row>
    <row r="113" spans="1:68" ht="16.5" hidden="1" customHeight="1" x14ac:dyDescent="0.25">
      <c r="A113" s="320" t="s">
        <v>210</v>
      </c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11"/>
      <c r="AB113" s="311"/>
      <c r="AC113" s="311"/>
    </row>
    <row r="114" spans="1:68" ht="14.25" hidden="1" customHeight="1" x14ac:dyDescent="0.25">
      <c r="A114" s="351" t="s">
        <v>142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12"/>
      <c r="AB114" s="312"/>
      <c r="AC114" s="312"/>
    </row>
    <row r="115" spans="1:68" ht="27" hidden="1" customHeight="1" x14ac:dyDescent="0.25">
      <c r="A115" s="54" t="s">
        <v>211</v>
      </c>
      <c r="B115" s="54" t="s">
        <v>212</v>
      </c>
      <c r="C115" s="31">
        <v>4301135311</v>
      </c>
      <c r="D115" s="327">
        <v>4607111039095</v>
      </c>
      <c r="E115" s="328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4301135300</v>
      </c>
      <c r="D116" s="327">
        <v>4607111039101</v>
      </c>
      <c r="E116" s="328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60" t="s">
        <v>216</v>
      </c>
      <c r="Q116" s="332"/>
      <c r="R116" s="332"/>
      <c r="S116" s="332"/>
      <c r="T116" s="333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217</v>
      </c>
      <c r="B117" s="54" t="s">
        <v>218</v>
      </c>
      <c r="C117" s="31">
        <v>4301135282</v>
      </c>
      <c r="D117" s="327">
        <v>4607111034199</v>
      </c>
      <c r="E117" s="328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70</v>
      </c>
      <c r="X117" s="316">
        <v>0</v>
      </c>
      <c r="Y117" s="317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29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30"/>
      <c r="P118" s="322" t="s">
        <v>73</v>
      </c>
      <c r="Q118" s="323"/>
      <c r="R118" s="323"/>
      <c r="S118" s="323"/>
      <c r="T118" s="323"/>
      <c r="U118" s="323"/>
      <c r="V118" s="324"/>
      <c r="W118" s="37" t="s">
        <v>70</v>
      </c>
      <c r="X118" s="318">
        <f>IFERROR(SUM(X115:X117),"0")</f>
        <v>0</v>
      </c>
      <c r="Y118" s="318">
        <f>IFERROR(SUM(Y115:Y117),"0")</f>
        <v>0</v>
      </c>
      <c r="Z118" s="318">
        <f>IFERROR(IF(Z115="",0,Z115),"0")+IFERROR(IF(Z116="",0,Z116),"0")+IFERROR(IF(Z117="",0,Z117),"0")</f>
        <v>0</v>
      </c>
      <c r="AA118" s="319"/>
      <c r="AB118" s="319"/>
      <c r="AC118" s="319"/>
    </row>
    <row r="119" spans="1:68" hidden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30"/>
      <c r="P119" s="322" t="s">
        <v>73</v>
      </c>
      <c r="Q119" s="323"/>
      <c r="R119" s="323"/>
      <c r="S119" s="323"/>
      <c r="T119" s="323"/>
      <c r="U119" s="323"/>
      <c r="V119" s="324"/>
      <c r="W119" s="37" t="s">
        <v>74</v>
      </c>
      <c r="X119" s="318">
        <f>IFERROR(SUMPRODUCT(X115:X117*H115:H117),"0")</f>
        <v>0</v>
      </c>
      <c r="Y119" s="318">
        <f>IFERROR(SUMPRODUCT(Y115:Y117*H115:H117),"0")</f>
        <v>0</v>
      </c>
      <c r="Z119" s="37"/>
      <c r="AA119" s="319"/>
      <c r="AB119" s="319"/>
      <c r="AC119" s="319"/>
    </row>
    <row r="120" spans="1:68" ht="16.5" hidden="1" customHeight="1" x14ac:dyDescent="0.25">
      <c r="A120" s="320" t="s">
        <v>220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  <c r="AA120" s="311"/>
      <c r="AB120" s="311"/>
      <c r="AC120" s="311"/>
    </row>
    <row r="121" spans="1:68" ht="14.25" hidden="1" customHeight="1" x14ac:dyDescent="0.25">
      <c r="A121" s="351" t="s">
        <v>142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12"/>
      <c r="AB121" s="312"/>
      <c r="AC121" s="312"/>
    </row>
    <row r="122" spans="1:68" ht="27" hidden="1" customHeight="1" x14ac:dyDescent="0.25">
      <c r="A122" s="54" t="s">
        <v>221</v>
      </c>
      <c r="B122" s="54" t="s">
        <v>222</v>
      </c>
      <c r="C122" s="31">
        <v>4301135178</v>
      </c>
      <c r="D122" s="327">
        <v>4607111034816</v>
      </c>
      <c r="E122" s="328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223</v>
      </c>
      <c r="B123" s="54" t="s">
        <v>224</v>
      </c>
      <c r="C123" s="31">
        <v>4301135275</v>
      </c>
      <c r="D123" s="327">
        <v>4607111034380</v>
      </c>
      <c r="E123" s="328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27">
        <v>4607111034397</v>
      </c>
      <c r="E124" s="328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70</v>
      </c>
      <c r="X124" s="316">
        <v>140</v>
      </c>
      <c r="Y124" s="317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459.2</v>
      </c>
      <c r="BN124" s="67">
        <f>IFERROR(Y124*I124,"0")</f>
        <v>459.2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329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30"/>
      <c r="P125" s="322" t="s">
        <v>73</v>
      </c>
      <c r="Q125" s="323"/>
      <c r="R125" s="323"/>
      <c r="S125" s="323"/>
      <c r="T125" s="323"/>
      <c r="U125" s="323"/>
      <c r="V125" s="324"/>
      <c r="W125" s="37" t="s">
        <v>70</v>
      </c>
      <c r="X125" s="318">
        <f>IFERROR(SUM(X122:X124),"0")</f>
        <v>140</v>
      </c>
      <c r="Y125" s="318">
        <f>IFERROR(SUM(Y122:Y124),"0")</f>
        <v>140</v>
      </c>
      <c r="Z125" s="318">
        <f>IFERROR(IF(Z122="",0,Z122),"0")+IFERROR(IF(Z123="",0,Z123),"0")+IFERROR(IF(Z124="",0,Z124),"0")</f>
        <v>2.5032000000000001</v>
      </c>
      <c r="AA125" s="319"/>
      <c r="AB125" s="319"/>
      <c r="AC125" s="319"/>
    </row>
    <row r="126" spans="1:68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30"/>
      <c r="P126" s="322" t="s">
        <v>73</v>
      </c>
      <c r="Q126" s="323"/>
      <c r="R126" s="323"/>
      <c r="S126" s="323"/>
      <c r="T126" s="323"/>
      <c r="U126" s="323"/>
      <c r="V126" s="324"/>
      <c r="W126" s="37" t="s">
        <v>74</v>
      </c>
      <c r="X126" s="318">
        <f>IFERROR(SUMPRODUCT(X122:X124*H122:H124),"0")</f>
        <v>420</v>
      </c>
      <c r="Y126" s="318">
        <f>IFERROR(SUMPRODUCT(Y122:Y124*H122:H124),"0")</f>
        <v>420</v>
      </c>
      <c r="Z126" s="37"/>
      <c r="AA126" s="319"/>
      <c r="AB126" s="319"/>
      <c r="AC126" s="319"/>
    </row>
    <row r="127" spans="1:68" ht="16.5" hidden="1" customHeight="1" x14ac:dyDescent="0.25">
      <c r="A127" s="320" t="s">
        <v>228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11"/>
      <c r="AB127" s="311"/>
      <c r="AC127" s="311"/>
    </row>
    <row r="128" spans="1:68" ht="14.25" hidden="1" customHeight="1" x14ac:dyDescent="0.25">
      <c r="A128" s="351" t="s">
        <v>142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12"/>
      <c r="AB128" s="312"/>
      <c r="AC128" s="312"/>
    </row>
    <row r="129" spans="1:68" ht="27" hidden="1" customHeight="1" x14ac:dyDescent="0.25">
      <c r="A129" s="54" t="s">
        <v>229</v>
      </c>
      <c r="B129" s="54" t="s">
        <v>230</v>
      </c>
      <c r="C129" s="31">
        <v>4301135279</v>
      </c>
      <c r="D129" s="327">
        <v>4607111035806</v>
      </c>
      <c r="E129" s="328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9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30"/>
      <c r="P130" s="322" t="s">
        <v>73</v>
      </c>
      <c r="Q130" s="323"/>
      <c r="R130" s="323"/>
      <c r="S130" s="323"/>
      <c r="T130" s="323"/>
      <c r="U130" s="323"/>
      <c r="V130" s="324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hidden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30"/>
      <c r="P131" s="322" t="s">
        <v>73</v>
      </c>
      <c r="Q131" s="323"/>
      <c r="R131" s="323"/>
      <c r="S131" s="323"/>
      <c r="T131" s="323"/>
      <c r="U131" s="323"/>
      <c r="V131" s="324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hidden="1" customHeight="1" x14ac:dyDescent="0.25">
      <c r="A132" s="320" t="s">
        <v>232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11"/>
      <c r="AB132" s="311"/>
      <c r="AC132" s="311"/>
    </row>
    <row r="133" spans="1:68" ht="14.25" hidden="1" customHeight="1" x14ac:dyDescent="0.25">
      <c r="A133" s="351" t="s">
        <v>233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12"/>
      <c r="AB133" s="312"/>
      <c r="AC133" s="312"/>
    </row>
    <row r="134" spans="1:68" ht="27" hidden="1" customHeight="1" x14ac:dyDescent="0.25">
      <c r="A134" s="54" t="s">
        <v>234</v>
      </c>
      <c r="B134" s="54" t="s">
        <v>235</v>
      </c>
      <c r="C134" s="31">
        <v>4301071054</v>
      </c>
      <c r="D134" s="327">
        <v>4607111035639</v>
      </c>
      <c r="E134" s="328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9" t="s">
        <v>237</v>
      </c>
      <c r="Q134" s="332"/>
      <c r="R134" s="332"/>
      <c r="S134" s="332"/>
      <c r="T134" s="333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239</v>
      </c>
      <c r="B135" s="54" t="s">
        <v>240</v>
      </c>
      <c r="C135" s="31">
        <v>4301135540</v>
      </c>
      <c r="D135" s="327">
        <v>4607111035646</v>
      </c>
      <c r="E135" s="328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9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30"/>
      <c r="P136" s="322" t="s">
        <v>73</v>
      </c>
      <c r="Q136" s="323"/>
      <c r="R136" s="323"/>
      <c r="S136" s="323"/>
      <c r="T136" s="323"/>
      <c r="U136" s="323"/>
      <c r="V136" s="324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hidden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30"/>
      <c r="P137" s="322" t="s">
        <v>73</v>
      </c>
      <c r="Q137" s="323"/>
      <c r="R137" s="323"/>
      <c r="S137" s="323"/>
      <c r="T137" s="323"/>
      <c r="U137" s="323"/>
      <c r="V137" s="324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hidden="1" customHeight="1" x14ac:dyDescent="0.25">
      <c r="A138" s="320" t="s">
        <v>241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11"/>
      <c r="AB138" s="311"/>
      <c r="AC138" s="311"/>
    </row>
    <row r="139" spans="1:68" ht="14.25" hidden="1" customHeight="1" x14ac:dyDescent="0.25">
      <c r="A139" s="351" t="s">
        <v>142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12"/>
      <c r="AB139" s="312"/>
      <c r="AC139" s="312"/>
    </row>
    <row r="140" spans="1:68" ht="27" hidden="1" customHeight="1" x14ac:dyDescent="0.25">
      <c r="A140" s="54" t="s">
        <v>242</v>
      </c>
      <c r="B140" s="54" t="s">
        <v>243</v>
      </c>
      <c r="C140" s="31">
        <v>4301135281</v>
      </c>
      <c r="D140" s="327">
        <v>4607111036568</v>
      </c>
      <c r="E140" s="328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9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30"/>
      <c r="P141" s="322" t="s">
        <v>73</v>
      </c>
      <c r="Q141" s="323"/>
      <c r="R141" s="323"/>
      <c r="S141" s="323"/>
      <c r="T141" s="323"/>
      <c r="U141" s="323"/>
      <c r="V141" s="324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30"/>
      <c r="P142" s="322" t="s">
        <v>73</v>
      </c>
      <c r="Q142" s="323"/>
      <c r="R142" s="323"/>
      <c r="S142" s="323"/>
      <c r="T142" s="323"/>
      <c r="U142" s="323"/>
      <c r="V142" s="324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hidden="1" customHeight="1" x14ac:dyDescent="0.2">
      <c r="A143" s="378" t="s">
        <v>245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0" t="s">
        <v>246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11"/>
      <c r="AB144" s="311"/>
      <c r="AC144" s="311"/>
    </row>
    <row r="145" spans="1:68" ht="14.25" hidden="1" customHeight="1" x14ac:dyDescent="0.25">
      <c r="A145" s="351" t="s">
        <v>142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  <c r="AA145" s="312"/>
      <c r="AB145" s="312"/>
      <c r="AC145" s="312"/>
    </row>
    <row r="146" spans="1:68" ht="27" hidden="1" customHeight="1" x14ac:dyDescent="0.25">
      <c r="A146" s="54" t="s">
        <v>247</v>
      </c>
      <c r="B146" s="54" t="s">
        <v>248</v>
      </c>
      <c r="C146" s="31">
        <v>4301135317</v>
      </c>
      <c r="D146" s="327">
        <v>4607111039057</v>
      </c>
      <c r="E146" s="328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4" t="s">
        <v>249</v>
      </c>
      <c r="Q146" s="332"/>
      <c r="R146" s="332"/>
      <c r="S146" s="332"/>
      <c r="T146" s="333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9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30"/>
      <c r="P147" s="322" t="s">
        <v>73</v>
      </c>
      <c r="Q147" s="323"/>
      <c r="R147" s="323"/>
      <c r="S147" s="323"/>
      <c r="T147" s="323"/>
      <c r="U147" s="323"/>
      <c r="V147" s="324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30"/>
      <c r="P148" s="322" t="s">
        <v>73</v>
      </c>
      <c r="Q148" s="323"/>
      <c r="R148" s="323"/>
      <c r="S148" s="323"/>
      <c r="T148" s="323"/>
      <c r="U148" s="323"/>
      <c r="V148" s="324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hidden="1" customHeight="1" x14ac:dyDescent="0.25">
      <c r="A149" s="320" t="s">
        <v>250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11"/>
      <c r="AB149" s="311"/>
      <c r="AC149" s="311"/>
    </row>
    <row r="150" spans="1:68" ht="14.25" hidden="1" customHeight="1" x14ac:dyDescent="0.25">
      <c r="A150" s="351" t="s">
        <v>64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12"/>
      <c r="AB150" s="312"/>
      <c r="AC150" s="312"/>
    </row>
    <row r="151" spans="1:68" ht="16.5" hidden="1" customHeight="1" x14ac:dyDescent="0.25">
      <c r="A151" s="54" t="s">
        <v>251</v>
      </c>
      <c r="B151" s="54" t="s">
        <v>252</v>
      </c>
      <c r="C151" s="31">
        <v>4301071062</v>
      </c>
      <c r="D151" s="327">
        <v>4607111036384</v>
      </c>
      <c r="E151" s="328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7" t="s">
        <v>253</v>
      </c>
      <c r="Q151" s="332"/>
      <c r="R151" s="332"/>
      <c r="S151" s="332"/>
      <c r="T151" s="333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4301071056</v>
      </c>
      <c r="D152" s="327">
        <v>4640242180250</v>
      </c>
      <c r="E152" s="328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9" t="s">
        <v>257</v>
      </c>
      <c r="Q152" s="332"/>
      <c r="R152" s="332"/>
      <c r="S152" s="332"/>
      <c r="T152" s="333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hidden="1" customHeight="1" x14ac:dyDescent="0.25">
      <c r="A153" s="54" t="s">
        <v>259</v>
      </c>
      <c r="B153" s="54" t="s">
        <v>260</v>
      </c>
      <c r="C153" s="31">
        <v>4301071050</v>
      </c>
      <c r="D153" s="327">
        <v>4607111036216</v>
      </c>
      <c r="E153" s="328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261</v>
      </c>
      <c r="Q153" s="332"/>
      <c r="R153" s="332"/>
      <c r="S153" s="332"/>
      <c r="T153" s="333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4301071061</v>
      </c>
      <c r="D154" s="327">
        <v>4607111036278</v>
      </c>
      <c r="E154" s="328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265</v>
      </c>
      <c r="Q154" s="332"/>
      <c r="R154" s="332"/>
      <c r="S154" s="332"/>
      <c r="T154" s="333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29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30"/>
      <c r="P155" s="322" t="s">
        <v>73</v>
      </c>
      <c r="Q155" s="323"/>
      <c r="R155" s="323"/>
      <c r="S155" s="323"/>
      <c r="T155" s="323"/>
      <c r="U155" s="323"/>
      <c r="V155" s="324"/>
      <c r="W155" s="37" t="s">
        <v>70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hidden="1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30"/>
      <c r="P156" s="322" t="s">
        <v>73</v>
      </c>
      <c r="Q156" s="323"/>
      <c r="R156" s="323"/>
      <c r="S156" s="323"/>
      <c r="T156" s="323"/>
      <c r="U156" s="323"/>
      <c r="V156" s="324"/>
      <c r="W156" s="37" t="s">
        <v>74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hidden="1" customHeight="1" x14ac:dyDescent="0.25">
      <c r="A157" s="351" t="s">
        <v>267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312"/>
      <c r="AB157" s="312"/>
      <c r="AC157" s="312"/>
    </row>
    <row r="158" spans="1:68" ht="27" hidden="1" customHeight="1" x14ac:dyDescent="0.25">
      <c r="A158" s="54" t="s">
        <v>268</v>
      </c>
      <c r="B158" s="54" t="s">
        <v>269</v>
      </c>
      <c r="C158" s="31">
        <v>4301080153</v>
      </c>
      <c r="D158" s="327">
        <v>4607111036827</v>
      </c>
      <c r="E158" s="328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271</v>
      </c>
      <c r="B159" s="54" t="s">
        <v>272</v>
      </c>
      <c r="C159" s="31">
        <v>4301080154</v>
      </c>
      <c r="D159" s="327">
        <v>4607111036834</v>
      </c>
      <c r="E159" s="328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29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30"/>
      <c r="P160" s="322" t="s">
        <v>73</v>
      </c>
      <c r="Q160" s="323"/>
      <c r="R160" s="323"/>
      <c r="S160" s="323"/>
      <c r="T160" s="323"/>
      <c r="U160" s="323"/>
      <c r="V160" s="324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hidden="1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30"/>
      <c r="P161" s="322" t="s">
        <v>73</v>
      </c>
      <c r="Q161" s="323"/>
      <c r="R161" s="323"/>
      <c r="S161" s="323"/>
      <c r="T161" s="323"/>
      <c r="U161" s="323"/>
      <c r="V161" s="324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hidden="1" customHeight="1" x14ac:dyDescent="0.2">
      <c r="A162" s="378" t="s">
        <v>273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0" t="s">
        <v>274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11"/>
      <c r="AB163" s="311"/>
      <c r="AC163" s="311"/>
    </row>
    <row r="164" spans="1:68" ht="14.25" hidden="1" customHeight="1" x14ac:dyDescent="0.25">
      <c r="A164" s="351" t="s">
        <v>77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312"/>
      <c r="AB164" s="312"/>
      <c r="AC164" s="312"/>
    </row>
    <row r="165" spans="1:68" ht="27" hidden="1" customHeight="1" x14ac:dyDescent="0.25">
      <c r="A165" s="54" t="s">
        <v>275</v>
      </c>
      <c r="B165" s="54" t="s">
        <v>276</v>
      </c>
      <c r="C165" s="31">
        <v>4301132097</v>
      </c>
      <c r="D165" s="327">
        <v>4607111035721</v>
      </c>
      <c r="E165" s="328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4301132100</v>
      </c>
      <c r="D166" s="327">
        <v>4607111035691</v>
      </c>
      <c r="E166" s="328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281</v>
      </c>
      <c r="B167" s="54" t="s">
        <v>282</v>
      </c>
      <c r="C167" s="31">
        <v>4301132079</v>
      </c>
      <c r="D167" s="327">
        <v>4607111038487</v>
      </c>
      <c r="E167" s="328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29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30"/>
      <c r="P168" s="322" t="s">
        <v>73</v>
      </c>
      <c r="Q168" s="323"/>
      <c r="R168" s="323"/>
      <c r="S168" s="323"/>
      <c r="T168" s="323"/>
      <c r="U168" s="323"/>
      <c r="V168" s="324"/>
      <c r="W168" s="37" t="s">
        <v>70</v>
      </c>
      <c r="X168" s="318">
        <f>IFERROR(SUM(X165:X167),"0")</f>
        <v>0</v>
      </c>
      <c r="Y168" s="318">
        <f>IFERROR(SUM(Y165:Y167),"0")</f>
        <v>0</v>
      </c>
      <c r="Z168" s="318">
        <f>IFERROR(IF(Z165="",0,Z165),"0")+IFERROR(IF(Z166="",0,Z166),"0")+IFERROR(IF(Z167="",0,Z167),"0")</f>
        <v>0</v>
      </c>
      <c r="AA168" s="319"/>
      <c r="AB168" s="319"/>
      <c r="AC168" s="319"/>
    </row>
    <row r="169" spans="1:68" hidden="1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30"/>
      <c r="P169" s="322" t="s">
        <v>73</v>
      </c>
      <c r="Q169" s="323"/>
      <c r="R169" s="323"/>
      <c r="S169" s="323"/>
      <c r="T169" s="323"/>
      <c r="U169" s="323"/>
      <c r="V169" s="324"/>
      <c r="W169" s="37" t="s">
        <v>74</v>
      </c>
      <c r="X169" s="318">
        <f>IFERROR(SUMPRODUCT(X165:X167*H165:H167),"0")</f>
        <v>0</v>
      </c>
      <c r="Y169" s="318">
        <f>IFERROR(SUMPRODUCT(Y165:Y167*H165:H167),"0")</f>
        <v>0</v>
      </c>
      <c r="Z169" s="37"/>
      <c r="AA169" s="319"/>
      <c r="AB169" s="319"/>
      <c r="AC169" s="319"/>
    </row>
    <row r="170" spans="1:68" ht="14.25" hidden="1" customHeight="1" x14ac:dyDescent="0.25">
      <c r="A170" s="351" t="s">
        <v>284</v>
      </c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  <c r="AA170" s="312"/>
      <c r="AB170" s="312"/>
      <c r="AC170" s="312"/>
    </row>
    <row r="171" spans="1:68" ht="27" hidden="1" customHeight="1" x14ac:dyDescent="0.25">
      <c r="A171" s="54" t="s">
        <v>285</v>
      </c>
      <c r="B171" s="54" t="s">
        <v>286</v>
      </c>
      <c r="C171" s="31">
        <v>4301051855</v>
      </c>
      <c r="D171" s="327">
        <v>4680115885875</v>
      </c>
      <c r="E171" s="328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83" t="s">
        <v>289</v>
      </c>
      <c r="Q171" s="332"/>
      <c r="R171" s="332"/>
      <c r="S171" s="332"/>
      <c r="T171" s="333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4301051319</v>
      </c>
      <c r="D172" s="327">
        <v>4680115881204</v>
      </c>
      <c r="E172" s="328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9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30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hidden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30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hidden="1" customHeight="1" x14ac:dyDescent="0.2">
      <c r="A175" s="378" t="s">
        <v>295</v>
      </c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48"/>
      <c r="AB175" s="48"/>
      <c r="AC175" s="48"/>
    </row>
    <row r="176" spans="1:68" ht="16.5" hidden="1" customHeight="1" x14ac:dyDescent="0.25">
      <c r="A176" s="320" t="s">
        <v>296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311"/>
      <c r="AB176" s="311"/>
      <c r="AC176" s="311"/>
    </row>
    <row r="177" spans="1:68" ht="14.25" hidden="1" customHeight="1" x14ac:dyDescent="0.25">
      <c r="A177" s="351" t="s">
        <v>142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2"/>
      <c r="AB177" s="312"/>
      <c r="AC177" s="312"/>
    </row>
    <row r="178" spans="1:68" ht="27" hidden="1" customHeight="1" x14ac:dyDescent="0.25">
      <c r="A178" s="54" t="s">
        <v>297</v>
      </c>
      <c r="B178" s="54" t="s">
        <v>298</v>
      </c>
      <c r="C178" s="31">
        <v>4301135719</v>
      </c>
      <c r="D178" s="327">
        <v>4620207490235</v>
      </c>
      <c r="E178" s="328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74" t="s">
        <v>299</v>
      </c>
      <c r="Q178" s="332"/>
      <c r="R178" s="332"/>
      <c r="S178" s="332"/>
      <c r="T178" s="333"/>
      <c r="U178" s="34"/>
      <c r="V178" s="34"/>
      <c r="W178" s="35" t="s">
        <v>70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29"/>
      <c r="B179" s="321"/>
      <c r="C179" s="321"/>
      <c r="D179" s="321"/>
      <c r="E179" s="321"/>
      <c r="F179" s="321"/>
      <c r="G179" s="321"/>
      <c r="H179" s="321"/>
      <c r="I179" s="321"/>
      <c r="J179" s="321"/>
      <c r="K179" s="321"/>
      <c r="L179" s="321"/>
      <c r="M179" s="321"/>
      <c r="N179" s="321"/>
      <c r="O179" s="330"/>
      <c r="P179" s="322" t="s">
        <v>73</v>
      </c>
      <c r="Q179" s="323"/>
      <c r="R179" s="323"/>
      <c r="S179" s="323"/>
      <c r="T179" s="323"/>
      <c r="U179" s="323"/>
      <c r="V179" s="324"/>
      <c r="W179" s="37" t="s">
        <v>70</v>
      </c>
      <c r="X179" s="318">
        <f>IFERROR(SUM(X178:X178),"0")</f>
        <v>0</v>
      </c>
      <c r="Y179" s="318">
        <f>IFERROR(SUM(Y178:Y178),"0")</f>
        <v>0</v>
      </c>
      <c r="Z179" s="318">
        <f>IFERROR(IF(Z178="",0,Z178),"0")</f>
        <v>0</v>
      </c>
      <c r="AA179" s="319"/>
      <c r="AB179" s="319"/>
      <c r="AC179" s="319"/>
    </row>
    <row r="180" spans="1:68" hidden="1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30"/>
      <c r="P180" s="322" t="s">
        <v>73</v>
      </c>
      <c r="Q180" s="323"/>
      <c r="R180" s="323"/>
      <c r="S180" s="323"/>
      <c r="T180" s="323"/>
      <c r="U180" s="323"/>
      <c r="V180" s="324"/>
      <c r="W180" s="37" t="s">
        <v>74</v>
      </c>
      <c r="X180" s="318">
        <f>IFERROR(SUMPRODUCT(X178:X178*H178:H178),"0")</f>
        <v>0</v>
      </c>
      <c r="Y180" s="318">
        <f>IFERROR(SUMPRODUCT(Y178:Y178*H178:H178),"0")</f>
        <v>0</v>
      </c>
      <c r="Z180" s="37"/>
      <c r="AA180" s="319"/>
      <c r="AB180" s="319"/>
      <c r="AC180" s="319"/>
    </row>
    <row r="181" spans="1:68" ht="16.5" hidden="1" customHeight="1" x14ac:dyDescent="0.25">
      <c r="A181" s="320" t="s">
        <v>301</v>
      </c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  <c r="AA181" s="311"/>
      <c r="AB181" s="311"/>
      <c r="AC181" s="311"/>
    </row>
    <row r="182" spans="1:68" ht="14.25" hidden="1" customHeight="1" x14ac:dyDescent="0.25">
      <c r="A182" s="351" t="s">
        <v>64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12"/>
      <c r="AB182" s="312"/>
      <c r="AC182" s="312"/>
    </row>
    <row r="183" spans="1:68" ht="16.5" hidden="1" customHeight="1" x14ac:dyDescent="0.25">
      <c r="A183" s="54" t="s">
        <v>302</v>
      </c>
      <c r="B183" s="54" t="s">
        <v>303</v>
      </c>
      <c r="C183" s="31">
        <v>4301070948</v>
      </c>
      <c r="D183" s="327">
        <v>4607111037022</v>
      </c>
      <c r="E183" s="328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2"/>
      <c r="R183" s="332"/>
      <c r="S183" s="332"/>
      <c r="T183" s="333"/>
      <c r="U183" s="34"/>
      <c r="V183" s="34"/>
      <c r="W183" s="35" t="s">
        <v>70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305</v>
      </c>
      <c r="B184" s="54" t="s">
        <v>306</v>
      </c>
      <c r="C184" s="31">
        <v>4301070990</v>
      </c>
      <c r="D184" s="327">
        <v>4607111038494</v>
      </c>
      <c r="E184" s="328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308</v>
      </c>
      <c r="B185" s="54" t="s">
        <v>309</v>
      </c>
      <c r="C185" s="31">
        <v>4301070966</v>
      </c>
      <c r="D185" s="327">
        <v>4607111038135</v>
      </c>
      <c r="E185" s="328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2"/>
      <c r="R185" s="332"/>
      <c r="S185" s="332"/>
      <c r="T185" s="333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29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1"/>
      <c r="N186" s="321"/>
      <c r="O186" s="330"/>
      <c r="P186" s="322" t="s">
        <v>73</v>
      </c>
      <c r="Q186" s="323"/>
      <c r="R186" s="323"/>
      <c r="S186" s="323"/>
      <c r="T186" s="323"/>
      <c r="U186" s="323"/>
      <c r="V186" s="324"/>
      <c r="W186" s="37" t="s">
        <v>70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hidden="1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30"/>
      <c r="P187" s="322" t="s">
        <v>73</v>
      </c>
      <c r="Q187" s="323"/>
      <c r="R187" s="323"/>
      <c r="S187" s="323"/>
      <c r="T187" s="323"/>
      <c r="U187" s="323"/>
      <c r="V187" s="324"/>
      <c r="W187" s="37" t="s">
        <v>74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hidden="1" customHeight="1" x14ac:dyDescent="0.25">
      <c r="A188" s="320" t="s">
        <v>311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11"/>
      <c r="AB188" s="311"/>
      <c r="AC188" s="311"/>
    </row>
    <row r="189" spans="1:68" ht="14.25" hidden="1" customHeight="1" x14ac:dyDescent="0.25">
      <c r="A189" s="351" t="s">
        <v>64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12"/>
      <c r="AB189" s="312"/>
      <c r="AC189" s="312"/>
    </row>
    <row r="190" spans="1:68" ht="27" hidden="1" customHeight="1" x14ac:dyDescent="0.25">
      <c r="A190" s="54" t="s">
        <v>312</v>
      </c>
      <c r="B190" s="54" t="s">
        <v>313</v>
      </c>
      <c r="C190" s="31">
        <v>4301070996</v>
      </c>
      <c r="D190" s="327">
        <v>4607111038654</v>
      </c>
      <c r="E190" s="328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2"/>
      <c r="R190" s="332"/>
      <c r="S190" s="332"/>
      <c r="T190" s="333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315</v>
      </c>
      <c r="B191" s="54" t="s">
        <v>316</v>
      </c>
      <c r="C191" s="31">
        <v>4301070997</v>
      </c>
      <c r="D191" s="327">
        <v>4607111038586</v>
      </c>
      <c r="E191" s="328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317</v>
      </c>
      <c r="B192" s="54" t="s">
        <v>318</v>
      </c>
      <c r="C192" s="31">
        <v>4301070962</v>
      </c>
      <c r="D192" s="327">
        <v>4607111038609</v>
      </c>
      <c r="E192" s="328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4301070963</v>
      </c>
      <c r="D193" s="327">
        <v>4607111038630</v>
      </c>
      <c r="E193" s="328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322</v>
      </c>
      <c r="B194" s="54" t="s">
        <v>323</v>
      </c>
      <c r="C194" s="31">
        <v>4301070959</v>
      </c>
      <c r="D194" s="327">
        <v>4607111038616</v>
      </c>
      <c r="E194" s="328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324</v>
      </c>
      <c r="B195" s="54" t="s">
        <v>325</v>
      </c>
      <c r="C195" s="31">
        <v>4301070960</v>
      </c>
      <c r="D195" s="327">
        <v>4607111038623</v>
      </c>
      <c r="E195" s="328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329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30"/>
      <c r="P196" s="322" t="s">
        <v>73</v>
      </c>
      <c r="Q196" s="323"/>
      <c r="R196" s="323"/>
      <c r="S196" s="323"/>
      <c r="T196" s="323"/>
      <c r="U196" s="323"/>
      <c r="V196" s="324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hidden="1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30"/>
      <c r="P197" s="322" t="s">
        <v>73</v>
      </c>
      <c r="Q197" s="323"/>
      <c r="R197" s="323"/>
      <c r="S197" s="323"/>
      <c r="T197" s="323"/>
      <c r="U197" s="323"/>
      <c r="V197" s="324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hidden="1" customHeight="1" x14ac:dyDescent="0.25">
      <c r="A198" s="320" t="s">
        <v>326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11"/>
      <c r="AB198" s="311"/>
      <c r="AC198" s="311"/>
    </row>
    <row r="199" spans="1:68" ht="14.25" hidden="1" customHeight="1" x14ac:dyDescent="0.25">
      <c r="A199" s="351" t="s">
        <v>64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12"/>
      <c r="AB199" s="312"/>
      <c r="AC199" s="312"/>
    </row>
    <row r="200" spans="1:68" ht="27" hidden="1" customHeight="1" x14ac:dyDescent="0.25">
      <c r="A200" s="54" t="s">
        <v>327</v>
      </c>
      <c r="B200" s="54" t="s">
        <v>328</v>
      </c>
      <c r="C200" s="31">
        <v>4301070915</v>
      </c>
      <c r="D200" s="327">
        <v>4607111035882</v>
      </c>
      <c r="E200" s="328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2"/>
      <c r="R200" s="332"/>
      <c r="S200" s="332"/>
      <c r="T200" s="333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330</v>
      </c>
      <c r="B201" s="54" t="s">
        <v>331</v>
      </c>
      <c r="C201" s="31">
        <v>4301070921</v>
      </c>
      <c r="D201" s="327">
        <v>4607111035905</v>
      </c>
      <c r="E201" s="328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2"/>
      <c r="R201" s="332"/>
      <c r="S201" s="332"/>
      <c r="T201" s="333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4301070917</v>
      </c>
      <c r="D202" s="327">
        <v>4607111035912</v>
      </c>
      <c r="E202" s="328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4301070920</v>
      </c>
      <c r="D203" s="327">
        <v>4607111035929</v>
      </c>
      <c r="E203" s="328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9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30"/>
      <c r="P204" s="322" t="s">
        <v>73</v>
      </c>
      <c r="Q204" s="323"/>
      <c r="R204" s="323"/>
      <c r="S204" s="323"/>
      <c r="T204" s="323"/>
      <c r="U204" s="323"/>
      <c r="V204" s="324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hidden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30"/>
      <c r="P205" s="322" t="s">
        <v>73</v>
      </c>
      <c r="Q205" s="323"/>
      <c r="R205" s="323"/>
      <c r="S205" s="323"/>
      <c r="T205" s="323"/>
      <c r="U205" s="323"/>
      <c r="V205" s="324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hidden="1" customHeight="1" x14ac:dyDescent="0.25">
      <c r="A206" s="320" t="s">
        <v>337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11"/>
      <c r="AB206" s="311"/>
      <c r="AC206" s="311"/>
    </row>
    <row r="207" spans="1:68" ht="14.25" hidden="1" customHeight="1" x14ac:dyDescent="0.25">
      <c r="A207" s="351" t="s">
        <v>64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12"/>
      <c r="AB207" s="312"/>
      <c r="AC207" s="312"/>
    </row>
    <row r="208" spans="1:68" ht="16.5" hidden="1" customHeight="1" x14ac:dyDescent="0.25">
      <c r="A208" s="54" t="s">
        <v>338</v>
      </c>
      <c r="B208" s="54" t="s">
        <v>339</v>
      </c>
      <c r="C208" s="31">
        <v>4301070912</v>
      </c>
      <c r="D208" s="327">
        <v>4607111037213</v>
      </c>
      <c r="E208" s="328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9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30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hidden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30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hidden="1" customHeight="1" x14ac:dyDescent="0.25">
      <c r="A211" s="320" t="s">
        <v>341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  <c r="AA211" s="311"/>
      <c r="AB211" s="311"/>
      <c r="AC211" s="311"/>
    </row>
    <row r="212" spans="1:68" ht="14.25" hidden="1" customHeight="1" x14ac:dyDescent="0.25">
      <c r="A212" s="351" t="s">
        <v>284</v>
      </c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12"/>
      <c r="AB212" s="312"/>
      <c r="AC212" s="312"/>
    </row>
    <row r="213" spans="1:68" ht="27" hidden="1" customHeight="1" x14ac:dyDescent="0.25">
      <c r="A213" s="54" t="s">
        <v>342</v>
      </c>
      <c r="B213" s="54" t="s">
        <v>343</v>
      </c>
      <c r="C213" s="31">
        <v>4301051320</v>
      </c>
      <c r="D213" s="327">
        <v>4680115881334</v>
      </c>
      <c r="E213" s="328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2"/>
      <c r="R213" s="332"/>
      <c r="S213" s="332"/>
      <c r="T213" s="333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9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30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hidden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30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hidden="1" customHeight="1" x14ac:dyDescent="0.25">
      <c r="A216" s="320" t="s">
        <v>345</v>
      </c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  <c r="AA216" s="311"/>
      <c r="AB216" s="311"/>
      <c r="AC216" s="311"/>
    </row>
    <row r="217" spans="1:68" ht="14.25" hidden="1" customHeight="1" x14ac:dyDescent="0.25">
      <c r="A217" s="351" t="s">
        <v>64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12"/>
      <c r="AB217" s="312"/>
      <c r="AC217" s="312"/>
    </row>
    <row r="218" spans="1:68" ht="16.5" hidden="1" customHeight="1" x14ac:dyDescent="0.25">
      <c r="A218" s="54" t="s">
        <v>346</v>
      </c>
      <c r="B218" s="54" t="s">
        <v>347</v>
      </c>
      <c r="C218" s="31">
        <v>4301071063</v>
      </c>
      <c r="D218" s="327">
        <v>4607111039019</v>
      </c>
      <c r="E218" s="328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8" t="s">
        <v>348</v>
      </c>
      <c r="Q218" s="332"/>
      <c r="R218" s="332"/>
      <c r="S218" s="332"/>
      <c r="T218" s="333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350</v>
      </c>
      <c r="B219" s="54" t="s">
        <v>351</v>
      </c>
      <c r="C219" s="31">
        <v>4301071000</v>
      </c>
      <c r="D219" s="327">
        <v>4607111038708</v>
      </c>
      <c r="E219" s="328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2"/>
      <c r="R219" s="332"/>
      <c r="S219" s="332"/>
      <c r="T219" s="333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9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30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hidden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30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hidden="1" customHeight="1" x14ac:dyDescent="0.2">
      <c r="A222" s="378" t="s">
        <v>352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48"/>
      <c r="AB222" s="48"/>
      <c r="AC222" s="48"/>
    </row>
    <row r="223" spans="1:68" ht="16.5" hidden="1" customHeight="1" x14ac:dyDescent="0.25">
      <c r="A223" s="320" t="s">
        <v>353</v>
      </c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11"/>
      <c r="AB223" s="311"/>
      <c r="AC223" s="311"/>
    </row>
    <row r="224" spans="1:68" ht="14.25" hidden="1" customHeight="1" x14ac:dyDescent="0.25">
      <c r="A224" s="351" t="s">
        <v>64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12"/>
      <c r="AB224" s="312"/>
      <c r="AC224" s="312"/>
    </row>
    <row r="225" spans="1:68" ht="27" hidden="1" customHeight="1" x14ac:dyDescent="0.25">
      <c r="A225" s="54" t="s">
        <v>354</v>
      </c>
      <c r="B225" s="54" t="s">
        <v>355</v>
      </c>
      <c r="C225" s="31">
        <v>4301071036</v>
      </c>
      <c r="D225" s="327">
        <v>4607111036162</v>
      </c>
      <c r="E225" s="328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90" t="s">
        <v>356</v>
      </c>
      <c r="Q225" s="332"/>
      <c r="R225" s="332"/>
      <c r="S225" s="332"/>
      <c r="T225" s="333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9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30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hidden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30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hidden="1" customHeight="1" x14ac:dyDescent="0.2">
      <c r="A228" s="378" t="s">
        <v>358</v>
      </c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48"/>
      <c r="AB228" s="48"/>
      <c r="AC228" s="48"/>
    </row>
    <row r="229" spans="1:68" ht="16.5" hidden="1" customHeight="1" x14ac:dyDescent="0.25">
      <c r="A229" s="320" t="s">
        <v>359</v>
      </c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1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  <c r="AA229" s="311"/>
      <c r="AB229" s="311"/>
      <c r="AC229" s="311"/>
    </row>
    <row r="230" spans="1:68" ht="14.25" hidden="1" customHeight="1" x14ac:dyDescent="0.25">
      <c r="A230" s="351" t="s">
        <v>64</v>
      </c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12"/>
      <c r="AB230" s="312"/>
      <c r="AC230" s="312"/>
    </row>
    <row r="231" spans="1:68" ht="27" hidden="1" customHeight="1" x14ac:dyDescent="0.25">
      <c r="A231" s="54" t="s">
        <v>360</v>
      </c>
      <c r="B231" s="54" t="s">
        <v>361</v>
      </c>
      <c r="C231" s="31">
        <v>4301071029</v>
      </c>
      <c r="D231" s="327">
        <v>4607111035899</v>
      </c>
      <c r="E231" s="328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2"/>
      <c r="R231" s="332"/>
      <c r="S231" s="332"/>
      <c r="T231" s="333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362</v>
      </c>
      <c r="B232" s="54" t="s">
        <v>363</v>
      </c>
      <c r="C232" s="31">
        <v>4301070991</v>
      </c>
      <c r="D232" s="327">
        <v>4607111038180</v>
      </c>
      <c r="E232" s="328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2"/>
      <c r="R232" s="332"/>
      <c r="S232" s="332"/>
      <c r="T232" s="333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9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30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hidden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30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hidden="1" customHeight="1" x14ac:dyDescent="0.25">
      <c r="A235" s="320" t="s">
        <v>365</v>
      </c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11"/>
      <c r="AB235" s="311"/>
      <c r="AC235" s="311"/>
    </row>
    <row r="236" spans="1:68" ht="14.25" hidden="1" customHeight="1" x14ac:dyDescent="0.25">
      <c r="A236" s="351" t="s">
        <v>64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12"/>
      <c r="AB236" s="312"/>
      <c r="AC236" s="312"/>
    </row>
    <row r="237" spans="1:68" ht="27" hidden="1" customHeight="1" x14ac:dyDescent="0.25">
      <c r="A237" s="54" t="s">
        <v>366</v>
      </c>
      <c r="B237" s="54" t="s">
        <v>367</v>
      </c>
      <c r="C237" s="31">
        <v>4301070870</v>
      </c>
      <c r="D237" s="327">
        <v>4607111036711</v>
      </c>
      <c r="E237" s="328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7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2"/>
      <c r="R237" s="332"/>
      <c r="S237" s="332"/>
      <c r="T237" s="333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9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30"/>
      <c r="P238" s="322" t="s">
        <v>73</v>
      </c>
      <c r="Q238" s="323"/>
      <c r="R238" s="323"/>
      <c r="S238" s="323"/>
      <c r="T238" s="323"/>
      <c r="U238" s="323"/>
      <c r="V238" s="324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hidden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30"/>
      <c r="P239" s="322" t="s">
        <v>73</v>
      </c>
      <c r="Q239" s="323"/>
      <c r="R239" s="323"/>
      <c r="S239" s="323"/>
      <c r="T239" s="323"/>
      <c r="U239" s="323"/>
      <c r="V239" s="324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hidden="1" customHeight="1" x14ac:dyDescent="0.2">
      <c r="A240" s="378" t="s">
        <v>368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0" t="s">
        <v>369</v>
      </c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  <c r="AA241" s="311"/>
      <c r="AB241" s="311"/>
      <c r="AC241" s="311"/>
    </row>
    <row r="242" spans="1:68" ht="14.25" hidden="1" customHeight="1" x14ac:dyDescent="0.25">
      <c r="A242" s="351" t="s">
        <v>142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12"/>
      <c r="AB242" s="312"/>
      <c r="AC242" s="312"/>
    </row>
    <row r="243" spans="1:68" ht="37.5" hidden="1" customHeight="1" x14ac:dyDescent="0.25">
      <c r="A243" s="54" t="s">
        <v>370</v>
      </c>
      <c r="B243" s="54" t="s">
        <v>371</v>
      </c>
      <c r="C243" s="31">
        <v>4301135400</v>
      </c>
      <c r="D243" s="327">
        <v>4607111039361</v>
      </c>
      <c r="E243" s="328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20" t="s">
        <v>372</v>
      </c>
      <c r="Q243" s="332"/>
      <c r="R243" s="332"/>
      <c r="S243" s="332"/>
      <c r="T243" s="333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9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30"/>
      <c r="P244" s="322" t="s">
        <v>73</v>
      </c>
      <c r="Q244" s="323"/>
      <c r="R244" s="323"/>
      <c r="S244" s="323"/>
      <c r="T244" s="323"/>
      <c r="U244" s="323"/>
      <c r="V244" s="324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30"/>
      <c r="P245" s="322" t="s">
        <v>73</v>
      </c>
      <c r="Q245" s="323"/>
      <c r="R245" s="323"/>
      <c r="S245" s="323"/>
      <c r="T245" s="323"/>
      <c r="U245" s="323"/>
      <c r="V245" s="324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hidden="1" customHeight="1" x14ac:dyDescent="0.2">
      <c r="A246" s="378" t="s">
        <v>246</v>
      </c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48"/>
      <c r="AB246" s="48"/>
      <c r="AC246" s="48"/>
    </row>
    <row r="247" spans="1:68" ht="16.5" hidden="1" customHeight="1" x14ac:dyDescent="0.25">
      <c r="A247" s="320" t="s">
        <v>246</v>
      </c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11"/>
      <c r="AB247" s="311"/>
      <c r="AC247" s="311"/>
    </row>
    <row r="248" spans="1:68" ht="14.25" hidden="1" customHeight="1" x14ac:dyDescent="0.25">
      <c r="A248" s="351" t="s">
        <v>64</v>
      </c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12"/>
      <c r="AB248" s="312"/>
      <c r="AC248" s="312"/>
    </row>
    <row r="249" spans="1:68" ht="27" hidden="1" customHeight="1" x14ac:dyDescent="0.25">
      <c r="A249" s="54" t="s">
        <v>374</v>
      </c>
      <c r="B249" s="54" t="s">
        <v>375</v>
      </c>
      <c r="C249" s="31">
        <v>4301071014</v>
      </c>
      <c r="D249" s="327">
        <v>4640242181264</v>
      </c>
      <c r="E249" s="328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4" t="s">
        <v>376</v>
      </c>
      <c r="Q249" s="332"/>
      <c r="R249" s="332"/>
      <c r="S249" s="332"/>
      <c r="T249" s="333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378</v>
      </c>
      <c r="B250" s="54" t="s">
        <v>379</v>
      </c>
      <c r="C250" s="31">
        <v>4301071021</v>
      </c>
      <c r="D250" s="327">
        <v>4640242181325</v>
      </c>
      <c r="E250" s="328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2" t="s">
        <v>380</v>
      </c>
      <c r="Q250" s="332"/>
      <c r="R250" s="332"/>
      <c r="S250" s="332"/>
      <c r="T250" s="333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381</v>
      </c>
      <c r="B251" s="54" t="s">
        <v>382</v>
      </c>
      <c r="C251" s="31">
        <v>4301070993</v>
      </c>
      <c r="D251" s="327">
        <v>4640242180670</v>
      </c>
      <c r="E251" s="328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71" t="s">
        <v>383</v>
      </c>
      <c r="Q251" s="332"/>
      <c r="R251" s="332"/>
      <c r="S251" s="332"/>
      <c r="T251" s="333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29"/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30"/>
      <c r="P252" s="322" t="s">
        <v>73</v>
      </c>
      <c r="Q252" s="323"/>
      <c r="R252" s="323"/>
      <c r="S252" s="323"/>
      <c r="T252" s="323"/>
      <c r="U252" s="323"/>
      <c r="V252" s="324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hidden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30"/>
      <c r="P253" s="322" t="s">
        <v>73</v>
      </c>
      <c r="Q253" s="323"/>
      <c r="R253" s="323"/>
      <c r="S253" s="323"/>
      <c r="T253" s="323"/>
      <c r="U253" s="323"/>
      <c r="V253" s="324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hidden="1" customHeight="1" x14ac:dyDescent="0.25">
      <c r="A254" s="351" t="s">
        <v>147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  <c r="Y254" s="321"/>
      <c r="Z254" s="321"/>
      <c r="AA254" s="312"/>
      <c r="AB254" s="312"/>
      <c r="AC254" s="312"/>
    </row>
    <row r="255" spans="1:68" ht="27" hidden="1" customHeight="1" x14ac:dyDescent="0.25">
      <c r="A255" s="54" t="s">
        <v>385</v>
      </c>
      <c r="B255" s="54" t="s">
        <v>386</v>
      </c>
      <c r="C255" s="31">
        <v>4301131019</v>
      </c>
      <c r="D255" s="327">
        <v>4640242180427</v>
      </c>
      <c r="E255" s="328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91" t="s">
        <v>387</v>
      </c>
      <c r="Q255" s="332"/>
      <c r="R255" s="332"/>
      <c r="S255" s="332"/>
      <c r="T255" s="333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9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30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hidden="1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30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hidden="1" customHeight="1" x14ac:dyDescent="0.25">
      <c r="A258" s="351" t="s">
        <v>77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12"/>
      <c r="AB258" s="312"/>
      <c r="AC258" s="312"/>
    </row>
    <row r="259" spans="1:68" ht="27" hidden="1" customHeight="1" x14ac:dyDescent="0.25">
      <c r="A259" s="54" t="s">
        <v>389</v>
      </c>
      <c r="B259" s="54" t="s">
        <v>390</v>
      </c>
      <c r="C259" s="31">
        <v>4301132080</v>
      </c>
      <c r="D259" s="327">
        <v>4640242180397</v>
      </c>
      <c r="E259" s="328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9" t="s">
        <v>391</v>
      </c>
      <c r="Q259" s="332"/>
      <c r="R259" s="332"/>
      <c r="S259" s="332"/>
      <c r="T259" s="333"/>
      <c r="U259" s="34"/>
      <c r="V259" s="34"/>
      <c r="W259" s="35" t="s">
        <v>70</v>
      </c>
      <c r="X259" s="316">
        <v>0</v>
      </c>
      <c r="Y259" s="31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393</v>
      </c>
      <c r="B260" s="54" t="s">
        <v>394</v>
      </c>
      <c r="C260" s="31">
        <v>4301132104</v>
      </c>
      <c r="D260" s="327">
        <v>4640242181219</v>
      </c>
      <c r="E260" s="328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1" t="s">
        <v>395</v>
      </c>
      <c r="Q260" s="332"/>
      <c r="R260" s="332"/>
      <c r="S260" s="332"/>
      <c r="T260" s="333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29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30"/>
      <c r="P261" s="322" t="s">
        <v>73</v>
      </c>
      <c r="Q261" s="323"/>
      <c r="R261" s="323"/>
      <c r="S261" s="323"/>
      <c r="T261" s="323"/>
      <c r="U261" s="323"/>
      <c r="V261" s="324"/>
      <c r="W261" s="37" t="s">
        <v>70</v>
      </c>
      <c r="X261" s="318">
        <f>IFERROR(SUM(X259:X260),"0")</f>
        <v>0</v>
      </c>
      <c r="Y261" s="318">
        <f>IFERROR(SUM(Y259:Y260),"0")</f>
        <v>0</v>
      </c>
      <c r="Z261" s="318">
        <f>IFERROR(IF(Z259="",0,Z259),"0")+IFERROR(IF(Z260="",0,Z260),"0")</f>
        <v>0</v>
      </c>
      <c r="AA261" s="319"/>
      <c r="AB261" s="319"/>
      <c r="AC261" s="319"/>
    </row>
    <row r="262" spans="1:68" hidden="1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30"/>
      <c r="P262" s="322" t="s">
        <v>73</v>
      </c>
      <c r="Q262" s="323"/>
      <c r="R262" s="323"/>
      <c r="S262" s="323"/>
      <c r="T262" s="323"/>
      <c r="U262" s="323"/>
      <c r="V262" s="324"/>
      <c r="W262" s="37" t="s">
        <v>74</v>
      </c>
      <c r="X262" s="318">
        <f>IFERROR(SUMPRODUCT(X259:X260*H259:H260),"0")</f>
        <v>0</v>
      </c>
      <c r="Y262" s="318">
        <f>IFERROR(SUMPRODUCT(Y259:Y260*H259:H260),"0")</f>
        <v>0</v>
      </c>
      <c r="Z262" s="37"/>
      <c r="AA262" s="319"/>
      <c r="AB262" s="319"/>
      <c r="AC262" s="319"/>
    </row>
    <row r="263" spans="1:68" ht="14.25" hidden="1" customHeight="1" x14ac:dyDescent="0.25">
      <c r="A263" s="351" t="s">
        <v>174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  <c r="AA263" s="312"/>
      <c r="AB263" s="312"/>
      <c r="AC263" s="312"/>
    </row>
    <row r="264" spans="1:68" ht="27" hidden="1" customHeight="1" x14ac:dyDescent="0.25">
      <c r="A264" s="54" t="s">
        <v>396</v>
      </c>
      <c r="B264" s="54" t="s">
        <v>397</v>
      </c>
      <c r="C264" s="31">
        <v>4301136028</v>
      </c>
      <c r="D264" s="327">
        <v>4640242180304</v>
      </c>
      <c r="E264" s="328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4" t="s">
        <v>398</v>
      </c>
      <c r="Q264" s="332"/>
      <c r="R264" s="332"/>
      <c r="S264" s="332"/>
      <c r="T264" s="333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400</v>
      </c>
      <c r="B265" s="54" t="s">
        <v>401</v>
      </c>
      <c r="C265" s="31">
        <v>4301136026</v>
      </c>
      <c r="D265" s="327">
        <v>4640242180236</v>
      </c>
      <c r="E265" s="328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71" t="s">
        <v>402</v>
      </c>
      <c r="Q265" s="332"/>
      <c r="R265" s="332"/>
      <c r="S265" s="332"/>
      <c r="T265" s="333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403</v>
      </c>
      <c r="B266" s="54" t="s">
        <v>404</v>
      </c>
      <c r="C266" s="31">
        <v>4301136029</v>
      </c>
      <c r="D266" s="327">
        <v>4640242180410</v>
      </c>
      <c r="E266" s="328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32"/>
      <c r="R266" s="332"/>
      <c r="S266" s="332"/>
      <c r="T266" s="333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29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30"/>
      <c r="P267" s="322" t="s">
        <v>73</v>
      </c>
      <c r="Q267" s="323"/>
      <c r="R267" s="323"/>
      <c r="S267" s="323"/>
      <c r="T267" s="323"/>
      <c r="U267" s="323"/>
      <c r="V267" s="324"/>
      <c r="W267" s="37" t="s">
        <v>70</v>
      </c>
      <c r="X267" s="318">
        <f>IFERROR(SUM(X264:X266),"0")</f>
        <v>0</v>
      </c>
      <c r="Y267" s="318">
        <f>IFERROR(SUM(Y264:Y266),"0")</f>
        <v>0</v>
      </c>
      <c r="Z267" s="318">
        <f>IFERROR(IF(Z264="",0,Z264),"0")+IFERROR(IF(Z265="",0,Z265),"0")+IFERROR(IF(Z266="",0,Z266),"0")</f>
        <v>0</v>
      </c>
      <c r="AA267" s="319"/>
      <c r="AB267" s="319"/>
      <c r="AC267" s="319"/>
    </row>
    <row r="268" spans="1:68" hidden="1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30"/>
      <c r="P268" s="322" t="s">
        <v>73</v>
      </c>
      <c r="Q268" s="323"/>
      <c r="R268" s="323"/>
      <c r="S268" s="323"/>
      <c r="T268" s="323"/>
      <c r="U268" s="323"/>
      <c r="V268" s="324"/>
      <c r="W268" s="37" t="s">
        <v>74</v>
      </c>
      <c r="X268" s="318">
        <f>IFERROR(SUMPRODUCT(X264:X266*H264:H266),"0")</f>
        <v>0</v>
      </c>
      <c r="Y268" s="318">
        <f>IFERROR(SUMPRODUCT(Y264:Y266*H264:H266),"0")</f>
        <v>0</v>
      </c>
      <c r="Z268" s="37"/>
      <c r="AA268" s="319"/>
      <c r="AB268" s="319"/>
      <c r="AC268" s="319"/>
    </row>
    <row r="269" spans="1:68" ht="14.25" hidden="1" customHeight="1" x14ac:dyDescent="0.25">
      <c r="A269" s="351" t="s">
        <v>142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  <c r="AA269" s="312"/>
      <c r="AB269" s="312"/>
      <c r="AC269" s="312"/>
    </row>
    <row r="270" spans="1:68" ht="27" hidden="1" customHeight="1" x14ac:dyDescent="0.25">
      <c r="A270" s="54" t="s">
        <v>405</v>
      </c>
      <c r="B270" s="54" t="s">
        <v>406</v>
      </c>
      <c r="C270" s="31">
        <v>4301135504</v>
      </c>
      <c r="D270" s="327">
        <v>4640242181554</v>
      </c>
      <c r="E270" s="328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65" t="s">
        <v>407</v>
      </c>
      <c r="Q270" s="332"/>
      <c r="R270" s="332"/>
      <c r="S270" s="332"/>
      <c r="T270" s="333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hidden="1" customHeight="1" x14ac:dyDescent="0.25">
      <c r="A271" s="54" t="s">
        <v>409</v>
      </c>
      <c r="B271" s="54" t="s">
        <v>410</v>
      </c>
      <c r="C271" s="31">
        <v>4301135394</v>
      </c>
      <c r="D271" s="327">
        <v>4640242181561</v>
      </c>
      <c r="E271" s="328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9" t="s">
        <v>411</v>
      </c>
      <c r="Q271" s="332"/>
      <c r="R271" s="332"/>
      <c r="S271" s="332"/>
      <c r="T271" s="333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hidden="1" customHeight="1" x14ac:dyDescent="0.25">
      <c r="A272" s="54" t="s">
        <v>413</v>
      </c>
      <c r="B272" s="54" t="s">
        <v>414</v>
      </c>
      <c r="C272" s="31">
        <v>4301135552</v>
      </c>
      <c r="D272" s="327">
        <v>4640242181431</v>
      </c>
      <c r="E272" s="328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3" t="s">
        <v>415</v>
      </c>
      <c r="Q272" s="332"/>
      <c r="R272" s="332"/>
      <c r="S272" s="332"/>
      <c r="T272" s="333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417</v>
      </c>
      <c r="B273" s="54" t="s">
        <v>418</v>
      </c>
      <c r="C273" s="31">
        <v>4301135374</v>
      </c>
      <c r="D273" s="327">
        <v>4640242181424</v>
      </c>
      <c r="E273" s="328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58" t="s">
        <v>419</v>
      </c>
      <c r="Q273" s="332"/>
      <c r="R273" s="332"/>
      <c r="S273" s="332"/>
      <c r="T273" s="333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>IFERROR(IF(X273="","",X273*0.0155),"")</f>
        <v>0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420</v>
      </c>
      <c r="B274" s="54" t="s">
        <v>421</v>
      </c>
      <c r="C274" s="31">
        <v>4301135320</v>
      </c>
      <c r="D274" s="327">
        <v>4640242181592</v>
      </c>
      <c r="E274" s="328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">
        <v>422</v>
      </c>
      <c r="Q274" s="332"/>
      <c r="R274" s="332"/>
      <c r="S274" s="332"/>
      <c r="T274" s="333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4301135405</v>
      </c>
      <c r="D275" s="327">
        <v>4640242181523</v>
      </c>
      <c r="E275" s="328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52" t="s">
        <v>426</v>
      </c>
      <c r="Q275" s="332"/>
      <c r="R275" s="332"/>
      <c r="S275" s="332"/>
      <c r="T275" s="333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4301135404</v>
      </c>
      <c r="D276" s="327">
        <v>4640242181516</v>
      </c>
      <c r="E276" s="328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64" t="s">
        <v>429</v>
      </c>
      <c r="Q276" s="332"/>
      <c r="R276" s="332"/>
      <c r="S276" s="332"/>
      <c r="T276" s="333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hidden="1" customHeight="1" x14ac:dyDescent="0.25">
      <c r="A277" s="54" t="s">
        <v>430</v>
      </c>
      <c r="B277" s="54" t="s">
        <v>431</v>
      </c>
      <c r="C277" s="31">
        <v>4301135402</v>
      </c>
      <c r="D277" s="327">
        <v>4640242181493</v>
      </c>
      <c r="E277" s="328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32"/>
      <c r="R277" s="332"/>
      <c r="S277" s="332"/>
      <c r="T277" s="333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433</v>
      </c>
      <c r="B278" s="54" t="s">
        <v>434</v>
      </c>
      <c r="C278" s="31">
        <v>4301135375</v>
      </c>
      <c r="D278" s="327">
        <v>4640242181486</v>
      </c>
      <c r="E278" s="328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66" t="s">
        <v>435</v>
      </c>
      <c r="Q278" s="332"/>
      <c r="R278" s="332"/>
      <c r="S278" s="332"/>
      <c r="T278" s="333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436</v>
      </c>
      <c r="B279" s="54" t="s">
        <v>437</v>
      </c>
      <c r="C279" s="31">
        <v>4301135403</v>
      </c>
      <c r="D279" s="327">
        <v>4640242181509</v>
      </c>
      <c r="E279" s="328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70" t="s">
        <v>438</v>
      </c>
      <c r="Q279" s="332"/>
      <c r="R279" s="332"/>
      <c r="S279" s="332"/>
      <c r="T279" s="333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439</v>
      </c>
      <c r="B280" s="54" t="s">
        <v>440</v>
      </c>
      <c r="C280" s="31">
        <v>4301135304</v>
      </c>
      <c r="D280" s="327">
        <v>4640242181240</v>
      </c>
      <c r="E280" s="328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2" t="s">
        <v>441</v>
      </c>
      <c r="Q280" s="332"/>
      <c r="R280" s="332"/>
      <c r="S280" s="332"/>
      <c r="T280" s="333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442</v>
      </c>
      <c r="B281" s="54" t="s">
        <v>443</v>
      </c>
      <c r="C281" s="31">
        <v>4301135310</v>
      </c>
      <c r="D281" s="327">
        <v>4640242181318</v>
      </c>
      <c r="E281" s="328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7" t="s">
        <v>444</v>
      </c>
      <c r="Q281" s="332"/>
      <c r="R281" s="332"/>
      <c r="S281" s="332"/>
      <c r="T281" s="333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445</v>
      </c>
      <c r="B282" s="54" t="s">
        <v>446</v>
      </c>
      <c r="C282" s="31">
        <v>4301135306</v>
      </c>
      <c r="D282" s="327">
        <v>4640242181578</v>
      </c>
      <c r="E282" s="328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63" t="s">
        <v>447</v>
      </c>
      <c r="Q282" s="332"/>
      <c r="R282" s="332"/>
      <c r="S282" s="332"/>
      <c r="T282" s="333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448</v>
      </c>
      <c r="B283" s="54" t="s">
        <v>449</v>
      </c>
      <c r="C283" s="31">
        <v>4301135305</v>
      </c>
      <c r="D283" s="327">
        <v>4640242181394</v>
      </c>
      <c r="E283" s="328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15" t="s">
        <v>450</v>
      </c>
      <c r="Q283" s="332"/>
      <c r="R283" s="332"/>
      <c r="S283" s="332"/>
      <c r="T283" s="333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451</v>
      </c>
      <c r="B284" s="54" t="s">
        <v>452</v>
      </c>
      <c r="C284" s="31">
        <v>4301135309</v>
      </c>
      <c r="D284" s="327">
        <v>4640242181332</v>
      </c>
      <c r="E284" s="328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3" t="s">
        <v>453</v>
      </c>
      <c r="Q284" s="332"/>
      <c r="R284" s="332"/>
      <c r="S284" s="332"/>
      <c r="T284" s="333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454</v>
      </c>
      <c r="B285" s="54" t="s">
        <v>455</v>
      </c>
      <c r="C285" s="31">
        <v>4301135308</v>
      </c>
      <c r="D285" s="327">
        <v>4640242181349</v>
      </c>
      <c r="E285" s="328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32"/>
      <c r="R285" s="332"/>
      <c r="S285" s="332"/>
      <c r="T285" s="333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457</v>
      </c>
      <c r="B286" s="54" t="s">
        <v>458</v>
      </c>
      <c r="C286" s="31">
        <v>4301135307</v>
      </c>
      <c r="D286" s="327">
        <v>4640242181370</v>
      </c>
      <c r="E286" s="328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4" t="s">
        <v>459</v>
      </c>
      <c r="Q286" s="332"/>
      <c r="R286" s="332"/>
      <c r="S286" s="332"/>
      <c r="T286" s="333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4301135318</v>
      </c>
      <c r="D287" s="327">
        <v>4607111037480</v>
      </c>
      <c r="E287" s="328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6" t="s">
        <v>463</v>
      </c>
      <c r="Q287" s="332"/>
      <c r="R287" s="332"/>
      <c r="S287" s="332"/>
      <c r="T287" s="333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465</v>
      </c>
      <c r="B288" s="54" t="s">
        <v>466</v>
      </c>
      <c r="C288" s="31">
        <v>4301135319</v>
      </c>
      <c r="D288" s="327">
        <v>4607111037473</v>
      </c>
      <c r="E288" s="328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6" t="s">
        <v>467</v>
      </c>
      <c r="Q288" s="332"/>
      <c r="R288" s="332"/>
      <c r="S288" s="332"/>
      <c r="T288" s="333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469</v>
      </c>
      <c r="B289" s="54" t="s">
        <v>470</v>
      </c>
      <c r="C289" s="31">
        <v>4301135198</v>
      </c>
      <c r="D289" s="327">
        <v>4640242180663</v>
      </c>
      <c r="E289" s="328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12" t="s">
        <v>471</v>
      </c>
      <c r="Q289" s="332"/>
      <c r="R289" s="332"/>
      <c r="S289" s="332"/>
      <c r="T289" s="333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idden="1" x14ac:dyDescent="0.2">
      <c r="A290" s="329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30"/>
      <c r="P290" s="322" t="s">
        <v>73</v>
      </c>
      <c r="Q290" s="323"/>
      <c r="R290" s="323"/>
      <c r="S290" s="323"/>
      <c r="T290" s="323"/>
      <c r="U290" s="323"/>
      <c r="V290" s="324"/>
      <c r="W290" s="37" t="s">
        <v>70</v>
      </c>
      <c r="X290" s="318">
        <f>IFERROR(SUM(X270:X289),"0")</f>
        <v>0</v>
      </c>
      <c r="Y290" s="318">
        <f>IFERROR(SUM(Y270:Y289),"0")</f>
        <v>0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319"/>
      <c r="AB290" s="319"/>
      <c r="AC290" s="319"/>
    </row>
    <row r="291" spans="1:68" hidden="1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30"/>
      <c r="P291" s="322" t="s">
        <v>73</v>
      </c>
      <c r="Q291" s="323"/>
      <c r="R291" s="323"/>
      <c r="S291" s="323"/>
      <c r="T291" s="323"/>
      <c r="U291" s="323"/>
      <c r="V291" s="324"/>
      <c r="W291" s="37" t="s">
        <v>74</v>
      </c>
      <c r="X291" s="318">
        <f>IFERROR(SUMPRODUCT(X270:X289*H270:H289),"0")</f>
        <v>0</v>
      </c>
      <c r="Y291" s="318">
        <f>IFERROR(SUMPRODUCT(Y270:Y289*H270:H289),"0")</f>
        <v>0</v>
      </c>
      <c r="Z291" s="37"/>
      <c r="AA291" s="319"/>
      <c r="AB291" s="319"/>
      <c r="AC291" s="319"/>
    </row>
    <row r="292" spans="1:68" ht="15" customHeight="1" x14ac:dyDescent="0.2">
      <c r="A292" s="384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85"/>
      <c r="P292" s="408" t="s">
        <v>473</v>
      </c>
      <c r="Q292" s="409"/>
      <c r="R292" s="409"/>
      <c r="S292" s="409"/>
      <c r="T292" s="409"/>
      <c r="U292" s="409"/>
      <c r="V292" s="410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840</v>
      </c>
      <c r="Y292" s="318">
        <f>IFERROR(Y24+Y33+Y39+Y44+Y60+Y66+Y71+Y77+Y87+Y94+Y106+Y112+Y119+Y126+Y131+Y137+Y142+Y148+Y156+Y161+Y169+Y174+Y180+Y187+Y197+Y205+Y210+Y215+Y221+Y227+Y234+Y239+Y245+Y253+Y257+Y262+Y268+Y291,"0")</f>
        <v>840</v>
      </c>
      <c r="Z292" s="37"/>
      <c r="AA292" s="319"/>
      <c r="AB292" s="319"/>
      <c r="AC292" s="319"/>
    </row>
    <row r="293" spans="1:68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85"/>
      <c r="P293" s="408" t="s">
        <v>474</v>
      </c>
      <c r="Q293" s="409"/>
      <c r="R293" s="409"/>
      <c r="S293" s="409"/>
      <c r="T293" s="409"/>
      <c r="U293" s="409"/>
      <c r="V293" s="410"/>
      <c r="W293" s="37" t="s">
        <v>74</v>
      </c>
      <c r="X293" s="318">
        <f>IFERROR(SUM(BM22:BM289),"0")</f>
        <v>977.70399999999995</v>
      </c>
      <c r="Y293" s="318">
        <f>IFERROR(SUM(BN22:BN289),"0")</f>
        <v>977.70399999999995</v>
      </c>
      <c r="Z293" s="37"/>
      <c r="AA293" s="319"/>
      <c r="AB293" s="319"/>
      <c r="AC293" s="319"/>
    </row>
    <row r="294" spans="1:68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321"/>
      <c r="L294" s="321"/>
      <c r="M294" s="321"/>
      <c r="N294" s="321"/>
      <c r="O294" s="385"/>
      <c r="P294" s="408" t="s">
        <v>475</v>
      </c>
      <c r="Q294" s="409"/>
      <c r="R294" s="409"/>
      <c r="S294" s="409"/>
      <c r="T294" s="409"/>
      <c r="U294" s="409"/>
      <c r="V294" s="410"/>
      <c r="W294" s="37" t="s">
        <v>476</v>
      </c>
      <c r="X294" s="38">
        <f>ROUNDUP(SUM(BO22:BO289),0)</f>
        <v>4</v>
      </c>
      <c r="Y294" s="38">
        <f>ROUNDUP(SUM(BP22:BP289),0)</f>
        <v>4</v>
      </c>
      <c r="Z294" s="37"/>
      <c r="AA294" s="319"/>
      <c r="AB294" s="319"/>
      <c r="AC294" s="319"/>
    </row>
    <row r="295" spans="1:68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1"/>
      <c r="N295" s="321"/>
      <c r="O295" s="385"/>
      <c r="P295" s="408" t="s">
        <v>477</v>
      </c>
      <c r="Q295" s="409"/>
      <c r="R295" s="409"/>
      <c r="S295" s="409"/>
      <c r="T295" s="409"/>
      <c r="U295" s="409"/>
      <c r="V295" s="410"/>
      <c r="W295" s="37" t="s">
        <v>74</v>
      </c>
      <c r="X295" s="318">
        <f>GrossWeightTotal+PalletQtyTotal*25</f>
        <v>1077.704</v>
      </c>
      <c r="Y295" s="318">
        <f>GrossWeightTotalR+PalletQtyTotalR*25</f>
        <v>1077.704</v>
      </c>
      <c r="Z295" s="37"/>
      <c r="AA295" s="319"/>
      <c r="AB295" s="319"/>
      <c r="AC295" s="319"/>
    </row>
    <row r="296" spans="1:68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1"/>
      <c r="N296" s="321"/>
      <c r="O296" s="385"/>
      <c r="P296" s="408" t="s">
        <v>478</v>
      </c>
      <c r="Q296" s="409"/>
      <c r="R296" s="409"/>
      <c r="S296" s="409"/>
      <c r="T296" s="409"/>
      <c r="U296" s="409"/>
      <c r="V296" s="410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280</v>
      </c>
      <c r="Y296" s="318">
        <f>IFERROR(Y23+Y32+Y38+Y43+Y59+Y65+Y70+Y76+Y86+Y93+Y105+Y111+Y118+Y125+Y130+Y136+Y141+Y147+Y155+Y160+Y168+Y173+Y179+Y186+Y196+Y204+Y209+Y214+Y220+Y226+Y233+Y238+Y244+Y252+Y256+Y261+Y267+Y290,"0")</f>
        <v>280</v>
      </c>
      <c r="Z296" s="37"/>
      <c r="AA296" s="319"/>
      <c r="AB296" s="319"/>
      <c r="AC296" s="319"/>
    </row>
    <row r="297" spans="1:68" ht="14.25" hidden="1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1"/>
      <c r="N297" s="321"/>
      <c r="O297" s="385"/>
      <c r="P297" s="408" t="s">
        <v>479</v>
      </c>
      <c r="Q297" s="409"/>
      <c r="R297" s="409"/>
      <c r="S297" s="409"/>
      <c r="T297" s="409"/>
      <c r="U297" s="409"/>
      <c r="V297" s="410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5.0064000000000002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6" t="s">
        <v>75</v>
      </c>
      <c r="D299" s="44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P299" s="440"/>
      <c r="Q299" s="440"/>
      <c r="R299" s="440"/>
      <c r="S299" s="411"/>
      <c r="T299" s="346" t="s">
        <v>245</v>
      </c>
      <c r="U299" s="411"/>
      <c r="V299" s="313" t="s">
        <v>273</v>
      </c>
      <c r="W299" s="346" t="s">
        <v>295</v>
      </c>
      <c r="X299" s="440"/>
      <c r="Y299" s="440"/>
      <c r="Z299" s="440"/>
      <c r="AA299" s="440"/>
      <c r="AB299" s="440"/>
      <c r="AC299" s="411"/>
      <c r="AD299" s="313" t="s">
        <v>352</v>
      </c>
      <c r="AE299" s="346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66" t="s">
        <v>482</v>
      </c>
      <c r="B300" s="346" t="s">
        <v>63</v>
      </c>
      <c r="C300" s="346" t="s">
        <v>76</v>
      </c>
      <c r="D300" s="346" t="s">
        <v>93</v>
      </c>
      <c r="E300" s="346" t="s">
        <v>100</v>
      </c>
      <c r="F300" s="346" t="s">
        <v>106</v>
      </c>
      <c r="G300" s="346" t="s">
        <v>134</v>
      </c>
      <c r="H300" s="346" t="s">
        <v>141</v>
      </c>
      <c r="I300" s="346" t="s">
        <v>146</v>
      </c>
      <c r="J300" s="346" t="s">
        <v>154</v>
      </c>
      <c r="K300" s="346" t="s">
        <v>173</v>
      </c>
      <c r="L300" s="346" t="s">
        <v>183</v>
      </c>
      <c r="M300" s="346" t="s">
        <v>202</v>
      </c>
      <c r="N300" s="314"/>
      <c r="O300" s="346" t="s">
        <v>210</v>
      </c>
      <c r="P300" s="346" t="s">
        <v>220</v>
      </c>
      <c r="Q300" s="346" t="s">
        <v>228</v>
      </c>
      <c r="R300" s="346" t="s">
        <v>232</v>
      </c>
      <c r="S300" s="346" t="s">
        <v>241</v>
      </c>
      <c r="T300" s="346" t="s">
        <v>246</v>
      </c>
      <c r="U300" s="346" t="s">
        <v>250</v>
      </c>
      <c r="V300" s="346" t="s">
        <v>274</v>
      </c>
      <c r="W300" s="346" t="s">
        <v>296</v>
      </c>
      <c r="X300" s="346" t="s">
        <v>301</v>
      </c>
      <c r="Y300" s="346" t="s">
        <v>311</v>
      </c>
      <c r="Z300" s="346" t="s">
        <v>326</v>
      </c>
      <c r="AA300" s="346" t="s">
        <v>337</v>
      </c>
      <c r="AB300" s="346" t="s">
        <v>341</v>
      </c>
      <c r="AC300" s="346" t="s">
        <v>345</v>
      </c>
      <c r="AD300" s="346" t="s">
        <v>353</v>
      </c>
      <c r="AE300" s="346" t="s">
        <v>359</v>
      </c>
      <c r="AF300" s="346" t="s">
        <v>365</v>
      </c>
      <c r="AG300" s="346" t="s">
        <v>369</v>
      </c>
      <c r="AH300" s="346" t="s">
        <v>246</v>
      </c>
    </row>
    <row r="301" spans="1:68" ht="13.5" customHeight="1" thickBot="1" x14ac:dyDescent="0.25">
      <c r="A301" s="36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14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47"/>
      <c r="AB301" s="347"/>
      <c r="AC301" s="347"/>
      <c r="AD301" s="347"/>
      <c r="AE301" s="347"/>
      <c r="AF301" s="347"/>
      <c r="AG301" s="347"/>
      <c r="AH301" s="347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0</v>
      </c>
      <c r="D302" s="46">
        <f>IFERROR(X36*H36,"0")+IFERROR(X37*H37,"0")</f>
        <v>0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2" s="46">
        <f>IFERROR(X63*H63,"0")+IFERROR(X64*H64,"0")</f>
        <v>0</v>
      </c>
      <c r="H302" s="46">
        <f>IFERROR(X69*H69,"0")</f>
        <v>0</v>
      </c>
      <c r="I302" s="46">
        <f>IFERROR(X74*H74,"0")+IFERROR(X75*H75,"0")</f>
        <v>0</v>
      </c>
      <c r="J302" s="46">
        <f>IFERROR(X80*H80,"0")+IFERROR(X81*H81,"0")+IFERROR(X82*H82,"0")+IFERROR(X83*H83,"0")+IFERROR(X84*H84,"0")+IFERROR(X85*H85,"0")</f>
        <v>0</v>
      </c>
      <c r="K302" s="46">
        <f>IFERROR(X90*H90,"0")+IFERROR(X91*H91,"0")+IFERROR(X92*H92,"0")</f>
        <v>0</v>
      </c>
      <c r="L302" s="46">
        <f>IFERROR(X97*H97,"0")+IFERROR(X98*H98,"0")+IFERROR(X99*H99,"0")+IFERROR(X100*H100,"0")+IFERROR(X101*H101,"0")+IFERROR(X102*H102,"0")+IFERROR(X103*H103,"0")+IFERROR(X104*H104,"0")</f>
        <v>0</v>
      </c>
      <c r="M302" s="46">
        <f>IFERROR(X109*H109,"0")+IFERROR(X110*H110,"0")</f>
        <v>420</v>
      </c>
      <c r="N302" s="314"/>
      <c r="O302" s="46">
        <f>IFERROR(X115*H115,"0")+IFERROR(X116*H116,"0")+IFERROR(X117*H117,"0")</f>
        <v>0</v>
      </c>
      <c r="P302" s="46">
        <f>IFERROR(X122*H122,"0")+IFERROR(X123*H123,"0")+IFERROR(X124*H124,"0")</f>
        <v>420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0</v>
      </c>
      <c r="V302" s="46">
        <f>IFERROR(X165*H165,"0")+IFERROR(X166*H166,"0")+IFERROR(X167*H167,"0")+IFERROR(X171*H171,"0")+IFERROR(X172*H172,"0")</f>
        <v>0</v>
      </c>
      <c r="W302" s="46">
        <f>IFERROR(X178*H178,"0")</f>
        <v>0</v>
      </c>
      <c r="X302" s="46">
        <f>IFERROR(X183*H183,"0")+IFERROR(X184*H184,"0")+IFERROR(X185*H185,"0")</f>
        <v>0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0</v>
      </c>
      <c r="B305" s="60">
        <f>SUMPRODUCT(--(BB:BB="ПГП"),--(W:W="кор"),H:H,Y:Y)+SUMPRODUCT(--(BB:BB="ПГП"),--(W:W="кг"),Y:Y)</f>
        <v>840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7,70"/>
        <filter val="140,00"/>
        <filter val="280,00"/>
        <filter val="4"/>
        <filter val="420,00"/>
        <filter val="840,00"/>
        <filter val="977,70"/>
      </filters>
    </filterColumn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D53:E53"/>
    <mergeCell ref="D47:E47"/>
    <mergeCell ref="W17:W18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D287:E287"/>
    <mergeCell ref="D289:E289"/>
    <mergeCell ref="A149:Z149"/>
    <mergeCell ref="P261:V261"/>
    <mergeCell ref="P161:V161"/>
    <mergeCell ref="A150:Z150"/>
    <mergeCell ref="A144:Z144"/>
    <mergeCell ref="D129:E129"/>
    <mergeCell ref="P226:V226"/>
    <mergeCell ref="P93:V93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P231:T231"/>
    <mergeCell ref="P87:V87"/>
    <mergeCell ref="D264:E26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  <mergeCell ref="A216:Z216"/>
    <mergeCell ref="A45:Z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2024-11-08T13:36:59Z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