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8E3EC9-6068-4AEC-A3D0-41C6C40605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Z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BP347" i="1" s="1"/>
  <c r="P347" i="1"/>
  <c r="X345" i="1"/>
  <c r="X344" i="1"/>
  <c r="BO343" i="1"/>
  <c r="BM343" i="1"/>
  <c r="Y343" i="1"/>
  <c r="Y344" i="1" s="1"/>
  <c r="P343" i="1"/>
  <c r="X340" i="1"/>
  <c r="X339" i="1"/>
  <c r="BO338" i="1"/>
  <c r="BM338" i="1"/>
  <c r="Y338" i="1"/>
  <c r="BP338" i="1" s="1"/>
  <c r="P338" i="1"/>
  <c r="BO337" i="1"/>
  <c r="BM337" i="1"/>
  <c r="Y337" i="1"/>
  <c r="Y339" i="1" s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BP307" i="1"/>
  <c r="BO307" i="1"/>
  <c r="BN307" i="1"/>
  <c r="BM307" i="1"/>
  <c r="Z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O282" i="1"/>
  <c r="BM282" i="1"/>
  <c r="Y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X215" i="1"/>
  <c r="X214" i="1"/>
  <c r="BO213" i="1"/>
  <c r="BM213" i="1"/>
  <c r="Y213" i="1"/>
  <c r="BP213" i="1" s="1"/>
  <c r="P213" i="1"/>
  <c r="BO212" i="1"/>
  <c r="BM212" i="1"/>
  <c r="Y212" i="1"/>
  <c r="Y214" i="1" s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Z192" i="1" s="1"/>
  <c r="Y191" i="1"/>
  <c r="Y193" i="1" s="1"/>
  <c r="X187" i="1"/>
  <c r="X186" i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BO26" i="1"/>
  <c r="BM26" i="1"/>
  <c r="Y26" i="1"/>
  <c r="Y36" i="1" s="1"/>
  <c r="P26" i="1"/>
  <c r="X24" i="1"/>
  <c r="X23" i="1"/>
  <c r="BO22" i="1"/>
  <c r="BM22" i="1"/>
  <c r="Y22" i="1"/>
  <c r="B662" i="1" s="1"/>
  <c r="P22" i="1"/>
  <c r="H10" i="1"/>
  <c r="A9" i="1"/>
  <c r="F10" i="1" s="1"/>
  <c r="D7" i="1"/>
  <c r="Q6" i="1"/>
  <c r="P2" i="1"/>
  <c r="BP415" i="1" l="1"/>
  <c r="BN415" i="1"/>
  <c r="Z415" i="1"/>
  <c r="BP447" i="1"/>
  <c r="BN447" i="1"/>
  <c r="Z447" i="1"/>
  <c r="BP483" i="1"/>
  <c r="BN483" i="1"/>
  <c r="Z483" i="1"/>
  <c r="BP491" i="1"/>
  <c r="BN491" i="1"/>
  <c r="Z491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BP531" i="1"/>
  <c r="BN531" i="1"/>
  <c r="Z531" i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D662" i="1"/>
  <c r="Z71" i="1"/>
  <c r="BN71" i="1"/>
  <c r="Y80" i="1"/>
  <c r="Z82" i="1"/>
  <c r="BN82" i="1"/>
  <c r="Z100" i="1"/>
  <c r="BN100" i="1"/>
  <c r="Z115" i="1"/>
  <c r="BN115" i="1"/>
  <c r="Z150" i="1"/>
  <c r="BN150" i="1"/>
  <c r="Z176" i="1"/>
  <c r="BN176" i="1"/>
  <c r="Z199" i="1"/>
  <c r="BN199" i="1"/>
  <c r="Z218" i="1"/>
  <c r="BN218" i="1"/>
  <c r="Z228" i="1"/>
  <c r="BN228" i="1"/>
  <c r="Z236" i="1"/>
  <c r="BN236" i="1"/>
  <c r="Z246" i="1"/>
  <c r="BN246" i="1"/>
  <c r="Z257" i="1"/>
  <c r="BN257" i="1"/>
  <c r="Z269" i="1"/>
  <c r="BN269" i="1"/>
  <c r="Z288" i="1"/>
  <c r="BN288" i="1"/>
  <c r="Z338" i="1"/>
  <c r="BN338" i="1"/>
  <c r="Z343" i="1"/>
  <c r="Z344" i="1" s="1"/>
  <c r="BN343" i="1"/>
  <c r="BP343" i="1"/>
  <c r="Z347" i="1"/>
  <c r="BN347" i="1"/>
  <c r="Z355" i="1"/>
  <c r="BN355" i="1"/>
  <c r="Z368" i="1"/>
  <c r="BN368" i="1"/>
  <c r="BP374" i="1"/>
  <c r="BN374" i="1"/>
  <c r="BP394" i="1"/>
  <c r="BN394" i="1"/>
  <c r="Z394" i="1"/>
  <c r="BP427" i="1"/>
  <c r="BN427" i="1"/>
  <c r="Z427" i="1"/>
  <c r="BP463" i="1"/>
  <c r="BN463" i="1"/>
  <c r="Z463" i="1"/>
  <c r="BP486" i="1"/>
  <c r="BN486" i="1"/>
  <c r="Z486" i="1"/>
  <c r="BP505" i="1"/>
  <c r="BN505" i="1"/>
  <c r="Z505" i="1"/>
  <c r="Y512" i="1"/>
  <c r="Y511" i="1"/>
  <c r="BP510" i="1"/>
  <c r="BN510" i="1"/>
  <c r="Z510" i="1"/>
  <c r="Z511" i="1" s="1"/>
  <c r="BP515" i="1"/>
  <c r="BN515" i="1"/>
  <c r="Z515" i="1"/>
  <c r="BP547" i="1"/>
  <c r="BN547" i="1"/>
  <c r="Z547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BP251" i="1"/>
  <c r="BN251" i="1"/>
  <c r="Z251" i="1"/>
  <c r="BP264" i="1"/>
  <c r="BN264" i="1"/>
  <c r="Z264" i="1"/>
  <c r="BP271" i="1"/>
  <c r="BN271" i="1"/>
  <c r="Z271" i="1"/>
  <c r="BP282" i="1"/>
  <c r="BN282" i="1"/>
  <c r="Z282" i="1"/>
  <c r="BP300" i="1"/>
  <c r="BN300" i="1"/>
  <c r="Z300" i="1"/>
  <c r="BP357" i="1"/>
  <c r="BN357" i="1"/>
  <c r="Z357" i="1"/>
  <c r="Y378" i="1"/>
  <c r="BP372" i="1"/>
  <c r="BN372" i="1"/>
  <c r="Z372" i="1"/>
  <c r="BP390" i="1"/>
  <c r="BN390" i="1"/>
  <c r="Z390" i="1"/>
  <c r="BP413" i="1"/>
  <c r="BN413" i="1"/>
  <c r="Z413" i="1"/>
  <c r="BP423" i="1"/>
  <c r="BN423" i="1"/>
  <c r="Z423" i="1"/>
  <c r="BP445" i="1"/>
  <c r="BN445" i="1"/>
  <c r="Z445" i="1"/>
  <c r="BP461" i="1"/>
  <c r="BN461" i="1"/>
  <c r="Z461" i="1"/>
  <c r="X653" i="1"/>
  <c r="X656" i="1"/>
  <c r="Z30" i="1"/>
  <c r="BN30" i="1"/>
  <c r="Z31" i="1"/>
  <c r="BN31" i="1"/>
  <c r="Z34" i="1"/>
  <c r="BN34" i="1"/>
  <c r="Z50" i="1"/>
  <c r="BN50" i="1"/>
  <c r="Z58" i="1"/>
  <c r="BN58" i="1"/>
  <c r="Z64" i="1"/>
  <c r="BN64" i="1"/>
  <c r="Z69" i="1"/>
  <c r="BN69" i="1"/>
  <c r="Z75" i="1"/>
  <c r="BN75" i="1"/>
  <c r="BP75" i="1"/>
  <c r="Z78" i="1"/>
  <c r="BN78" i="1"/>
  <c r="Y88" i="1"/>
  <c r="Z84" i="1"/>
  <c r="BN84" i="1"/>
  <c r="Y98" i="1"/>
  <c r="Z96" i="1"/>
  <c r="BN96" i="1"/>
  <c r="Y104" i="1"/>
  <c r="Z102" i="1"/>
  <c r="BN102" i="1"/>
  <c r="Z109" i="1"/>
  <c r="BN109" i="1"/>
  <c r="Y119" i="1"/>
  <c r="Z117" i="1"/>
  <c r="BN117" i="1"/>
  <c r="F662" i="1"/>
  <c r="Z126" i="1"/>
  <c r="BN126" i="1"/>
  <c r="Y137" i="1"/>
  <c r="Z133" i="1"/>
  <c r="BN133" i="1"/>
  <c r="Z134" i="1"/>
  <c r="BN134" i="1"/>
  <c r="Z135" i="1"/>
  <c r="BN135" i="1"/>
  <c r="Y146" i="1"/>
  <c r="Z144" i="1"/>
  <c r="BN144" i="1"/>
  <c r="Z155" i="1"/>
  <c r="BN155" i="1"/>
  <c r="Z165" i="1"/>
  <c r="BN165" i="1"/>
  <c r="BP165" i="1"/>
  <c r="H662" i="1"/>
  <c r="Y180" i="1"/>
  <c r="Z178" i="1"/>
  <c r="BN178" i="1"/>
  <c r="Y186" i="1"/>
  <c r="Y203" i="1"/>
  <c r="Z197" i="1"/>
  <c r="BN197" i="1"/>
  <c r="Z201" i="1"/>
  <c r="BN201" i="1"/>
  <c r="J662" i="1"/>
  <c r="Z212" i="1"/>
  <c r="BN212" i="1"/>
  <c r="BP212" i="1"/>
  <c r="Y226" i="1"/>
  <c r="Z220" i="1"/>
  <c r="BN220" i="1"/>
  <c r="Z224" i="1"/>
  <c r="BN224" i="1"/>
  <c r="Z230" i="1"/>
  <c r="BN230" i="1"/>
  <c r="Z234" i="1"/>
  <c r="BN234" i="1"/>
  <c r="Z238" i="1"/>
  <c r="BN238" i="1"/>
  <c r="Z244" i="1"/>
  <c r="BN244" i="1"/>
  <c r="BP255" i="1"/>
  <c r="BN255" i="1"/>
  <c r="Z255" i="1"/>
  <c r="BP267" i="1"/>
  <c r="BN267" i="1"/>
  <c r="Z267" i="1"/>
  <c r="BP281" i="1"/>
  <c r="BN281" i="1"/>
  <c r="Z281" i="1"/>
  <c r="BP286" i="1"/>
  <c r="BN286" i="1"/>
  <c r="Z286" i="1"/>
  <c r="BP310" i="1"/>
  <c r="BN310" i="1"/>
  <c r="Z310" i="1"/>
  <c r="BP366" i="1"/>
  <c r="BN366" i="1"/>
  <c r="Z366" i="1"/>
  <c r="BP376" i="1"/>
  <c r="BN376" i="1"/>
  <c r="Z376" i="1"/>
  <c r="BP396" i="1"/>
  <c r="BN396" i="1"/>
  <c r="Z396" i="1"/>
  <c r="Y402" i="1"/>
  <c r="BP401" i="1"/>
  <c r="BN401" i="1"/>
  <c r="Z401" i="1"/>
  <c r="Z402" i="1" s="1"/>
  <c r="BP405" i="1"/>
  <c r="BN405" i="1"/>
  <c r="Z405" i="1"/>
  <c r="BP417" i="1"/>
  <c r="BN417" i="1"/>
  <c r="Z417" i="1"/>
  <c r="BP433" i="1"/>
  <c r="BN433" i="1"/>
  <c r="Z433" i="1"/>
  <c r="BP449" i="1"/>
  <c r="BN449" i="1"/>
  <c r="Z449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7" i="1"/>
  <c r="BN517" i="1"/>
  <c r="Z517" i="1"/>
  <c r="BP533" i="1"/>
  <c r="BN533" i="1"/>
  <c r="Z533" i="1"/>
  <c r="BP549" i="1"/>
  <c r="BN549" i="1"/>
  <c r="Z549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Y398" i="1"/>
  <c r="Y397" i="1"/>
  <c r="BP481" i="1"/>
  <c r="BN481" i="1"/>
  <c r="Z481" i="1"/>
  <c r="BP489" i="1"/>
  <c r="BN489" i="1"/>
  <c r="Z489" i="1"/>
  <c r="Y501" i="1"/>
  <c r="BP499" i="1"/>
  <c r="BN499" i="1"/>
  <c r="Z499" i="1"/>
  <c r="BP518" i="1"/>
  <c r="BN518" i="1"/>
  <c r="Z518" i="1"/>
  <c r="Y535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574" i="1"/>
  <c r="BP565" i="1"/>
  <c r="BN565" i="1"/>
  <c r="Z565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X654" i="1"/>
  <c r="Z419" i="1"/>
  <c r="BN419" i="1"/>
  <c r="H9" i="1"/>
  <c r="A10" i="1"/>
  <c r="Y24" i="1"/>
  <c r="Y35" i="1"/>
  <c r="Y59" i="1"/>
  <c r="Y55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BN101" i="1"/>
  <c r="E662" i="1"/>
  <c r="Z108" i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BN156" i="1"/>
  <c r="Y157" i="1"/>
  <c r="Z160" i="1"/>
  <c r="Z162" i="1" s="1"/>
  <c r="BN160" i="1"/>
  <c r="BP160" i="1"/>
  <c r="Z166" i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BN183" i="1"/>
  <c r="BP183" i="1"/>
  <c r="Z185" i="1"/>
  <c r="BN185" i="1"/>
  <c r="Z196" i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Y392" i="1"/>
  <c r="BP395" i="1"/>
  <c r="BN395" i="1"/>
  <c r="Z395" i="1"/>
  <c r="Z397" i="1" s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Z501" i="1" s="1"/>
  <c r="Y502" i="1"/>
  <c r="Y507" i="1"/>
  <c r="BP504" i="1"/>
  <c r="BN504" i="1"/>
  <c r="Z504" i="1"/>
  <c r="Z506" i="1" s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Y519" i="1"/>
  <c r="BP532" i="1"/>
  <c r="BN532" i="1"/>
  <c r="Z532" i="1"/>
  <c r="Z535" i="1" s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14" i="1" l="1"/>
  <c r="Z378" i="1"/>
  <c r="Z312" i="1"/>
  <c r="Z186" i="1"/>
  <c r="Z136" i="1"/>
  <c r="Z128" i="1"/>
  <c r="Z391" i="1"/>
  <c r="Z556" i="1"/>
  <c r="Z496" i="1"/>
  <c r="Z424" i="1"/>
  <c r="Z111" i="1"/>
  <c r="Z574" i="1"/>
  <c r="Z519" i="1"/>
  <c r="Z384" i="1"/>
  <c r="Z239" i="1"/>
  <c r="Z214" i="1"/>
  <c r="Z203" i="1"/>
  <c r="Z167" i="1"/>
  <c r="Z157" i="1"/>
  <c r="Z146" i="1"/>
  <c r="Z103" i="1"/>
  <c r="Z88" i="1"/>
  <c r="Z79" i="1"/>
  <c r="Z54" i="1"/>
  <c r="Z464" i="1"/>
  <c r="Z259" i="1"/>
  <c r="Z247" i="1"/>
  <c r="X655" i="1"/>
  <c r="Z632" i="1"/>
  <c r="Z597" i="1"/>
  <c r="Z638" i="1"/>
  <c r="Z604" i="1"/>
  <c r="Z585" i="1"/>
  <c r="Y654" i="1"/>
  <c r="Z451" i="1"/>
  <c r="Z435" i="1"/>
  <c r="Z302" i="1"/>
  <c r="Z290" i="1"/>
  <c r="Z625" i="1"/>
  <c r="Z272" i="1"/>
  <c r="Z225" i="1"/>
  <c r="Z180" i="1"/>
  <c r="Z119" i="1"/>
  <c r="Z72" i="1"/>
  <c r="Z35" i="1"/>
  <c r="Y656" i="1"/>
  <c r="Y653" i="1"/>
  <c r="Z362" i="1"/>
  <c r="Y652" i="1"/>
  <c r="Z657" i="1" l="1"/>
  <c r="Y655" i="1"/>
</calcChain>
</file>

<file path=xl/sharedStrings.xml><?xml version="1.0" encoding="utf-8"?>
<sst xmlns="http://schemas.openxmlformats.org/spreadsheetml/2006/main" count="3063" uniqueCount="1078">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</sst>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5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60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1108" t="s">
        <v>0</v>
      </c>
      <c r="E1" s="795"/>
      <c r="F1" s="795"/>
      <c r="G1" s="12" t="s">
        <v>1</v>
      </c>
      <c r="H1" s="1108" t="s">
        <v>2</v>
      </c>
      <c r="I1" s="795"/>
      <c r="J1" s="795"/>
      <c r="K1" s="795"/>
      <c r="L1" s="795"/>
      <c r="M1" s="795"/>
      <c r="N1" s="795"/>
      <c r="O1" s="795"/>
      <c r="P1" s="795"/>
      <c r="Q1" s="795"/>
      <c r="R1" s="1185" t="s">
        <v>3</v>
      </c>
      <c r="S1" s="795"/>
      <c r="T1" s="79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0"/>
      <c r="R2" s="780"/>
      <c r="S2" s="780"/>
      <c r="T2" s="780"/>
      <c r="U2" s="780"/>
      <c r="V2" s="780"/>
      <c r="W2" s="780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0"/>
      <c r="Q3" s="780"/>
      <c r="R3" s="780"/>
      <c r="S3" s="780"/>
      <c r="T3" s="780"/>
      <c r="U3" s="780"/>
      <c r="V3" s="780"/>
      <c r="W3" s="780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1057" t="s">
        <v>8</v>
      </c>
      <c r="B5" s="815"/>
      <c r="C5" s="804"/>
      <c r="D5" s="907"/>
      <c r="E5" s="909"/>
      <c r="F5" s="839" t="s">
        <v>9</v>
      </c>
      <c r="G5" s="804"/>
      <c r="H5" s="907" t="s">
        <v>1077</v>
      </c>
      <c r="I5" s="908"/>
      <c r="J5" s="908"/>
      <c r="K5" s="908"/>
      <c r="L5" s="908"/>
      <c r="M5" s="909"/>
      <c r="N5" s="58"/>
      <c r="P5" s="24" t="s">
        <v>10</v>
      </c>
      <c r="Q5" s="809">
        <v>45607</v>
      </c>
      <c r="R5" s="810"/>
      <c r="T5" s="1012" t="s">
        <v>11</v>
      </c>
      <c r="U5" s="806"/>
      <c r="V5" s="1014" t="s">
        <v>12</v>
      </c>
      <c r="W5" s="810"/>
      <c r="AB5" s="51"/>
      <c r="AC5" s="51"/>
      <c r="AD5" s="51"/>
      <c r="AE5" s="51"/>
    </row>
    <row r="6" spans="1:32" s="755" customFormat="1" ht="24" customHeight="1" x14ac:dyDescent="0.2">
      <c r="A6" s="1057" t="s">
        <v>13</v>
      </c>
      <c r="B6" s="815"/>
      <c r="C6" s="804"/>
      <c r="D6" s="916" t="s">
        <v>14</v>
      </c>
      <c r="E6" s="917"/>
      <c r="F6" s="917"/>
      <c r="G6" s="917"/>
      <c r="H6" s="917"/>
      <c r="I6" s="917"/>
      <c r="J6" s="917"/>
      <c r="K6" s="917"/>
      <c r="L6" s="917"/>
      <c r="M6" s="810"/>
      <c r="N6" s="59"/>
      <c r="P6" s="24" t="s">
        <v>15</v>
      </c>
      <c r="Q6" s="824" t="str">
        <f>IF(Q5=0," ",CHOOSE(WEEKDAY(Q5,2),"Понедельник","Вторник","Среда","Четверг","Пятница","Суббота","Воскресенье"))</f>
        <v>Понедельник</v>
      </c>
      <c r="R6" s="766"/>
      <c r="T6" s="1025" t="s">
        <v>16</v>
      </c>
      <c r="U6" s="806"/>
      <c r="V6" s="999" t="s">
        <v>17</v>
      </c>
      <c r="W6" s="1000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1141" t="str">
        <f>IFERROR(VLOOKUP(DeliveryAddress,Table,3,0),1)</f>
        <v>1</v>
      </c>
      <c r="E7" s="1142"/>
      <c r="F7" s="1142"/>
      <c r="G7" s="1142"/>
      <c r="H7" s="1142"/>
      <c r="I7" s="1142"/>
      <c r="J7" s="1142"/>
      <c r="K7" s="1142"/>
      <c r="L7" s="1142"/>
      <c r="M7" s="1018"/>
      <c r="N7" s="60"/>
      <c r="P7" s="24"/>
      <c r="Q7" s="42"/>
      <c r="R7" s="42"/>
      <c r="T7" s="780"/>
      <c r="U7" s="806"/>
      <c r="V7" s="1001"/>
      <c r="W7" s="1002"/>
      <c r="AB7" s="51"/>
      <c r="AC7" s="51"/>
      <c r="AD7" s="51"/>
      <c r="AE7" s="51"/>
    </row>
    <row r="8" spans="1:32" s="755" customFormat="1" ht="25.5" customHeight="1" x14ac:dyDescent="0.2">
      <c r="A8" s="773" t="s">
        <v>18</v>
      </c>
      <c r="B8" s="774"/>
      <c r="C8" s="775"/>
      <c r="D8" s="1152"/>
      <c r="E8" s="1153"/>
      <c r="F8" s="1153"/>
      <c r="G8" s="1153"/>
      <c r="H8" s="1153"/>
      <c r="I8" s="1153"/>
      <c r="J8" s="1153"/>
      <c r="K8" s="1153"/>
      <c r="L8" s="1153"/>
      <c r="M8" s="1154"/>
      <c r="N8" s="61"/>
      <c r="P8" s="24" t="s">
        <v>19</v>
      </c>
      <c r="Q8" s="1017">
        <v>0.375</v>
      </c>
      <c r="R8" s="1018"/>
      <c r="T8" s="780"/>
      <c r="U8" s="806"/>
      <c r="V8" s="1001"/>
      <c r="W8" s="1002"/>
      <c r="AB8" s="51"/>
      <c r="AC8" s="51"/>
      <c r="AD8" s="51"/>
      <c r="AE8" s="51"/>
    </row>
    <row r="9" spans="1:32" s="755" customFormat="1" ht="39.950000000000003" customHeight="1" x14ac:dyDescent="0.2">
      <c r="A9" s="7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0"/>
      <c r="C9" s="780"/>
      <c r="D9" s="859"/>
      <c r="E9" s="860"/>
      <c r="F9" s="7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0"/>
      <c r="H9" s="997" t="str">
        <f>IF(AND($A$9="Тип доверенности/получателя при получении в адресе перегруза:",$D$9="Разовая доверенность"),"Введите ФИО","")</f>
        <v/>
      </c>
      <c r="I9" s="860"/>
      <c r="J9" s="9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0"/>
      <c r="L9" s="860"/>
      <c r="M9" s="860"/>
      <c r="N9" s="753"/>
      <c r="P9" s="26" t="s">
        <v>20</v>
      </c>
      <c r="Q9" s="1073"/>
      <c r="R9" s="845"/>
      <c r="T9" s="780"/>
      <c r="U9" s="806"/>
      <c r="V9" s="1003"/>
      <c r="W9" s="100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7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0"/>
      <c r="C10" s="780"/>
      <c r="D10" s="859"/>
      <c r="E10" s="860"/>
      <c r="F10" s="7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0"/>
      <c r="H10" s="937" t="str">
        <f>IFERROR(VLOOKUP($D$10,Proxy,2,FALSE),"")</f>
        <v/>
      </c>
      <c r="I10" s="780"/>
      <c r="J10" s="780"/>
      <c r="K10" s="780"/>
      <c r="L10" s="780"/>
      <c r="M10" s="780"/>
      <c r="N10" s="754"/>
      <c r="P10" s="26" t="s">
        <v>21</v>
      </c>
      <c r="Q10" s="1026"/>
      <c r="R10" s="1027"/>
      <c r="U10" s="24" t="s">
        <v>22</v>
      </c>
      <c r="V10" s="1187" t="s">
        <v>23</v>
      </c>
      <c r="W10" s="1000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77"/>
      <c r="R11" s="810"/>
      <c r="U11" s="24" t="s">
        <v>26</v>
      </c>
      <c r="V11" s="844" t="s">
        <v>27</v>
      </c>
      <c r="W11" s="845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1021" t="s">
        <v>28</v>
      </c>
      <c r="B12" s="815"/>
      <c r="C12" s="815"/>
      <c r="D12" s="815"/>
      <c r="E12" s="815"/>
      <c r="F12" s="815"/>
      <c r="G12" s="815"/>
      <c r="H12" s="815"/>
      <c r="I12" s="815"/>
      <c r="J12" s="815"/>
      <c r="K12" s="815"/>
      <c r="L12" s="815"/>
      <c r="M12" s="804"/>
      <c r="N12" s="62"/>
      <c r="P12" s="24" t="s">
        <v>29</v>
      </c>
      <c r="Q12" s="1017"/>
      <c r="R12" s="1018"/>
      <c r="S12" s="23"/>
      <c r="U12" s="24"/>
      <c r="V12" s="795"/>
      <c r="W12" s="780"/>
      <c r="AB12" s="51"/>
      <c r="AC12" s="51"/>
      <c r="AD12" s="51"/>
      <c r="AE12" s="51"/>
    </row>
    <row r="13" spans="1:32" s="755" customFormat="1" ht="23.25" customHeight="1" x14ac:dyDescent="0.2">
      <c r="A13" s="1021" t="s">
        <v>30</v>
      </c>
      <c r="B13" s="815"/>
      <c r="C13" s="815"/>
      <c r="D13" s="815"/>
      <c r="E13" s="815"/>
      <c r="F13" s="815"/>
      <c r="G13" s="815"/>
      <c r="H13" s="815"/>
      <c r="I13" s="815"/>
      <c r="J13" s="815"/>
      <c r="K13" s="815"/>
      <c r="L13" s="815"/>
      <c r="M13" s="804"/>
      <c r="N13" s="62"/>
      <c r="O13" s="26"/>
      <c r="P13" s="26" t="s">
        <v>31</v>
      </c>
      <c r="Q13" s="844"/>
      <c r="R13" s="8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1021" t="s">
        <v>32</v>
      </c>
      <c r="B14" s="815"/>
      <c r="C14" s="815"/>
      <c r="D14" s="815"/>
      <c r="E14" s="815"/>
      <c r="F14" s="815"/>
      <c r="G14" s="815"/>
      <c r="H14" s="815"/>
      <c r="I14" s="815"/>
      <c r="J14" s="815"/>
      <c r="K14" s="815"/>
      <c r="L14" s="815"/>
      <c r="M14" s="80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1023" t="s">
        <v>33</v>
      </c>
      <c r="B15" s="815"/>
      <c r="C15" s="815"/>
      <c r="D15" s="815"/>
      <c r="E15" s="815"/>
      <c r="F15" s="815"/>
      <c r="G15" s="815"/>
      <c r="H15" s="815"/>
      <c r="I15" s="815"/>
      <c r="J15" s="815"/>
      <c r="K15" s="815"/>
      <c r="L15" s="815"/>
      <c r="M15" s="804"/>
      <c r="N15" s="63"/>
      <c r="P15" s="1034" t="s">
        <v>34</v>
      </c>
      <c r="Q15" s="795"/>
      <c r="R15" s="795"/>
      <c r="S15" s="795"/>
      <c r="T15" s="79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35"/>
      <c r="Q16" s="1035"/>
      <c r="R16" s="1035"/>
      <c r="S16" s="1035"/>
      <c r="T16" s="10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1063" t="s">
        <v>37</v>
      </c>
      <c r="D17" s="771" t="s">
        <v>38</v>
      </c>
      <c r="E17" s="1006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1112"/>
      <c r="R17" s="1112"/>
      <c r="S17" s="1112"/>
      <c r="T17" s="1006"/>
      <c r="U17" s="803" t="s">
        <v>50</v>
      </c>
      <c r="V17" s="804"/>
      <c r="W17" s="771" t="s">
        <v>51</v>
      </c>
      <c r="X17" s="771" t="s">
        <v>52</v>
      </c>
      <c r="Y17" s="801" t="s">
        <v>53</v>
      </c>
      <c r="Z17" s="931" t="s">
        <v>54</v>
      </c>
      <c r="AA17" s="833" t="s">
        <v>55</v>
      </c>
      <c r="AB17" s="833" t="s">
        <v>56</v>
      </c>
      <c r="AC17" s="833" t="s">
        <v>57</v>
      </c>
      <c r="AD17" s="833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1007"/>
      <c r="E18" s="1008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1007"/>
      <c r="Q18" s="1113"/>
      <c r="R18" s="1113"/>
      <c r="S18" s="1113"/>
      <c r="T18" s="1008"/>
      <c r="U18" s="67" t="s">
        <v>60</v>
      </c>
      <c r="V18" s="67" t="s">
        <v>61</v>
      </c>
      <c r="W18" s="772"/>
      <c r="X18" s="772"/>
      <c r="Y18" s="802"/>
      <c r="Z18" s="932"/>
      <c r="AA18" s="936"/>
      <c r="AB18" s="936"/>
      <c r="AC18" s="936"/>
      <c r="AD18" s="836"/>
      <c r="AE18" s="837"/>
      <c r="AF18" s="838"/>
      <c r="AG18" s="66"/>
      <c r="BD18" s="65"/>
    </row>
    <row r="19" spans="1:68" ht="27.75" hidden="1" customHeight="1" x14ac:dyDescent="0.2">
      <c r="A19" s="949" t="s">
        <v>62</v>
      </c>
      <c r="B19" s="950"/>
      <c r="C19" s="950"/>
      <c r="D19" s="950"/>
      <c r="E19" s="950"/>
      <c r="F19" s="950"/>
      <c r="G19" s="950"/>
      <c r="H19" s="950"/>
      <c r="I19" s="950"/>
      <c r="J19" s="950"/>
      <c r="K19" s="950"/>
      <c r="L19" s="950"/>
      <c r="M19" s="950"/>
      <c r="N19" s="950"/>
      <c r="O19" s="950"/>
      <c r="P19" s="950"/>
      <c r="Q19" s="950"/>
      <c r="R19" s="950"/>
      <c r="S19" s="950"/>
      <c r="T19" s="950"/>
      <c r="U19" s="950"/>
      <c r="V19" s="950"/>
      <c r="W19" s="950"/>
      <c r="X19" s="950"/>
      <c r="Y19" s="950"/>
      <c r="Z19" s="950"/>
      <c r="AA19" s="48"/>
      <c r="AB19" s="48"/>
      <c r="AC19" s="48"/>
    </row>
    <row r="20" spans="1:68" ht="16.5" hidden="1" customHeight="1" x14ac:dyDescent="0.25">
      <c r="A20" s="779" t="s">
        <v>62</v>
      </c>
      <c r="B20" s="780"/>
      <c r="C20" s="780"/>
      <c r="D20" s="780"/>
      <c r="E20" s="780"/>
      <c r="F20" s="780"/>
      <c r="G20" s="780"/>
      <c r="H20" s="780"/>
      <c r="I20" s="780"/>
      <c r="J20" s="780"/>
      <c r="K20" s="780"/>
      <c r="L20" s="780"/>
      <c r="M20" s="780"/>
      <c r="N20" s="780"/>
      <c r="O20" s="780"/>
      <c r="P20" s="780"/>
      <c r="Q20" s="780"/>
      <c r="R20" s="780"/>
      <c r="S20" s="780"/>
      <c r="T20" s="780"/>
      <c r="U20" s="780"/>
      <c r="V20" s="780"/>
      <c r="W20" s="780"/>
      <c r="X20" s="780"/>
      <c r="Y20" s="780"/>
      <c r="Z20" s="780"/>
      <c r="AA20" s="756"/>
      <c r="AB20" s="756"/>
      <c r="AC20" s="756"/>
    </row>
    <row r="21" spans="1:68" ht="14.25" hidden="1" customHeight="1" x14ac:dyDescent="0.25">
      <c r="A21" s="785" t="s">
        <v>63</v>
      </c>
      <c r="B21" s="780"/>
      <c r="C21" s="780"/>
      <c r="D21" s="780"/>
      <c r="E21" s="780"/>
      <c r="F21" s="780"/>
      <c r="G21" s="780"/>
      <c r="H21" s="780"/>
      <c r="I21" s="780"/>
      <c r="J21" s="780"/>
      <c r="K21" s="780"/>
      <c r="L21" s="780"/>
      <c r="M21" s="780"/>
      <c r="N21" s="780"/>
      <c r="O21" s="780"/>
      <c r="P21" s="780"/>
      <c r="Q21" s="780"/>
      <c r="R21" s="780"/>
      <c r="S21" s="780"/>
      <c r="T21" s="780"/>
      <c r="U21" s="780"/>
      <c r="V21" s="780"/>
      <c r="W21" s="780"/>
      <c r="X21" s="780"/>
      <c r="Y21" s="780"/>
      <c r="Z21" s="780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2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2"/>
      <c r="B23" s="780"/>
      <c r="C23" s="780"/>
      <c r="D23" s="780"/>
      <c r="E23" s="780"/>
      <c r="F23" s="780"/>
      <c r="G23" s="780"/>
      <c r="H23" s="780"/>
      <c r="I23" s="780"/>
      <c r="J23" s="780"/>
      <c r="K23" s="780"/>
      <c r="L23" s="780"/>
      <c r="M23" s="780"/>
      <c r="N23" s="780"/>
      <c r="O23" s="793"/>
      <c r="P23" s="777" t="s">
        <v>70</v>
      </c>
      <c r="Q23" s="774"/>
      <c r="R23" s="774"/>
      <c r="S23" s="774"/>
      <c r="T23" s="774"/>
      <c r="U23" s="774"/>
      <c r="V23" s="775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0"/>
      <c r="B24" s="780"/>
      <c r="C24" s="780"/>
      <c r="D24" s="780"/>
      <c r="E24" s="780"/>
      <c r="F24" s="780"/>
      <c r="G24" s="780"/>
      <c r="H24" s="780"/>
      <c r="I24" s="780"/>
      <c r="J24" s="780"/>
      <c r="K24" s="780"/>
      <c r="L24" s="780"/>
      <c r="M24" s="780"/>
      <c r="N24" s="780"/>
      <c r="O24" s="793"/>
      <c r="P24" s="777" t="s">
        <v>70</v>
      </c>
      <c r="Q24" s="774"/>
      <c r="R24" s="774"/>
      <c r="S24" s="774"/>
      <c r="T24" s="774"/>
      <c r="U24" s="774"/>
      <c r="V24" s="775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5" t="s">
        <v>72</v>
      </c>
      <c r="B25" s="780"/>
      <c r="C25" s="780"/>
      <c r="D25" s="780"/>
      <c r="E25" s="780"/>
      <c r="F25" s="780"/>
      <c r="G25" s="780"/>
      <c r="H25" s="780"/>
      <c r="I25" s="780"/>
      <c r="J25" s="780"/>
      <c r="K25" s="780"/>
      <c r="L25" s="780"/>
      <c r="M25" s="780"/>
      <c r="N25" s="780"/>
      <c r="O25" s="780"/>
      <c r="P25" s="780"/>
      <c r="Q25" s="780"/>
      <c r="R25" s="780"/>
      <c r="S25" s="780"/>
      <c r="T25" s="780"/>
      <c r="U25" s="780"/>
      <c r="V25" s="780"/>
      <c r="W25" s="780"/>
      <c r="X25" s="780"/>
      <c r="Y25" s="780"/>
      <c r="Z25" s="780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65">
        <v>4607091383881</v>
      </c>
      <c r="E26" s="766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6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65">
        <v>4680115885912</v>
      </c>
      <c r="E27" s="766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2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1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14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1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157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13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23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7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2"/>
      <c r="B35" s="780"/>
      <c r="C35" s="780"/>
      <c r="D35" s="780"/>
      <c r="E35" s="780"/>
      <c r="F35" s="780"/>
      <c r="G35" s="780"/>
      <c r="H35" s="780"/>
      <c r="I35" s="780"/>
      <c r="J35" s="780"/>
      <c r="K35" s="780"/>
      <c r="L35" s="780"/>
      <c r="M35" s="780"/>
      <c r="N35" s="780"/>
      <c r="O35" s="793"/>
      <c r="P35" s="777" t="s">
        <v>70</v>
      </c>
      <c r="Q35" s="774"/>
      <c r="R35" s="774"/>
      <c r="S35" s="774"/>
      <c r="T35" s="774"/>
      <c r="U35" s="774"/>
      <c r="V35" s="775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0"/>
      <c r="B36" s="780"/>
      <c r="C36" s="780"/>
      <c r="D36" s="780"/>
      <c r="E36" s="780"/>
      <c r="F36" s="780"/>
      <c r="G36" s="780"/>
      <c r="H36" s="780"/>
      <c r="I36" s="780"/>
      <c r="J36" s="780"/>
      <c r="K36" s="780"/>
      <c r="L36" s="780"/>
      <c r="M36" s="780"/>
      <c r="N36" s="780"/>
      <c r="O36" s="793"/>
      <c r="P36" s="777" t="s">
        <v>70</v>
      </c>
      <c r="Q36" s="774"/>
      <c r="R36" s="774"/>
      <c r="S36" s="774"/>
      <c r="T36" s="774"/>
      <c r="U36" s="774"/>
      <c r="V36" s="775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5" t="s">
        <v>102</v>
      </c>
      <c r="B37" s="780"/>
      <c r="C37" s="780"/>
      <c r="D37" s="780"/>
      <c r="E37" s="780"/>
      <c r="F37" s="780"/>
      <c r="G37" s="780"/>
      <c r="H37" s="780"/>
      <c r="I37" s="780"/>
      <c r="J37" s="780"/>
      <c r="K37" s="780"/>
      <c r="L37" s="780"/>
      <c r="M37" s="780"/>
      <c r="N37" s="780"/>
      <c r="O37" s="780"/>
      <c r="P37" s="780"/>
      <c r="Q37" s="780"/>
      <c r="R37" s="780"/>
      <c r="S37" s="780"/>
      <c r="T37" s="780"/>
      <c r="U37" s="780"/>
      <c r="V37" s="780"/>
      <c r="W37" s="780"/>
      <c r="X37" s="780"/>
      <c r="Y37" s="780"/>
      <c r="Z37" s="780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2"/>
      <c r="B39" s="780"/>
      <c r="C39" s="780"/>
      <c r="D39" s="780"/>
      <c r="E39" s="780"/>
      <c r="F39" s="780"/>
      <c r="G39" s="780"/>
      <c r="H39" s="780"/>
      <c r="I39" s="780"/>
      <c r="J39" s="780"/>
      <c r="K39" s="780"/>
      <c r="L39" s="780"/>
      <c r="M39" s="780"/>
      <c r="N39" s="780"/>
      <c r="O39" s="793"/>
      <c r="P39" s="777" t="s">
        <v>70</v>
      </c>
      <c r="Q39" s="774"/>
      <c r="R39" s="774"/>
      <c r="S39" s="774"/>
      <c r="T39" s="774"/>
      <c r="U39" s="774"/>
      <c r="V39" s="775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0"/>
      <c r="B40" s="780"/>
      <c r="C40" s="780"/>
      <c r="D40" s="780"/>
      <c r="E40" s="780"/>
      <c r="F40" s="780"/>
      <c r="G40" s="780"/>
      <c r="H40" s="780"/>
      <c r="I40" s="780"/>
      <c r="J40" s="780"/>
      <c r="K40" s="780"/>
      <c r="L40" s="780"/>
      <c r="M40" s="780"/>
      <c r="N40" s="780"/>
      <c r="O40" s="793"/>
      <c r="P40" s="777" t="s">
        <v>70</v>
      </c>
      <c r="Q40" s="774"/>
      <c r="R40" s="774"/>
      <c r="S40" s="774"/>
      <c r="T40" s="774"/>
      <c r="U40" s="774"/>
      <c r="V40" s="775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5" t="s">
        <v>108</v>
      </c>
      <c r="B41" s="780"/>
      <c r="C41" s="780"/>
      <c r="D41" s="780"/>
      <c r="E41" s="780"/>
      <c r="F41" s="780"/>
      <c r="G41" s="780"/>
      <c r="H41" s="780"/>
      <c r="I41" s="780"/>
      <c r="J41" s="780"/>
      <c r="K41" s="780"/>
      <c r="L41" s="780"/>
      <c r="M41" s="780"/>
      <c r="N41" s="780"/>
      <c r="O41" s="780"/>
      <c r="P41" s="780"/>
      <c r="Q41" s="780"/>
      <c r="R41" s="780"/>
      <c r="S41" s="780"/>
      <c r="T41" s="780"/>
      <c r="U41" s="780"/>
      <c r="V41" s="780"/>
      <c r="W41" s="780"/>
      <c r="X41" s="780"/>
      <c r="Y41" s="780"/>
      <c r="Z41" s="780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2"/>
      <c r="B43" s="780"/>
      <c r="C43" s="780"/>
      <c r="D43" s="780"/>
      <c r="E43" s="780"/>
      <c r="F43" s="780"/>
      <c r="G43" s="780"/>
      <c r="H43" s="780"/>
      <c r="I43" s="780"/>
      <c r="J43" s="780"/>
      <c r="K43" s="780"/>
      <c r="L43" s="780"/>
      <c r="M43" s="780"/>
      <c r="N43" s="780"/>
      <c r="O43" s="793"/>
      <c r="P43" s="777" t="s">
        <v>70</v>
      </c>
      <c r="Q43" s="774"/>
      <c r="R43" s="774"/>
      <c r="S43" s="774"/>
      <c r="T43" s="774"/>
      <c r="U43" s="774"/>
      <c r="V43" s="775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0"/>
      <c r="B44" s="780"/>
      <c r="C44" s="780"/>
      <c r="D44" s="780"/>
      <c r="E44" s="780"/>
      <c r="F44" s="780"/>
      <c r="G44" s="780"/>
      <c r="H44" s="780"/>
      <c r="I44" s="780"/>
      <c r="J44" s="780"/>
      <c r="K44" s="780"/>
      <c r="L44" s="780"/>
      <c r="M44" s="780"/>
      <c r="N44" s="780"/>
      <c r="O44" s="793"/>
      <c r="P44" s="777" t="s">
        <v>70</v>
      </c>
      <c r="Q44" s="774"/>
      <c r="R44" s="774"/>
      <c r="S44" s="774"/>
      <c r="T44" s="774"/>
      <c r="U44" s="774"/>
      <c r="V44" s="775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949" t="s">
        <v>111</v>
      </c>
      <c r="B45" s="950"/>
      <c r="C45" s="950"/>
      <c r="D45" s="950"/>
      <c r="E45" s="950"/>
      <c r="F45" s="950"/>
      <c r="G45" s="950"/>
      <c r="H45" s="950"/>
      <c r="I45" s="950"/>
      <c r="J45" s="950"/>
      <c r="K45" s="950"/>
      <c r="L45" s="950"/>
      <c r="M45" s="950"/>
      <c r="N45" s="950"/>
      <c r="O45" s="950"/>
      <c r="P45" s="950"/>
      <c r="Q45" s="950"/>
      <c r="R45" s="950"/>
      <c r="S45" s="950"/>
      <c r="T45" s="950"/>
      <c r="U45" s="950"/>
      <c r="V45" s="950"/>
      <c r="W45" s="950"/>
      <c r="X45" s="950"/>
      <c r="Y45" s="950"/>
      <c r="Z45" s="950"/>
      <c r="AA45" s="48"/>
      <c r="AB45" s="48"/>
      <c r="AC45" s="48"/>
    </row>
    <row r="46" spans="1:68" ht="16.5" hidden="1" customHeight="1" x14ac:dyDescent="0.25">
      <c r="A46" s="779" t="s">
        <v>112</v>
      </c>
      <c r="B46" s="780"/>
      <c r="C46" s="780"/>
      <c r="D46" s="780"/>
      <c r="E46" s="780"/>
      <c r="F46" s="780"/>
      <c r="G46" s="780"/>
      <c r="H46" s="780"/>
      <c r="I46" s="780"/>
      <c r="J46" s="780"/>
      <c r="K46" s="780"/>
      <c r="L46" s="780"/>
      <c r="M46" s="780"/>
      <c r="N46" s="780"/>
      <c r="O46" s="780"/>
      <c r="P46" s="780"/>
      <c r="Q46" s="780"/>
      <c r="R46" s="780"/>
      <c r="S46" s="780"/>
      <c r="T46" s="780"/>
      <c r="U46" s="780"/>
      <c r="V46" s="780"/>
      <c r="W46" s="780"/>
      <c r="X46" s="780"/>
      <c r="Y46" s="780"/>
      <c r="Z46" s="780"/>
      <c r="AA46" s="756"/>
      <c r="AB46" s="756"/>
      <c r="AC46" s="756"/>
    </row>
    <row r="47" spans="1:68" ht="14.25" hidden="1" customHeight="1" x14ac:dyDescent="0.25">
      <c r="A47" s="785" t="s">
        <v>113</v>
      </c>
      <c r="B47" s="780"/>
      <c r="C47" s="780"/>
      <c r="D47" s="780"/>
      <c r="E47" s="780"/>
      <c r="F47" s="780"/>
      <c r="G47" s="780"/>
      <c r="H47" s="780"/>
      <c r="I47" s="780"/>
      <c r="J47" s="780"/>
      <c r="K47" s="780"/>
      <c r="L47" s="780"/>
      <c r="M47" s="780"/>
      <c r="N47" s="780"/>
      <c r="O47" s="780"/>
      <c r="P47" s="780"/>
      <c r="Q47" s="780"/>
      <c r="R47" s="780"/>
      <c r="S47" s="780"/>
      <c r="T47" s="780"/>
      <c r="U47" s="780"/>
      <c r="V47" s="780"/>
      <c r="W47" s="780"/>
      <c r="X47" s="780"/>
      <c r="Y47" s="780"/>
      <c r="Z47" s="780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90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250</v>
      </c>
      <c r="Y48" s="762">
        <f t="shared" ref="Y48:Y53" si="6">IFERROR(IF(X48="",0,CEILING((X48/$H48),1)*$H48),"")</f>
        <v>259.20000000000005</v>
      </c>
      <c r="Z48" s="36">
        <f>IFERROR(IF(Y48=0,"",ROUNDUP(Y48/H48,0)*0.02175),"")</f>
        <v>0.52200000000000002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261.11111111111109</v>
      </c>
      <c r="BN48" s="64">
        <f t="shared" ref="BN48:BN53" si="8">IFERROR(Y48*I48/H48,"0")</f>
        <v>270.72000000000003</v>
      </c>
      <c r="BO48" s="64">
        <f t="shared" ref="BO48:BO53" si="9">IFERROR(1/J48*(X48/H48),"0")</f>
        <v>0.41335978835978826</v>
      </c>
      <c r="BP48" s="64">
        <f t="shared" ref="BP48:BP53" si="10">IFERROR(1/J48*(Y48/H48),"0")</f>
        <v>0.4285714285714286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111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200</v>
      </c>
      <c r="Y51" s="762">
        <f t="shared" si="6"/>
        <v>200</v>
      </c>
      <c r="Z51" s="36">
        <f>IFERROR(IF(Y51=0,"",ROUNDUP(Y51/H51,0)*0.00902),"")</f>
        <v>0.45100000000000001</v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210.5</v>
      </c>
      <c r="BN51" s="64">
        <f t="shared" si="8"/>
        <v>210.5</v>
      </c>
      <c r="BO51" s="64">
        <f t="shared" si="9"/>
        <v>0.37878787878787878</v>
      </c>
      <c r="BP51" s="64">
        <f t="shared" si="10"/>
        <v>0.37878787878787878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109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10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2"/>
      <c r="B54" s="780"/>
      <c r="C54" s="780"/>
      <c r="D54" s="780"/>
      <c r="E54" s="780"/>
      <c r="F54" s="780"/>
      <c r="G54" s="780"/>
      <c r="H54" s="780"/>
      <c r="I54" s="780"/>
      <c r="J54" s="780"/>
      <c r="K54" s="780"/>
      <c r="L54" s="780"/>
      <c r="M54" s="780"/>
      <c r="N54" s="780"/>
      <c r="O54" s="793"/>
      <c r="P54" s="777" t="s">
        <v>70</v>
      </c>
      <c r="Q54" s="774"/>
      <c r="R54" s="774"/>
      <c r="S54" s="774"/>
      <c r="T54" s="774"/>
      <c r="U54" s="774"/>
      <c r="V54" s="775"/>
      <c r="W54" s="37" t="s">
        <v>71</v>
      </c>
      <c r="X54" s="763">
        <f>IFERROR(X48/H48,"0")+IFERROR(X49/H49,"0")+IFERROR(X50/H50,"0")+IFERROR(X51/H51,"0")+IFERROR(X52/H52,"0")+IFERROR(X53/H53,"0")</f>
        <v>73.148148148148152</v>
      </c>
      <c r="Y54" s="763">
        <f>IFERROR(Y48/H48,"0")+IFERROR(Y49/H49,"0")+IFERROR(Y50/H50,"0")+IFERROR(Y51/H51,"0")+IFERROR(Y52/H52,"0")+IFERROR(Y53/H53,"0")</f>
        <v>74</v>
      </c>
      <c r="Z54" s="763">
        <f>IFERROR(IF(Z48="",0,Z48),"0")+IFERROR(IF(Z49="",0,Z49),"0")+IFERROR(IF(Z50="",0,Z50),"0")+IFERROR(IF(Z51="",0,Z51),"0")+IFERROR(IF(Z52="",0,Z52),"0")+IFERROR(IF(Z53="",0,Z53),"0")</f>
        <v>0.97300000000000009</v>
      </c>
      <c r="AA54" s="764"/>
      <c r="AB54" s="764"/>
      <c r="AC54" s="764"/>
    </row>
    <row r="55" spans="1:68" x14ac:dyDescent="0.2">
      <c r="A55" s="780"/>
      <c r="B55" s="780"/>
      <c r="C55" s="780"/>
      <c r="D55" s="780"/>
      <c r="E55" s="780"/>
      <c r="F55" s="780"/>
      <c r="G55" s="780"/>
      <c r="H55" s="780"/>
      <c r="I55" s="780"/>
      <c r="J55" s="780"/>
      <c r="K55" s="780"/>
      <c r="L55" s="780"/>
      <c r="M55" s="780"/>
      <c r="N55" s="780"/>
      <c r="O55" s="793"/>
      <c r="P55" s="777" t="s">
        <v>70</v>
      </c>
      <c r="Q55" s="774"/>
      <c r="R55" s="774"/>
      <c r="S55" s="774"/>
      <c r="T55" s="774"/>
      <c r="U55" s="774"/>
      <c r="V55" s="775"/>
      <c r="W55" s="37" t="s">
        <v>68</v>
      </c>
      <c r="X55" s="763">
        <f>IFERROR(SUM(X48:X53),"0")</f>
        <v>450</v>
      </c>
      <c r="Y55" s="763">
        <f>IFERROR(SUM(Y48:Y53),"0")</f>
        <v>459.20000000000005</v>
      </c>
      <c r="Z55" s="37"/>
      <c r="AA55" s="764"/>
      <c r="AB55" s="764"/>
      <c r="AC55" s="764"/>
    </row>
    <row r="56" spans="1:68" ht="14.25" hidden="1" customHeight="1" x14ac:dyDescent="0.25">
      <c r="A56" s="785" t="s">
        <v>72</v>
      </c>
      <c r="B56" s="780"/>
      <c r="C56" s="780"/>
      <c r="D56" s="780"/>
      <c r="E56" s="780"/>
      <c r="F56" s="780"/>
      <c r="G56" s="780"/>
      <c r="H56" s="780"/>
      <c r="I56" s="780"/>
      <c r="J56" s="780"/>
      <c r="K56" s="780"/>
      <c r="L56" s="780"/>
      <c r="M56" s="780"/>
      <c r="N56" s="780"/>
      <c r="O56" s="780"/>
      <c r="P56" s="780"/>
      <c r="Q56" s="780"/>
      <c r="R56" s="780"/>
      <c r="S56" s="780"/>
      <c r="T56" s="780"/>
      <c r="U56" s="780"/>
      <c r="V56" s="780"/>
      <c r="W56" s="780"/>
      <c r="X56" s="780"/>
      <c r="Y56" s="780"/>
      <c r="Z56" s="780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84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7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2"/>
      <c r="B59" s="780"/>
      <c r="C59" s="780"/>
      <c r="D59" s="780"/>
      <c r="E59" s="780"/>
      <c r="F59" s="780"/>
      <c r="G59" s="780"/>
      <c r="H59" s="780"/>
      <c r="I59" s="780"/>
      <c r="J59" s="780"/>
      <c r="K59" s="780"/>
      <c r="L59" s="780"/>
      <c r="M59" s="780"/>
      <c r="N59" s="780"/>
      <c r="O59" s="793"/>
      <c r="P59" s="777" t="s">
        <v>70</v>
      </c>
      <c r="Q59" s="774"/>
      <c r="R59" s="774"/>
      <c r="S59" s="774"/>
      <c r="T59" s="774"/>
      <c r="U59" s="774"/>
      <c r="V59" s="775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0"/>
      <c r="B60" s="780"/>
      <c r="C60" s="780"/>
      <c r="D60" s="780"/>
      <c r="E60" s="780"/>
      <c r="F60" s="780"/>
      <c r="G60" s="780"/>
      <c r="H60" s="780"/>
      <c r="I60" s="780"/>
      <c r="J60" s="780"/>
      <c r="K60" s="780"/>
      <c r="L60" s="780"/>
      <c r="M60" s="780"/>
      <c r="N60" s="780"/>
      <c r="O60" s="793"/>
      <c r="P60" s="777" t="s">
        <v>70</v>
      </c>
      <c r="Q60" s="774"/>
      <c r="R60" s="774"/>
      <c r="S60" s="774"/>
      <c r="T60" s="774"/>
      <c r="U60" s="774"/>
      <c r="V60" s="775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79" t="s">
        <v>137</v>
      </c>
      <c r="B61" s="780"/>
      <c r="C61" s="780"/>
      <c r="D61" s="780"/>
      <c r="E61" s="780"/>
      <c r="F61" s="780"/>
      <c r="G61" s="780"/>
      <c r="H61" s="780"/>
      <c r="I61" s="780"/>
      <c r="J61" s="780"/>
      <c r="K61" s="780"/>
      <c r="L61" s="780"/>
      <c r="M61" s="780"/>
      <c r="N61" s="780"/>
      <c r="O61" s="780"/>
      <c r="P61" s="780"/>
      <c r="Q61" s="780"/>
      <c r="R61" s="780"/>
      <c r="S61" s="780"/>
      <c r="T61" s="780"/>
      <c r="U61" s="780"/>
      <c r="V61" s="780"/>
      <c r="W61" s="780"/>
      <c r="X61" s="780"/>
      <c r="Y61" s="780"/>
      <c r="Z61" s="780"/>
      <c r="AA61" s="756"/>
      <c r="AB61" s="756"/>
      <c r="AC61" s="756"/>
    </row>
    <row r="62" spans="1:68" ht="14.25" hidden="1" customHeight="1" x14ac:dyDescent="0.25">
      <c r="A62" s="785" t="s">
        <v>113</v>
      </c>
      <c r="B62" s="780"/>
      <c r="C62" s="780"/>
      <c r="D62" s="780"/>
      <c r="E62" s="780"/>
      <c r="F62" s="780"/>
      <c r="G62" s="780"/>
      <c r="H62" s="780"/>
      <c r="I62" s="780"/>
      <c r="J62" s="780"/>
      <c r="K62" s="780"/>
      <c r="L62" s="780"/>
      <c r="M62" s="780"/>
      <c r="N62" s="780"/>
      <c r="O62" s="780"/>
      <c r="P62" s="780"/>
      <c r="Q62" s="780"/>
      <c r="R62" s="780"/>
      <c r="S62" s="780"/>
      <c r="T62" s="780"/>
      <c r="U62" s="780"/>
      <c r="V62" s="780"/>
      <c r="W62" s="780"/>
      <c r="X62" s="780"/>
      <c r="Y62" s="780"/>
      <c r="Z62" s="780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1114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85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142</v>
      </c>
      <c r="B65" s="54" t="s">
        <v>146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8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300</v>
      </c>
      <c r="Y65" s="762">
        <f t="shared" si="11"/>
        <v>302.40000000000003</v>
      </c>
      <c r="Z65" s="36">
        <f>IFERROR(IF(Y65=0,"",ROUNDUP(Y65/H65,0)*0.02175),"")</f>
        <v>0.60899999999999999</v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313.33333333333331</v>
      </c>
      <c r="BN65" s="64">
        <f t="shared" si="13"/>
        <v>315.83999999999997</v>
      </c>
      <c r="BO65" s="64">
        <f t="shared" si="14"/>
        <v>0.49603174603174593</v>
      </c>
      <c r="BP65" s="64">
        <f t="shared" si="15"/>
        <v>0.5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106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8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11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10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81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0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270</v>
      </c>
      <c r="Y71" s="762">
        <f t="shared" si="11"/>
        <v>270</v>
      </c>
      <c r="Z71" s="36">
        <f>IFERROR(IF(Y71=0,"",ROUNDUP(Y71/H71,0)*0.00902),"")</f>
        <v>0.54120000000000001</v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282.60000000000002</v>
      </c>
      <c r="BN71" s="64">
        <f t="shared" si="13"/>
        <v>282.60000000000002</v>
      </c>
      <c r="BO71" s="64">
        <f t="shared" si="14"/>
        <v>0.45454545454545459</v>
      </c>
      <c r="BP71" s="64">
        <f t="shared" si="15"/>
        <v>0.45454545454545459</v>
      </c>
    </row>
    <row r="72" spans="1:68" x14ac:dyDescent="0.2">
      <c r="A72" s="792"/>
      <c r="B72" s="780"/>
      <c r="C72" s="780"/>
      <c r="D72" s="780"/>
      <c r="E72" s="780"/>
      <c r="F72" s="780"/>
      <c r="G72" s="780"/>
      <c r="H72" s="780"/>
      <c r="I72" s="780"/>
      <c r="J72" s="780"/>
      <c r="K72" s="780"/>
      <c r="L72" s="780"/>
      <c r="M72" s="780"/>
      <c r="N72" s="780"/>
      <c r="O72" s="793"/>
      <c r="P72" s="777" t="s">
        <v>70</v>
      </c>
      <c r="Q72" s="774"/>
      <c r="R72" s="774"/>
      <c r="S72" s="774"/>
      <c r="T72" s="774"/>
      <c r="U72" s="774"/>
      <c r="V72" s="775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87.777777777777771</v>
      </c>
      <c r="Y72" s="763">
        <f>IFERROR(Y63/H63,"0")+IFERROR(Y64/H64,"0")+IFERROR(Y65/H65,"0")+IFERROR(Y66/H66,"0")+IFERROR(Y67/H67,"0")+IFERROR(Y68/H68,"0")+IFERROR(Y69/H69,"0")+IFERROR(Y70/H70,"0")+IFERROR(Y71/H71,"0")</f>
        <v>88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1.1501999999999999</v>
      </c>
      <c r="AA72" s="764"/>
      <c r="AB72" s="764"/>
      <c r="AC72" s="764"/>
    </row>
    <row r="73" spans="1:68" x14ac:dyDescent="0.2">
      <c r="A73" s="780"/>
      <c r="B73" s="780"/>
      <c r="C73" s="780"/>
      <c r="D73" s="780"/>
      <c r="E73" s="780"/>
      <c r="F73" s="780"/>
      <c r="G73" s="780"/>
      <c r="H73" s="780"/>
      <c r="I73" s="780"/>
      <c r="J73" s="780"/>
      <c r="K73" s="780"/>
      <c r="L73" s="780"/>
      <c r="M73" s="780"/>
      <c r="N73" s="780"/>
      <c r="O73" s="793"/>
      <c r="P73" s="777" t="s">
        <v>70</v>
      </c>
      <c r="Q73" s="774"/>
      <c r="R73" s="774"/>
      <c r="S73" s="774"/>
      <c r="T73" s="774"/>
      <c r="U73" s="774"/>
      <c r="V73" s="775"/>
      <c r="W73" s="37" t="s">
        <v>68</v>
      </c>
      <c r="X73" s="763">
        <f>IFERROR(SUM(X63:X71),"0")</f>
        <v>570</v>
      </c>
      <c r="Y73" s="763">
        <f>IFERROR(SUM(Y63:Y71),"0")</f>
        <v>572.40000000000009</v>
      </c>
      <c r="Z73" s="37"/>
      <c r="AA73" s="764"/>
      <c r="AB73" s="764"/>
      <c r="AC73" s="764"/>
    </row>
    <row r="74" spans="1:68" ht="14.25" hidden="1" customHeight="1" x14ac:dyDescent="0.25">
      <c r="A74" s="785" t="s">
        <v>167</v>
      </c>
      <c r="B74" s="780"/>
      <c r="C74" s="780"/>
      <c r="D74" s="780"/>
      <c r="E74" s="780"/>
      <c r="F74" s="780"/>
      <c r="G74" s="780"/>
      <c r="H74" s="780"/>
      <c r="I74" s="780"/>
      <c r="J74" s="780"/>
      <c r="K74" s="780"/>
      <c r="L74" s="780"/>
      <c r="M74" s="780"/>
      <c r="N74" s="780"/>
      <c r="O74" s="780"/>
      <c r="P74" s="780"/>
      <c r="Q74" s="780"/>
      <c r="R74" s="780"/>
      <c r="S74" s="780"/>
      <c r="T74" s="780"/>
      <c r="U74" s="780"/>
      <c r="V74" s="780"/>
      <c r="W74" s="780"/>
      <c r="X74" s="780"/>
      <c r="Y74" s="780"/>
      <c r="Z74" s="780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85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140</v>
      </c>
      <c r="Y75" s="762">
        <f>IFERROR(IF(X75="",0,CEILING((X75/$H75),1)*$H75),"")</f>
        <v>140.4</v>
      </c>
      <c r="Z75" s="36">
        <f>IFERROR(IF(Y75=0,"",ROUNDUP(Y75/H75,0)*0.02175),"")</f>
        <v>0.28275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146.2222222222222</v>
      </c>
      <c r="BN75" s="64">
        <f>IFERROR(Y75*I75/H75,"0")</f>
        <v>146.63999999999999</v>
      </c>
      <c r="BO75" s="64">
        <f>IFERROR(1/J75*(X75/H75),"0")</f>
        <v>0.23148148148148145</v>
      </c>
      <c r="BP75" s="64">
        <f>IFERROR(1/J75*(Y75/H75),"0")</f>
        <v>0.23214285714285712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10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10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135</v>
      </c>
      <c r="Y78" s="762">
        <f>IFERROR(IF(X78="",0,CEILING((X78/$H78),1)*$H78),"")</f>
        <v>135</v>
      </c>
      <c r="Z78" s="36">
        <f>IFERROR(IF(Y78=0,"",ROUNDUP(Y78/H78,0)*0.00753),"")</f>
        <v>0.3765</v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145</v>
      </c>
      <c r="BN78" s="64">
        <f>IFERROR(Y78*I78/H78,"0")</f>
        <v>145</v>
      </c>
      <c r="BO78" s="64">
        <f>IFERROR(1/J78*(X78/H78),"0")</f>
        <v>0.32051282051282048</v>
      </c>
      <c r="BP78" s="64">
        <f>IFERROR(1/J78*(Y78/H78),"0")</f>
        <v>0.32051282051282048</v>
      </c>
    </row>
    <row r="79" spans="1:68" x14ac:dyDescent="0.2">
      <c r="A79" s="792"/>
      <c r="B79" s="780"/>
      <c r="C79" s="780"/>
      <c r="D79" s="780"/>
      <c r="E79" s="780"/>
      <c r="F79" s="780"/>
      <c r="G79" s="780"/>
      <c r="H79" s="780"/>
      <c r="I79" s="780"/>
      <c r="J79" s="780"/>
      <c r="K79" s="780"/>
      <c r="L79" s="780"/>
      <c r="M79" s="780"/>
      <c r="N79" s="780"/>
      <c r="O79" s="793"/>
      <c r="P79" s="777" t="s">
        <v>70</v>
      </c>
      <c r="Q79" s="774"/>
      <c r="R79" s="774"/>
      <c r="S79" s="774"/>
      <c r="T79" s="774"/>
      <c r="U79" s="774"/>
      <c r="V79" s="775"/>
      <c r="W79" s="37" t="s">
        <v>71</v>
      </c>
      <c r="X79" s="763">
        <f>IFERROR(X75/H75,"0")+IFERROR(X76/H76,"0")+IFERROR(X77/H77,"0")+IFERROR(X78/H78,"0")</f>
        <v>62.962962962962962</v>
      </c>
      <c r="Y79" s="763">
        <f>IFERROR(Y75/H75,"0")+IFERROR(Y76/H76,"0")+IFERROR(Y77/H77,"0")+IFERROR(Y78/H78,"0")</f>
        <v>63</v>
      </c>
      <c r="Z79" s="763">
        <f>IFERROR(IF(Z75="",0,Z75),"0")+IFERROR(IF(Z76="",0,Z76),"0")+IFERROR(IF(Z77="",0,Z77),"0")+IFERROR(IF(Z78="",0,Z78),"0")</f>
        <v>0.65925</v>
      </c>
      <c r="AA79" s="764"/>
      <c r="AB79" s="764"/>
      <c r="AC79" s="764"/>
    </row>
    <row r="80" spans="1:68" x14ac:dyDescent="0.2">
      <c r="A80" s="780"/>
      <c r="B80" s="780"/>
      <c r="C80" s="780"/>
      <c r="D80" s="780"/>
      <c r="E80" s="780"/>
      <c r="F80" s="780"/>
      <c r="G80" s="780"/>
      <c r="H80" s="780"/>
      <c r="I80" s="780"/>
      <c r="J80" s="780"/>
      <c r="K80" s="780"/>
      <c r="L80" s="780"/>
      <c r="M80" s="780"/>
      <c r="N80" s="780"/>
      <c r="O80" s="793"/>
      <c r="P80" s="777" t="s">
        <v>70</v>
      </c>
      <c r="Q80" s="774"/>
      <c r="R80" s="774"/>
      <c r="S80" s="774"/>
      <c r="T80" s="774"/>
      <c r="U80" s="774"/>
      <c r="V80" s="775"/>
      <c r="W80" s="37" t="s">
        <v>68</v>
      </c>
      <c r="X80" s="763">
        <f>IFERROR(SUM(X75:X78),"0")</f>
        <v>275</v>
      </c>
      <c r="Y80" s="763">
        <f>IFERROR(SUM(Y75:Y78),"0")</f>
        <v>275.39999999999998</v>
      </c>
      <c r="Z80" s="37"/>
      <c r="AA80" s="764"/>
      <c r="AB80" s="764"/>
      <c r="AC80" s="764"/>
    </row>
    <row r="81" spans="1:68" ht="14.25" hidden="1" customHeight="1" x14ac:dyDescent="0.25">
      <c r="A81" s="785" t="s">
        <v>63</v>
      </c>
      <c r="B81" s="780"/>
      <c r="C81" s="780"/>
      <c r="D81" s="780"/>
      <c r="E81" s="780"/>
      <c r="F81" s="780"/>
      <c r="G81" s="780"/>
      <c r="H81" s="780"/>
      <c r="I81" s="780"/>
      <c r="J81" s="780"/>
      <c r="K81" s="780"/>
      <c r="L81" s="780"/>
      <c r="M81" s="780"/>
      <c r="N81" s="780"/>
      <c r="O81" s="780"/>
      <c r="P81" s="780"/>
      <c r="Q81" s="780"/>
      <c r="R81" s="780"/>
      <c r="S81" s="780"/>
      <c r="T81" s="780"/>
      <c r="U81" s="780"/>
      <c r="V81" s="780"/>
      <c r="W81" s="780"/>
      <c r="X81" s="780"/>
      <c r="Y81" s="780"/>
      <c r="Z81" s="780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8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79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92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11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11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6</v>
      </c>
      <c r="Y87" s="762">
        <f t="shared" si="16"/>
        <v>7.2</v>
      </c>
      <c r="Z87" s="36">
        <f>IFERROR(IF(Y87=0,"",ROUNDUP(Y87/H87,0)*0.00502),"")</f>
        <v>2.0080000000000001E-2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6.3333333333333321</v>
      </c>
      <c r="BN87" s="64">
        <f t="shared" si="18"/>
        <v>7.6</v>
      </c>
      <c r="BO87" s="64">
        <f t="shared" si="19"/>
        <v>1.4245014245014245E-2</v>
      </c>
      <c r="BP87" s="64">
        <f t="shared" si="20"/>
        <v>1.7094017094017096E-2</v>
      </c>
    </row>
    <row r="88" spans="1:68" x14ac:dyDescent="0.2">
      <c r="A88" s="792"/>
      <c r="B88" s="780"/>
      <c r="C88" s="780"/>
      <c r="D88" s="780"/>
      <c r="E88" s="780"/>
      <c r="F88" s="780"/>
      <c r="G88" s="780"/>
      <c r="H88" s="780"/>
      <c r="I88" s="780"/>
      <c r="J88" s="780"/>
      <c r="K88" s="780"/>
      <c r="L88" s="780"/>
      <c r="M88" s="780"/>
      <c r="N88" s="780"/>
      <c r="O88" s="793"/>
      <c r="P88" s="777" t="s">
        <v>70</v>
      </c>
      <c r="Q88" s="774"/>
      <c r="R88" s="774"/>
      <c r="S88" s="774"/>
      <c r="T88" s="774"/>
      <c r="U88" s="774"/>
      <c r="V88" s="775"/>
      <c r="W88" s="37" t="s">
        <v>71</v>
      </c>
      <c r="X88" s="763">
        <f>IFERROR(X82/H82,"0")+IFERROR(X83/H83,"0")+IFERROR(X84/H84,"0")+IFERROR(X85/H85,"0")+IFERROR(X86/H86,"0")+IFERROR(X87/H87,"0")</f>
        <v>3.333333333333333</v>
      </c>
      <c r="Y88" s="763">
        <f>IFERROR(Y82/H82,"0")+IFERROR(Y83/H83,"0")+IFERROR(Y84/H84,"0")+IFERROR(Y85/H85,"0")+IFERROR(Y86/H86,"0")+IFERROR(Y87/H87,"0")</f>
        <v>4</v>
      </c>
      <c r="Z88" s="763">
        <f>IFERROR(IF(Z82="",0,Z82),"0")+IFERROR(IF(Z83="",0,Z83),"0")+IFERROR(IF(Z84="",0,Z84),"0")+IFERROR(IF(Z85="",0,Z85),"0")+IFERROR(IF(Z86="",0,Z86),"0")+IFERROR(IF(Z87="",0,Z87),"0")</f>
        <v>2.0080000000000001E-2</v>
      </c>
      <c r="AA88" s="764"/>
      <c r="AB88" s="764"/>
      <c r="AC88" s="764"/>
    </row>
    <row r="89" spans="1:68" x14ac:dyDescent="0.2">
      <c r="A89" s="780"/>
      <c r="B89" s="780"/>
      <c r="C89" s="780"/>
      <c r="D89" s="780"/>
      <c r="E89" s="780"/>
      <c r="F89" s="780"/>
      <c r="G89" s="780"/>
      <c r="H89" s="780"/>
      <c r="I89" s="780"/>
      <c r="J89" s="780"/>
      <c r="K89" s="780"/>
      <c r="L89" s="780"/>
      <c r="M89" s="780"/>
      <c r="N89" s="780"/>
      <c r="O89" s="793"/>
      <c r="P89" s="777" t="s">
        <v>70</v>
      </c>
      <c r="Q89" s="774"/>
      <c r="R89" s="774"/>
      <c r="S89" s="774"/>
      <c r="T89" s="774"/>
      <c r="U89" s="774"/>
      <c r="V89" s="775"/>
      <c r="W89" s="37" t="s">
        <v>68</v>
      </c>
      <c r="X89" s="763">
        <f>IFERROR(SUM(X82:X87),"0")</f>
        <v>6</v>
      </c>
      <c r="Y89" s="763">
        <f>IFERROR(SUM(Y82:Y87),"0")</f>
        <v>7.2</v>
      </c>
      <c r="Z89" s="37"/>
      <c r="AA89" s="764"/>
      <c r="AB89" s="764"/>
      <c r="AC89" s="764"/>
    </row>
    <row r="90" spans="1:68" ht="14.25" hidden="1" customHeight="1" x14ac:dyDescent="0.25">
      <c r="A90" s="785" t="s">
        <v>72</v>
      </c>
      <c r="B90" s="780"/>
      <c r="C90" s="780"/>
      <c r="D90" s="780"/>
      <c r="E90" s="780"/>
      <c r="F90" s="780"/>
      <c r="G90" s="780"/>
      <c r="H90" s="780"/>
      <c r="I90" s="780"/>
      <c r="J90" s="780"/>
      <c r="K90" s="780"/>
      <c r="L90" s="780"/>
      <c r="M90" s="780"/>
      <c r="N90" s="780"/>
      <c r="O90" s="780"/>
      <c r="P90" s="780"/>
      <c r="Q90" s="780"/>
      <c r="R90" s="780"/>
      <c r="S90" s="780"/>
      <c r="T90" s="780"/>
      <c r="U90" s="780"/>
      <c r="V90" s="780"/>
      <c r="W90" s="780"/>
      <c r="X90" s="780"/>
      <c r="Y90" s="780"/>
      <c r="Z90" s="780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47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1144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924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1151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116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9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2"/>
      <c r="B97" s="780"/>
      <c r="C97" s="780"/>
      <c r="D97" s="780"/>
      <c r="E97" s="780"/>
      <c r="F97" s="780"/>
      <c r="G97" s="780"/>
      <c r="H97" s="780"/>
      <c r="I97" s="780"/>
      <c r="J97" s="780"/>
      <c r="K97" s="780"/>
      <c r="L97" s="780"/>
      <c r="M97" s="780"/>
      <c r="N97" s="780"/>
      <c r="O97" s="793"/>
      <c r="P97" s="777" t="s">
        <v>70</v>
      </c>
      <c r="Q97" s="774"/>
      <c r="R97" s="774"/>
      <c r="S97" s="774"/>
      <c r="T97" s="774"/>
      <c r="U97" s="774"/>
      <c r="V97" s="775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0"/>
      <c r="B98" s="780"/>
      <c r="C98" s="780"/>
      <c r="D98" s="780"/>
      <c r="E98" s="780"/>
      <c r="F98" s="780"/>
      <c r="G98" s="780"/>
      <c r="H98" s="780"/>
      <c r="I98" s="780"/>
      <c r="J98" s="780"/>
      <c r="K98" s="780"/>
      <c r="L98" s="780"/>
      <c r="M98" s="780"/>
      <c r="N98" s="780"/>
      <c r="O98" s="793"/>
      <c r="P98" s="777" t="s">
        <v>70</v>
      </c>
      <c r="Q98" s="774"/>
      <c r="R98" s="774"/>
      <c r="S98" s="774"/>
      <c r="T98" s="774"/>
      <c r="U98" s="774"/>
      <c r="V98" s="775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5" t="s">
        <v>213</v>
      </c>
      <c r="B99" s="780"/>
      <c r="C99" s="780"/>
      <c r="D99" s="780"/>
      <c r="E99" s="780"/>
      <c r="F99" s="780"/>
      <c r="G99" s="780"/>
      <c r="H99" s="780"/>
      <c r="I99" s="780"/>
      <c r="J99" s="780"/>
      <c r="K99" s="780"/>
      <c r="L99" s="780"/>
      <c r="M99" s="780"/>
      <c r="N99" s="780"/>
      <c r="O99" s="780"/>
      <c r="P99" s="780"/>
      <c r="Q99" s="780"/>
      <c r="R99" s="780"/>
      <c r="S99" s="780"/>
      <c r="T99" s="780"/>
      <c r="U99" s="780"/>
      <c r="V99" s="780"/>
      <c r="W99" s="780"/>
      <c r="X99" s="780"/>
      <c r="Y99" s="780"/>
      <c r="Z99" s="780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65">
        <v>4680115881532</v>
      </c>
      <c r="E100" s="766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11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20</v>
      </c>
      <c r="Y100" s="762">
        <f>IFERROR(IF(X100="",0,CEILING((X100/$H100),1)*$H100),"")</f>
        <v>25.200000000000003</v>
      </c>
      <c r="Z100" s="36">
        <f>IFERROR(IF(Y100=0,"",ROUNDUP(Y100/H100,0)*0.02175),"")</f>
        <v>6.5250000000000002E-2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21.342857142857142</v>
      </c>
      <c r="BN100" s="64">
        <f>IFERROR(Y100*I100/H100,"0")</f>
        <v>26.892000000000003</v>
      </c>
      <c r="BO100" s="64">
        <f>IFERROR(1/J100*(X100/H100),"0")</f>
        <v>4.2517006802721087E-2</v>
      </c>
      <c r="BP100" s="64">
        <f>IFERROR(1/J100*(Y100/H100),"0")</f>
        <v>5.3571428571428568E-2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65">
        <v>4680115881532</v>
      </c>
      <c r="E101" s="766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88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78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2"/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93"/>
      <c r="P103" s="777" t="s">
        <v>70</v>
      </c>
      <c r="Q103" s="774"/>
      <c r="R103" s="774"/>
      <c r="S103" s="774"/>
      <c r="T103" s="774"/>
      <c r="U103" s="774"/>
      <c r="V103" s="775"/>
      <c r="W103" s="37" t="s">
        <v>71</v>
      </c>
      <c r="X103" s="763">
        <f>IFERROR(X100/H100,"0")+IFERROR(X101/H101,"0")+IFERROR(X102/H102,"0")</f>
        <v>2.3809523809523809</v>
      </c>
      <c r="Y103" s="763">
        <f>IFERROR(Y100/H100,"0")+IFERROR(Y101/H101,"0")+IFERROR(Y102/H102,"0")</f>
        <v>3</v>
      </c>
      <c r="Z103" s="763">
        <f>IFERROR(IF(Z100="",0,Z100),"0")+IFERROR(IF(Z101="",0,Z101),"0")+IFERROR(IF(Z102="",0,Z102),"0")</f>
        <v>6.5250000000000002E-2</v>
      </c>
      <c r="AA103" s="764"/>
      <c r="AB103" s="764"/>
      <c r="AC103" s="764"/>
    </row>
    <row r="104" spans="1:68" x14ac:dyDescent="0.2">
      <c r="A104" s="780"/>
      <c r="B104" s="780"/>
      <c r="C104" s="780"/>
      <c r="D104" s="780"/>
      <c r="E104" s="780"/>
      <c r="F104" s="780"/>
      <c r="G104" s="780"/>
      <c r="H104" s="780"/>
      <c r="I104" s="780"/>
      <c r="J104" s="780"/>
      <c r="K104" s="780"/>
      <c r="L104" s="780"/>
      <c r="M104" s="780"/>
      <c r="N104" s="780"/>
      <c r="O104" s="793"/>
      <c r="P104" s="777" t="s">
        <v>70</v>
      </c>
      <c r="Q104" s="774"/>
      <c r="R104" s="774"/>
      <c r="S104" s="774"/>
      <c r="T104" s="774"/>
      <c r="U104" s="774"/>
      <c r="V104" s="775"/>
      <c r="W104" s="37" t="s">
        <v>68</v>
      </c>
      <c r="X104" s="763">
        <f>IFERROR(SUM(X100:X102),"0")</f>
        <v>20</v>
      </c>
      <c r="Y104" s="763">
        <f>IFERROR(SUM(Y100:Y102),"0")</f>
        <v>25.200000000000003</v>
      </c>
      <c r="Z104" s="37"/>
      <c r="AA104" s="764"/>
      <c r="AB104" s="764"/>
      <c r="AC104" s="764"/>
    </row>
    <row r="105" spans="1:68" ht="16.5" hidden="1" customHeight="1" x14ac:dyDescent="0.25">
      <c r="A105" s="779" t="s">
        <v>221</v>
      </c>
      <c r="B105" s="780"/>
      <c r="C105" s="780"/>
      <c r="D105" s="780"/>
      <c r="E105" s="780"/>
      <c r="F105" s="780"/>
      <c r="G105" s="780"/>
      <c r="H105" s="780"/>
      <c r="I105" s="780"/>
      <c r="J105" s="780"/>
      <c r="K105" s="780"/>
      <c r="L105" s="780"/>
      <c r="M105" s="780"/>
      <c r="N105" s="780"/>
      <c r="O105" s="780"/>
      <c r="P105" s="780"/>
      <c r="Q105" s="780"/>
      <c r="R105" s="780"/>
      <c r="S105" s="780"/>
      <c r="T105" s="780"/>
      <c r="U105" s="780"/>
      <c r="V105" s="780"/>
      <c r="W105" s="780"/>
      <c r="X105" s="780"/>
      <c r="Y105" s="780"/>
      <c r="Z105" s="780"/>
      <c r="AA105" s="756"/>
      <c r="AB105" s="756"/>
      <c r="AC105" s="756"/>
    </row>
    <row r="106" spans="1:68" ht="14.25" hidden="1" customHeight="1" x14ac:dyDescent="0.25">
      <c r="A106" s="785" t="s">
        <v>113</v>
      </c>
      <c r="B106" s="780"/>
      <c r="C106" s="780"/>
      <c r="D106" s="780"/>
      <c r="E106" s="780"/>
      <c r="F106" s="780"/>
      <c r="G106" s="780"/>
      <c r="H106" s="780"/>
      <c r="I106" s="780"/>
      <c r="J106" s="780"/>
      <c r="K106" s="780"/>
      <c r="L106" s="780"/>
      <c r="M106" s="780"/>
      <c r="N106" s="780"/>
      <c r="O106" s="780"/>
      <c r="P106" s="780"/>
      <c r="Q106" s="780"/>
      <c r="R106" s="780"/>
      <c r="S106" s="780"/>
      <c r="T106" s="780"/>
      <c r="U106" s="780"/>
      <c r="V106" s="780"/>
      <c r="W106" s="780"/>
      <c r="X106" s="780"/>
      <c r="Y106" s="780"/>
      <c r="Z106" s="780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88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320</v>
      </c>
      <c r="Y107" s="762">
        <f>IFERROR(IF(X107="",0,CEILING((X107/$H107),1)*$H107),"")</f>
        <v>324</v>
      </c>
      <c r="Z107" s="36">
        <f>IFERROR(IF(Y107=0,"",ROUNDUP(Y107/H107,0)*0.02175),"")</f>
        <v>0.65249999999999997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334.22222222222217</v>
      </c>
      <c r="BN107" s="64">
        <f>IFERROR(Y107*I107/H107,"0")</f>
        <v>338.4</v>
      </c>
      <c r="BO107" s="64">
        <f>IFERROR(1/J107*(X107/H107),"0")</f>
        <v>0.52910052910052896</v>
      </c>
      <c r="BP107" s="64">
        <f>IFERROR(1/J107*(Y107/H107),"0")</f>
        <v>0.53571428571428559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9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95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360</v>
      </c>
      <c r="Y109" s="762">
        <f>IFERROR(IF(X109="",0,CEILING((X109/$H109),1)*$H109),"")</f>
        <v>360</v>
      </c>
      <c r="Z109" s="36">
        <f>IFERROR(IF(Y109=0,"",ROUNDUP(Y109/H109,0)*0.00902),"")</f>
        <v>0.72160000000000002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376.79999999999995</v>
      </c>
      <c r="BN109" s="64">
        <f>IFERROR(Y109*I109/H109,"0")</f>
        <v>376.79999999999995</v>
      </c>
      <c r="BO109" s="64">
        <f>IFERROR(1/J109*(X109/H109),"0")</f>
        <v>0.60606060606060608</v>
      </c>
      <c r="BP109" s="64">
        <f>IFERROR(1/J109*(Y109/H109),"0")</f>
        <v>0.60606060606060608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87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2"/>
      <c r="B111" s="780"/>
      <c r="C111" s="780"/>
      <c r="D111" s="780"/>
      <c r="E111" s="780"/>
      <c r="F111" s="780"/>
      <c r="G111" s="780"/>
      <c r="H111" s="780"/>
      <c r="I111" s="780"/>
      <c r="J111" s="780"/>
      <c r="K111" s="780"/>
      <c r="L111" s="780"/>
      <c r="M111" s="780"/>
      <c r="N111" s="780"/>
      <c r="O111" s="793"/>
      <c r="P111" s="777" t="s">
        <v>70</v>
      </c>
      <c r="Q111" s="774"/>
      <c r="R111" s="774"/>
      <c r="S111" s="774"/>
      <c r="T111" s="774"/>
      <c r="U111" s="774"/>
      <c r="V111" s="775"/>
      <c r="W111" s="37" t="s">
        <v>71</v>
      </c>
      <c r="X111" s="763">
        <f>IFERROR(X107/H107,"0")+IFERROR(X108/H108,"0")+IFERROR(X109/H109,"0")+IFERROR(X110/H110,"0")</f>
        <v>109.62962962962962</v>
      </c>
      <c r="Y111" s="763">
        <f>IFERROR(Y107/H107,"0")+IFERROR(Y108/H108,"0")+IFERROR(Y109/H109,"0")+IFERROR(Y110/H110,"0")</f>
        <v>110</v>
      </c>
      <c r="Z111" s="763">
        <f>IFERROR(IF(Z107="",0,Z107),"0")+IFERROR(IF(Z108="",0,Z108),"0")+IFERROR(IF(Z109="",0,Z109),"0")+IFERROR(IF(Z110="",0,Z110),"0")</f>
        <v>1.3740999999999999</v>
      </c>
      <c r="AA111" s="764"/>
      <c r="AB111" s="764"/>
      <c r="AC111" s="764"/>
    </row>
    <row r="112" spans="1:68" x14ac:dyDescent="0.2">
      <c r="A112" s="780"/>
      <c r="B112" s="780"/>
      <c r="C112" s="780"/>
      <c r="D112" s="780"/>
      <c r="E112" s="780"/>
      <c r="F112" s="780"/>
      <c r="G112" s="780"/>
      <c r="H112" s="780"/>
      <c r="I112" s="780"/>
      <c r="J112" s="780"/>
      <c r="K112" s="780"/>
      <c r="L112" s="780"/>
      <c r="M112" s="780"/>
      <c r="N112" s="780"/>
      <c r="O112" s="793"/>
      <c r="P112" s="777" t="s">
        <v>70</v>
      </c>
      <c r="Q112" s="774"/>
      <c r="R112" s="774"/>
      <c r="S112" s="774"/>
      <c r="T112" s="774"/>
      <c r="U112" s="774"/>
      <c r="V112" s="775"/>
      <c r="W112" s="37" t="s">
        <v>68</v>
      </c>
      <c r="X112" s="763">
        <f>IFERROR(SUM(X107:X110),"0")</f>
        <v>680</v>
      </c>
      <c r="Y112" s="763">
        <f>IFERROR(SUM(Y107:Y110),"0")</f>
        <v>684</v>
      </c>
      <c r="Z112" s="37"/>
      <c r="AA112" s="764"/>
      <c r="AB112" s="764"/>
      <c r="AC112" s="764"/>
    </row>
    <row r="113" spans="1:68" ht="14.25" hidden="1" customHeight="1" x14ac:dyDescent="0.25">
      <c r="A113" s="785" t="s">
        <v>72</v>
      </c>
      <c r="B113" s="780"/>
      <c r="C113" s="780"/>
      <c r="D113" s="780"/>
      <c r="E113" s="780"/>
      <c r="F113" s="780"/>
      <c r="G113" s="780"/>
      <c r="H113" s="780"/>
      <c r="I113" s="780"/>
      <c r="J113" s="780"/>
      <c r="K113" s="780"/>
      <c r="L113" s="780"/>
      <c r="M113" s="780"/>
      <c r="N113" s="780"/>
      <c r="O113" s="780"/>
      <c r="P113" s="780"/>
      <c r="Q113" s="780"/>
      <c r="R113" s="780"/>
      <c r="S113" s="780"/>
      <c r="T113" s="780"/>
      <c r="U113" s="780"/>
      <c r="V113" s="780"/>
      <c r="W113" s="780"/>
      <c r="X113" s="780"/>
      <c r="Y113" s="780"/>
      <c r="Z113" s="780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89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102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120</v>
      </c>
      <c r="Y115" s="762">
        <f>IFERROR(IF(X115="",0,CEILING((X115/$H115),1)*$H115),"")</f>
        <v>126</v>
      </c>
      <c r="Z115" s="36">
        <f>IFERROR(IF(Y115=0,"",ROUNDUP(Y115/H115,0)*0.02175),"")</f>
        <v>0.32624999999999998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128.05714285714285</v>
      </c>
      <c r="BN115" s="64">
        <f>IFERROR(Y115*I115/H115,"0")</f>
        <v>134.45999999999998</v>
      </c>
      <c r="BO115" s="64">
        <f>IFERROR(1/J115*(X115/H115),"0")</f>
        <v>0.25510204081632648</v>
      </c>
      <c r="BP115" s="64">
        <f>IFERROR(1/J115*(Y115/H115),"0")</f>
        <v>0.26785714285714285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11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495</v>
      </c>
      <c r="Y116" s="762">
        <f>IFERROR(IF(X116="",0,CEILING((X116/$H116),1)*$H116),"")</f>
        <v>496.8</v>
      </c>
      <c r="Z116" s="36">
        <f>IFERROR(IF(Y116=0,"",ROUNDUP(Y116/H116,0)*0.00753),"")</f>
        <v>1.3855200000000001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544.86666666666667</v>
      </c>
      <c r="BN116" s="64">
        <f>IFERROR(Y116*I116/H116,"0")</f>
        <v>546.84799999999996</v>
      </c>
      <c r="BO116" s="64">
        <f>IFERROR(1/J116*(X116/H116),"0")</f>
        <v>1.175213675213675</v>
      </c>
      <c r="BP116" s="64">
        <f>IFERROR(1/J116*(Y116/H116),"0")</f>
        <v>1.1794871794871795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10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107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2"/>
      <c r="B119" s="780"/>
      <c r="C119" s="780"/>
      <c r="D119" s="780"/>
      <c r="E119" s="780"/>
      <c r="F119" s="780"/>
      <c r="G119" s="780"/>
      <c r="H119" s="780"/>
      <c r="I119" s="780"/>
      <c r="J119" s="780"/>
      <c r="K119" s="780"/>
      <c r="L119" s="780"/>
      <c r="M119" s="780"/>
      <c r="N119" s="780"/>
      <c r="O119" s="793"/>
      <c r="P119" s="777" t="s">
        <v>70</v>
      </c>
      <c r="Q119" s="774"/>
      <c r="R119" s="774"/>
      <c r="S119" s="774"/>
      <c r="T119" s="774"/>
      <c r="U119" s="774"/>
      <c r="V119" s="775"/>
      <c r="W119" s="37" t="s">
        <v>71</v>
      </c>
      <c r="X119" s="763">
        <f>IFERROR(X114/H114,"0")+IFERROR(X115/H115,"0")+IFERROR(X116/H116,"0")+IFERROR(X117/H117,"0")+IFERROR(X118/H118,"0")</f>
        <v>197.61904761904759</v>
      </c>
      <c r="Y119" s="763">
        <f>IFERROR(Y114/H114,"0")+IFERROR(Y115/H115,"0")+IFERROR(Y116/H116,"0")+IFERROR(Y117/H117,"0")+IFERROR(Y118/H118,"0")</f>
        <v>199</v>
      </c>
      <c r="Z119" s="763">
        <f>IFERROR(IF(Z114="",0,Z114),"0")+IFERROR(IF(Z115="",0,Z115),"0")+IFERROR(IF(Z116="",0,Z116),"0")+IFERROR(IF(Z117="",0,Z117),"0")+IFERROR(IF(Z118="",0,Z118),"0")</f>
        <v>1.71177</v>
      </c>
      <c r="AA119" s="764"/>
      <c r="AB119" s="764"/>
      <c r="AC119" s="764"/>
    </row>
    <row r="120" spans="1:68" x14ac:dyDescent="0.2">
      <c r="A120" s="780"/>
      <c r="B120" s="780"/>
      <c r="C120" s="780"/>
      <c r="D120" s="780"/>
      <c r="E120" s="780"/>
      <c r="F120" s="780"/>
      <c r="G120" s="780"/>
      <c r="H120" s="780"/>
      <c r="I120" s="780"/>
      <c r="J120" s="780"/>
      <c r="K120" s="780"/>
      <c r="L120" s="780"/>
      <c r="M120" s="780"/>
      <c r="N120" s="780"/>
      <c r="O120" s="793"/>
      <c r="P120" s="777" t="s">
        <v>70</v>
      </c>
      <c r="Q120" s="774"/>
      <c r="R120" s="774"/>
      <c r="S120" s="774"/>
      <c r="T120" s="774"/>
      <c r="U120" s="774"/>
      <c r="V120" s="775"/>
      <c r="W120" s="37" t="s">
        <v>68</v>
      </c>
      <c r="X120" s="763">
        <f>IFERROR(SUM(X114:X118),"0")</f>
        <v>615</v>
      </c>
      <c r="Y120" s="763">
        <f>IFERROR(SUM(Y114:Y118),"0")</f>
        <v>622.79999999999995</v>
      </c>
      <c r="Z120" s="37"/>
      <c r="AA120" s="764"/>
      <c r="AB120" s="764"/>
      <c r="AC120" s="764"/>
    </row>
    <row r="121" spans="1:68" ht="16.5" hidden="1" customHeight="1" x14ac:dyDescent="0.25">
      <c r="A121" s="779" t="s">
        <v>246</v>
      </c>
      <c r="B121" s="780"/>
      <c r="C121" s="780"/>
      <c r="D121" s="780"/>
      <c r="E121" s="780"/>
      <c r="F121" s="780"/>
      <c r="G121" s="780"/>
      <c r="H121" s="780"/>
      <c r="I121" s="780"/>
      <c r="J121" s="780"/>
      <c r="K121" s="780"/>
      <c r="L121" s="780"/>
      <c r="M121" s="780"/>
      <c r="N121" s="780"/>
      <c r="O121" s="780"/>
      <c r="P121" s="780"/>
      <c r="Q121" s="780"/>
      <c r="R121" s="780"/>
      <c r="S121" s="780"/>
      <c r="T121" s="780"/>
      <c r="U121" s="780"/>
      <c r="V121" s="780"/>
      <c r="W121" s="780"/>
      <c r="X121" s="780"/>
      <c r="Y121" s="780"/>
      <c r="Z121" s="780"/>
      <c r="AA121" s="756"/>
      <c r="AB121" s="756"/>
      <c r="AC121" s="756"/>
    </row>
    <row r="122" spans="1:68" ht="14.25" hidden="1" customHeight="1" x14ac:dyDescent="0.25">
      <c r="A122" s="785" t="s">
        <v>113</v>
      </c>
      <c r="B122" s="780"/>
      <c r="C122" s="780"/>
      <c r="D122" s="780"/>
      <c r="E122" s="780"/>
      <c r="F122" s="780"/>
      <c r="G122" s="780"/>
      <c r="H122" s="780"/>
      <c r="I122" s="780"/>
      <c r="J122" s="780"/>
      <c r="K122" s="780"/>
      <c r="L122" s="780"/>
      <c r="M122" s="780"/>
      <c r="N122" s="780"/>
      <c r="O122" s="780"/>
      <c r="P122" s="780"/>
      <c r="Q122" s="780"/>
      <c r="R122" s="780"/>
      <c r="S122" s="780"/>
      <c r="T122" s="780"/>
      <c r="U122" s="780"/>
      <c r="V122" s="780"/>
      <c r="W122" s="780"/>
      <c r="X122" s="780"/>
      <c r="Y122" s="780"/>
      <c r="Z122" s="780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8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77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70</v>
      </c>
      <c r="Y124" s="762">
        <f>IFERROR(IF(X124="",0,CEILING((X124/$H124),1)*$H124),"")</f>
        <v>78.399999999999991</v>
      </c>
      <c r="Z124" s="36">
        <f>IFERROR(IF(Y124=0,"",ROUNDUP(Y124/H124,0)*0.02175),"")</f>
        <v>0.15225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73</v>
      </c>
      <c r="BN124" s="64">
        <f>IFERROR(Y124*I124/H124,"0")</f>
        <v>81.759999999999991</v>
      </c>
      <c r="BO124" s="64">
        <f>IFERROR(1/J124*(X124/H124),"0")</f>
        <v>0.11160714285714285</v>
      </c>
      <c r="BP124" s="64">
        <f>IFERROR(1/J124*(Y124/H124),"0")</f>
        <v>0.125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9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7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810</v>
      </c>
      <c r="Y126" s="762">
        <f>IFERROR(IF(X126="",0,CEILING((X126/$H126),1)*$H126),"")</f>
        <v>810</v>
      </c>
      <c r="Z126" s="36">
        <f>IFERROR(IF(Y126=0,"",ROUNDUP(Y126/H126,0)*0.00902),"")</f>
        <v>1.6236000000000002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847.8</v>
      </c>
      <c r="BN126" s="64">
        <f>IFERROR(Y126*I126/H126,"0")</f>
        <v>847.8</v>
      </c>
      <c r="BO126" s="64">
        <f>IFERROR(1/J126*(X126/H126),"0")</f>
        <v>1.3636363636363638</v>
      </c>
      <c r="BP126" s="64">
        <f>IFERROR(1/J126*(Y126/H126),"0")</f>
        <v>1.3636363636363638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8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2"/>
      <c r="B128" s="780"/>
      <c r="C128" s="780"/>
      <c r="D128" s="780"/>
      <c r="E128" s="780"/>
      <c r="F128" s="780"/>
      <c r="G128" s="780"/>
      <c r="H128" s="780"/>
      <c r="I128" s="780"/>
      <c r="J128" s="780"/>
      <c r="K128" s="780"/>
      <c r="L128" s="780"/>
      <c r="M128" s="780"/>
      <c r="N128" s="780"/>
      <c r="O128" s="793"/>
      <c r="P128" s="777" t="s">
        <v>70</v>
      </c>
      <c r="Q128" s="774"/>
      <c r="R128" s="774"/>
      <c r="S128" s="774"/>
      <c r="T128" s="774"/>
      <c r="U128" s="774"/>
      <c r="V128" s="775"/>
      <c r="W128" s="37" t="s">
        <v>71</v>
      </c>
      <c r="X128" s="763">
        <f>IFERROR(X123/H123,"0")+IFERROR(X124/H124,"0")+IFERROR(X125/H125,"0")+IFERROR(X126/H126,"0")+IFERROR(X127/H127,"0")</f>
        <v>186.25</v>
      </c>
      <c r="Y128" s="763">
        <f>IFERROR(Y123/H123,"0")+IFERROR(Y124/H124,"0")+IFERROR(Y125/H125,"0")+IFERROR(Y126/H126,"0")+IFERROR(Y127/H127,"0")</f>
        <v>187</v>
      </c>
      <c r="Z128" s="763">
        <f>IFERROR(IF(Z123="",0,Z123),"0")+IFERROR(IF(Z124="",0,Z124),"0")+IFERROR(IF(Z125="",0,Z125),"0")+IFERROR(IF(Z126="",0,Z126),"0")+IFERROR(IF(Z127="",0,Z127),"0")</f>
        <v>1.7758500000000002</v>
      </c>
      <c r="AA128" s="764"/>
      <c r="AB128" s="764"/>
      <c r="AC128" s="764"/>
    </row>
    <row r="129" spans="1:68" x14ac:dyDescent="0.2">
      <c r="A129" s="780"/>
      <c r="B129" s="780"/>
      <c r="C129" s="780"/>
      <c r="D129" s="780"/>
      <c r="E129" s="780"/>
      <c r="F129" s="780"/>
      <c r="G129" s="780"/>
      <c r="H129" s="780"/>
      <c r="I129" s="780"/>
      <c r="J129" s="780"/>
      <c r="K129" s="780"/>
      <c r="L129" s="780"/>
      <c r="M129" s="780"/>
      <c r="N129" s="780"/>
      <c r="O129" s="793"/>
      <c r="P129" s="777" t="s">
        <v>70</v>
      </c>
      <c r="Q129" s="774"/>
      <c r="R129" s="774"/>
      <c r="S129" s="774"/>
      <c r="T129" s="774"/>
      <c r="U129" s="774"/>
      <c r="V129" s="775"/>
      <c r="W129" s="37" t="s">
        <v>68</v>
      </c>
      <c r="X129" s="763">
        <f>IFERROR(SUM(X123:X127),"0")</f>
        <v>880</v>
      </c>
      <c r="Y129" s="763">
        <f>IFERROR(SUM(Y123:Y127),"0")</f>
        <v>888.4</v>
      </c>
      <c r="Z129" s="37"/>
      <c r="AA129" s="764"/>
      <c r="AB129" s="764"/>
      <c r="AC129" s="764"/>
    </row>
    <row r="130" spans="1:68" ht="14.25" hidden="1" customHeight="1" x14ac:dyDescent="0.25">
      <c r="A130" s="785" t="s">
        <v>167</v>
      </c>
      <c r="B130" s="780"/>
      <c r="C130" s="780"/>
      <c r="D130" s="780"/>
      <c r="E130" s="780"/>
      <c r="F130" s="780"/>
      <c r="G130" s="780"/>
      <c r="H130" s="780"/>
      <c r="I130" s="780"/>
      <c r="J130" s="780"/>
      <c r="K130" s="780"/>
      <c r="L130" s="780"/>
      <c r="M130" s="780"/>
      <c r="N130" s="780"/>
      <c r="O130" s="780"/>
      <c r="P130" s="780"/>
      <c r="Q130" s="780"/>
      <c r="R130" s="780"/>
      <c r="S130" s="780"/>
      <c r="T130" s="780"/>
      <c r="U130" s="780"/>
      <c r="V130" s="780"/>
      <c r="W130" s="780"/>
      <c r="X130" s="780"/>
      <c r="Y130" s="780"/>
      <c r="Z130" s="780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117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1087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85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962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861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2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93"/>
      <c r="P136" s="777" t="s">
        <v>70</v>
      </c>
      <c r="Q136" s="774"/>
      <c r="R136" s="774"/>
      <c r="S136" s="774"/>
      <c r="T136" s="774"/>
      <c r="U136" s="774"/>
      <c r="V136" s="775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93"/>
      <c r="P137" s="777" t="s">
        <v>70</v>
      </c>
      <c r="Q137" s="774"/>
      <c r="R137" s="774"/>
      <c r="S137" s="774"/>
      <c r="T137" s="774"/>
      <c r="U137" s="774"/>
      <c r="V137" s="775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5" t="s">
        <v>72</v>
      </c>
      <c r="B138" s="780"/>
      <c r="C138" s="780"/>
      <c r="D138" s="780"/>
      <c r="E138" s="780"/>
      <c r="F138" s="780"/>
      <c r="G138" s="780"/>
      <c r="H138" s="780"/>
      <c r="I138" s="780"/>
      <c r="J138" s="780"/>
      <c r="K138" s="780"/>
      <c r="L138" s="780"/>
      <c r="M138" s="780"/>
      <c r="N138" s="780"/>
      <c r="O138" s="780"/>
      <c r="P138" s="780"/>
      <c r="Q138" s="780"/>
      <c r="R138" s="780"/>
      <c r="S138" s="780"/>
      <c r="T138" s="780"/>
      <c r="U138" s="780"/>
      <c r="V138" s="780"/>
      <c r="W138" s="780"/>
      <c r="X138" s="780"/>
      <c r="Y138" s="780"/>
      <c r="Z138" s="780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88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10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400</v>
      </c>
      <c r="Y140" s="762">
        <f t="shared" si="26"/>
        <v>403.20000000000005</v>
      </c>
      <c r="Z140" s="36">
        <f>IFERROR(IF(Y140=0,"",ROUNDUP(Y140/H140,0)*0.02175),"")</f>
        <v>1.044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426.57142857142861</v>
      </c>
      <c r="BN140" s="64">
        <f t="shared" si="28"/>
        <v>429.98400000000004</v>
      </c>
      <c r="BO140" s="64">
        <f t="shared" si="29"/>
        <v>0.85034013605442171</v>
      </c>
      <c r="BP140" s="64">
        <f t="shared" si="30"/>
        <v>0.8571428571428571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8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10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98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405</v>
      </c>
      <c r="Y143" s="762">
        <f t="shared" si="26"/>
        <v>405</v>
      </c>
      <c r="Z143" s="36">
        <f>IFERROR(IF(Y143=0,"",ROUNDUP(Y143/H143,0)*0.00753),"")</f>
        <v>1.1294999999999999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445.8</v>
      </c>
      <c r="BN143" s="64">
        <f t="shared" si="28"/>
        <v>445.8</v>
      </c>
      <c r="BO143" s="64">
        <f t="shared" si="29"/>
        <v>0.96153846153846145</v>
      </c>
      <c r="BP143" s="64">
        <f t="shared" si="30"/>
        <v>0.96153846153846145</v>
      </c>
    </row>
    <row r="144" spans="1:68" ht="16.5" customHeight="1" x14ac:dyDescent="0.25">
      <c r="A144" s="54" t="s">
        <v>285</v>
      </c>
      <c r="B144" s="54" t="s">
        <v>286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119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18</v>
      </c>
      <c r="Y144" s="762">
        <f t="shared" si="26"/>
        <v>18</v>
      </c>
      <c r="Z144" s="36">
        <f>IFERROR(IF(Y144=0,"",ROUNDUP(Y144/H144,0)*0.00753),"")</f>
        <v>7.5300000000000006E-2</v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20</v>
      </c>
      <c r="BN144" s="64">
        <f t="shared" si="28"/>
        <v>20</v>
      </c>
      <c r="BO144" s="64">
        <f t="shared" si="29"/>
        <v>6.4102564102564097E-2</v>
      </c>
      <c r="BP144" s="64">
        <f t="shared" si="30"/>
        <v>6.4102564102564097E-2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11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2"/>
      <c r="B146" s="780"/>
      <c r="C146" s="780"/>
      <c r="D146" s="780"/>
      <c r="E146" s="780"/>
      <c r="F146" s="780"/>
      <c r="G146" s="780"/>
      <c r="H146" s="780"/>
      <c r="I146" s="780"/>
      <c r="J146" s="780"/>
      <c r="K146" s="780"/>
      <c r="L146" s="780"/>
      <c r="M146" s="780"/>
      <c r="N146" s="780"/>
      <c r="O146" s="793"/>
      <c r="P146" s="777" t="s">
        <v>70</v>
      </c>
      <c r="Q146" s="774"/>
      <c r="R146" s="774"/>
      <c r="S146" s="774"/>
      <c r="T146" s="774"/>
      <c r="U146" s="774"/>
      <c r="V146" s="775"/>
      <c r="W146" s="37" t="s">
        <v>71</v>
      </c>
      <c r="X146" s="763">
        <f>IFERROR(X139/H139,"0")+IFERROR(X140/H140,"0")+IFERROR(X141/H141,"0")+IFERROR(X142/H142,"0")+IFERROR(X143/H143,"0")+IFERROR(X144/H144,"0")+IFERROR(X145/H145,"0")</f>
        <v>207.61904761904762</v>
      </c>
      <c r="Y146" s="763">
        <f>IFERROR(Y139/H139,"0")+IFERROR(Y140/H140,"0")+IFERROR(Y141/H141,"0")+IFERROR(Y142/H142,"0")+IFERROR(Y143/H143,"0")+IFERROR(Y144/H144,"0")+IFERROR(Y145/H145,"0")</f>
        <v>208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2.2487999999999997</v>
      </c>
      <c r="AA146" s="764"/>
      <c r="AB146" s="764"/>
      <c r="AC146" s="764"/>
    </row>
    <row r="147" spans="1:68" x14ac:dyDescent="0.2">
      <c r="A147" s="780"/>
      <c r="B147" s="780"/>
      <c r="C147" s="780"/>
      <c r="D147" s="780"/>
      <c r="E147" s="780"/>
      <c r="F147" s="780"/>
      <c r="G147" s="780"/>
      <c r="H147" s="780"/>
      <c r="I147" s="780"/>
      <c r="J147" s="780"/>
      <c r="K147" s="780"/>
      <c r="L147" s="780"/>
      <c r="M147" s="780"/>
      <c r="N147" s="780"/>
      <c r="O147" s="793"/>
      <c r="P147" s="777" t="s">
        <v>70</v>
      </c>
      <c r="Q147" s="774"/>
      <c r="R147" s="774"/>
      <c r="S147" s="774"/>
      <c r="T147" s="774"/>
      <c r="U147" s="774"/>
      <c r="V147" s="775"/>
      <c r="W147" s="37" t="s">
        <v>68</v>
      </c>
      <c r="X147" s="763">
        <f>IFERROR(SUM(X139:X145),"0")</f>
        <v>823</v>
      </c>
      <c r="Y147" s="763">
        <f>IFERROR(SUM(Y139:Y145),"0")</f>
        <v>826.2</v>
      </c>
      <c r="Z147" s="37"/>
      <c r="AA147" s="764"/>
      <c r="AB147" s="764"/>
      <c r="AC147" s="764"/>
    </row>
    <row r="148" spans="1:68" ht="14.25" hidden="1" customHeight="1" x14ac:dyDescent="0.25">
      <c r="A148" s="785" t="s">
        <v>213</v>
      </c>
      <c r="B148" s="780"/>
      <c r="C148" s="780"/>
      <c r="D148" s="780"/>
      <c r="E148" s="780"/>
      <c r="F148" s="780"/>
      <c r="G148" s="780"/>
      <c r="H148" s="780"/>
      <c r="I148" s="780"/>
      <c r="J148" s="780"/>
      <c r="K148" s="780"/>
      <c r="L148" s="780"/>
      <c r="M148" s="780"/>
      <c r="N148" s="780"/>
      <c r="O148" s="780"/>
      <c r="P148" s="780"/>
      <c r="Q148" s="780"/>
      <c r="R148" s="780"/>
      <c r="S148" s="780"/>
      <c r="T148" s="780"/>
      <c r="U148" s="780"/>
      <c r="V148" s="780"/>
      <c r="W148" s="780"/>
      <c r="X148" s="780"/>
      <c r="Y148" s="780"/>
      <c r="Z148" s="780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79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294</v>
      </c>
      <c r="B150" s="54" t="s">
        <v>295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11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59.400000000000013</v>
      </c>
      <c r="Y150" s="762">
        <f>IFERROR(IF(X150="",0,CEILING((X150/$H150),1)*$H150),"")</f>
        <v>59.4</v>
      </c>
      <c r="Z150" s="36">
        <f>IFERROR(IF(Y150=0,"",ROUNDUP(Y150/H150,0)*0.00753),"")</f>
        <v>0.22590000000000002</v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67.740000000000023</v>
      </c>
      <c r="BN150" s="64">
        <f>IFERROR(Y150*I150/H150,"0")</f>
        <v>67.740000000000009</v>
      </c>
      <c r="BO150" s="64">
        <f>IFERROR(1/J150*(X150/H150),"0")</f>
        <v>0.19230769230769235</v>
      </c>
      <c r="BP150" s="64">
        <f>IFERROR(1/J150*(Y150/H150),"0")</f>
        <v>0.19230769230769229</v>
      </c>
    </row>
    <row r="151" spans="1:68" x14ac:dyDescent="0.2">
      <c r="A151" s="792"/>
      <c r="B151" s="780"/>
      <c r="C151" s="780"/>
      <c r="D151" s="780"/>
      <c r="E151" s="780"/>
      <c r="F151" s="780"/>
      <c r="G151" s="780"/>
      <c r="H151" s="780"/>
      <c r="I151" s="780"/>
      <c r="J151" s="780"/>
      <c r="K151" s="780"/>
      <c r="L151" s="780"/>
      <c r="M151" s="780"/>
      <c r="N151" s="780"/>
      <c r="O151" s="793"/>
      <c r="P151" s="777" t="s">
        <v>70</v>
      </c>
      <c r="Q151" s="774"/>
      <c r="R151" s="774"/>
      <c r="S151" s="774"/>
      <c r="T151" s="774"/>
      <c r="U151" s="774"/>
      <c r="V151" s="775"/>
      <c r="W151" s="37" t="s">
        <v>71</v>
      </c>
      <c r="X151" s="763">
        <f>IFERROR(X149/H149,"0")+IFERROR(X150/H150,"0")</f>
        <v>30.000000000000007</v>
      </c>
      <c r="Y151" s="763">
        <f>IFERROR(Y149/H149,"0")+IFERROR(Y150/H150,"0")</f>
        <v>30</v>
      </c>
      <c r="Z151" s="763">
        <f>IFERROR(IF(Z149="",0,Z149),"0")+IFERROR(IF(Z150="",0,Z150),"0")</f>
        <v>0.22590000000000002</v>
      </c>
      <c r="AA151" s="764"/>
      <c r="AB151" s="764"/>
      <c r="AC151" s="764"/>
    </row>
    <row r="152" spans="1:68" x14ac:dyDescent="0.2">
      <c r="A152" s="780"/>
      <c r="B152" s="780"/>
      <c r="C152" s="780"/>
      <c r="D152" s="780"/>
      <c r="E152" s="780"/>
      <c r="F152" s="780"/>
      <c r="G152" s="780"/>
      <c r="H152" s="780"/>
      <c r="I152" s="780"/>
      <c r="J152" s="780"/>
      <c r="K152" s="780"/>
      <c r="L152" s="780"/>
      <c r="M152" s="780"/>
      <c r="N152" s="780"/>
      <c r="O152" s="793"/>
      <c r="P152" s="777" t="s">
        <v>70</v>
      </c>
      <c r="Q152" s="774"/>
      <c r="R152" s="774"/>
      <c r="S152" s="774"/>
      <c r="T152" s="774"/>
      <c r="U152" s="774"/>
      <c r="V152" s="775"/>
      <c r="W152" s="37" t="s">
        <v>68</v>
      </c>
      <c r="X152" s="763">
        <f>IFERROR(SUM(X149:X150),"0")</f>
        <v>59.400000000000013</v>
      </c>
      <c r="Y152" s="763">
        <f>IFERROR(SUM(Y149:Y150),"0")</f>
        <v>59.4</v>
      </c>
      <c r="Z152" s="37"/>
      <c r="AA152" s="764"/>
      <c r="AB152" s="764"/>
      <c r="AC152" s="764"/>
    </row>
    <row r="153" spans="1:68" ht="16.5" hidden="1" customHeight="1" x14ac:dyDescent="0.25">
      <c r="A153" s="779" t="s">
        <v>297</v>
      </c>
      <c r="B153" s="780"/>
      <c r="C153" s="780"/>
      <c r="D153" s="780"/>
      <c r="E153" s="780"/>
      <c r="F153" s="780"/>
      <c r="G153" s="780"/>
      <c r="H153" s="780"/>
      <c r="I153" s="780"/>
      <c r="J153" s="780"/>
      <c r="K153" s="780"/>
      <c r="L153" s="780"/>
      <c r="M153" s="780"/>
      <c r="N153" s="780"/>
      <c r="O153" s="780"/>
      <c r="P153" s="780"/>
      <c r="Q153" s="780"/>
      <c r="R153" s="780"/>
      <c r="S153" s="780"/>
      <c r="T153" s="780"/>
      <c r="U153" s="780"/>
      <c r="V153" s="780"/>
      <c r="W153" s="780"/>
      <c r="X153" s="780"/>
      <c r="Y153" s="780"/>
      <c r="Z153" s="780"/>
      <c r="AA153" s="756"/>
      <c r="AB153" s="756"/>
      <c r="AC153" s="756"/>
    </row>
    <row r="154" spans="1:68" ht="14.25" hidden="1" customHeight="1" x14ac:dyDescent="0.25">
      <c r="A154" s="785" t="s">
        <v>113</v>
      </c>
      <c r="B154" s="780"/>
      <c r="C154" s="780"/>
      <c r="D154" s="780"/>
      <c r="E154" s="780"/>
      <c r="F154" s="780"/>
      <c r="G154" s="780"/>
      <c r="H154" s="780"/>
      <c r="I154" s="780"/>
      <c r="J154" s="780"/>
      <c r="K154" s="780"/>
      <c r="L154" s="780"/>
      <c r="M154" s="780"/>
      <c r="N154" s="780"/>
      <c r="O154" s="780"/>
      <c r="P154" s="780"/>
      <c r="Q154" s="780"/>
      <c r="R154" s="780"/>
      <c r="S154" s="780"/>
      <c r="T154" s="780"/>
      <c r="U154" s="780"/>
      <c r="V154" s="780"/>
      <c r="W154" s="780"/>
      <c r="X154" s="780"/>
      <c r="Y154" s="780"/>
      <c r="Z154" s="780"/>
      <c r="AA154" s="757"/>
      <c r="AB154" s="757"/>
      <c r="AC154" s="757"/>
    </row>
    <row r="155" spans="1:68" ht="27" customHeight="1" x14ac:dyDescent="0.25">
      <c r="A155" s="54" t="s">
        <v>298</v>
      </c>
      <c r="B155" s="54" t="s">
        <v>299</v>
      </c>
      <c r="C155" s="31">
        <v>4301011562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118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64</v>
      </c>
      <c r="Y155" s="762">
        <f>IFERROR(IF(X155="",0,CEILING((X155/$H155),1)*$H155),"")</f>
        <v>64</v>
      </c>
      <c r="Z155" s="36">
        <f>IFERROR(IF(Y155=0,"",ROUNDUP(Y155/H155,0)*0.00753),"")</f>
        <v>0.15060000000000001</v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68</v>
      </c>
      <c r="BN155" s="64">
        <f>IFERROR(Y155*I155/H155,"0")</f>
        <v>68</v>
      </c>
      <c r="BO155" s="64">
        <f>IFERROR(1/J155*(X155/H155),"0")</f>
        <v>0.12820512820512819</v>
      </c>
      <c r="BP155" s="64">
        <f>IFERROR(1/J155*(Y155/H155),"0")</f>
        <v>0.12820512820512819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92"/>
      <c r="B157" s="780"/>
      <c r="C157" s="780"/>
      <c r="D157" s="780"/>
      <c r="E157" s="780"/>
      <c r="F157" s="780"/>
      <c r="G157" s="780"/>
      <c r="H157" s="780"/>
      <c r="I157" s="780"/>
      <c r="J157" s="780"/>
      <c r="K157" s="780"/>
      <c r="L157" s="780"/>
      <c r="M157" s="780"/>
      <c r="N157" s="780"/>
      <c r="O157" s="793"/>
      <c r="P157" s="777" t="s">
        <v>70</v>
      </c>
      <c r="Q157" s="774"/>
      <c r="R157" s="774"/>
      <c r="S157" s="774"/>
      <c r="T157" s="774"/>
      <c r="U157" s="774"/>
      <c r="V157" s="775"/>
      <c r="W157" s="37" t="s">
        <v>71</v>
      </c>
      <c r="X157" s="763">
        <f>IFERROR(X155/H155,"0")+IFERROR(X156/H156,"0")</f>
        <v>20</v>
      </c>
      <c r="Y157" s="763">
        <f>IFERROR(Y155/H155,"0")+IFERROR(Y156/H156,"0")</f>
        <v>20</v>
      </c>
      <c r="Z157" s="763">
        <f>IFERROR(IF(Z155="",0,Z155),"0")+IFERROR(IF(Z156="",0,Z156),"0")</f>
        <v>0.15060000000000001</v>
      </c>
      <c r="AA157" s="764"/>
      <c r="AB157" s="764"/>
      <c r="AC157" s="764"/>
    </row>
    <row r="158" spans="1:68" x14ac:dyDescent="0.2">
      <c r="A158" s="780"/>
      <c r="B158" s="780"/>
      <c r="C158" s="780"/>
      <c r="D158" s="780"/>
      <c r="E158" s="780"/>
      <c r="F158" s="780"/>
      <c r="G158" s="780"/>
      <c r="H158" s="780"/>
      <c r="I158" s="780"/>
      <c r="J158" s="780"/>
      <c r="K158" s="780"/>
      <c r="L158" s="780"/>
      <c r="M158" s="780"/>
      <c r="N158" s="780"/>
      <c r="O158" s="793"/>
      <c r="P158" s="777" t="s">
        <v>70</v>
      </c>
      <c r="Q158" s="774"/>
      <c r="R158" s="774"/>
      <c r="S158" s="774"/>
      <c r="T158" s="774"/>
      <c r="U158" s="774"/>
      <c r="V158" s="775"/>
      <c r="W158" s="37" t="s">
        <v>68</v>
      </c>
      <c r="X158" s="763">
        <f>IFERROR(SUM(X155:X156),"0")</f>
        <v>64</v>
      </c>
      <c r="Y158" s="763">
        <f>IFERROR(SUM(Y155:Y156),"0")</f>
        <v>64</v>
      </c>
      <c r="Z158" s="37"/>
      <c r="AA158" s="764"/>
      <c r="AB158" s="764"/>
      <c r="AC158" s="764"/>
    </row>
    <row r="159" spans="1:68" ht="14.25" hidden="1" customHeight="1" x14ac:dyDescent="0.25">
      <c r="A159" s="785" t="s">
        <v>63</v>
      </c>
      <c r="B159" s="780"/>
      <c r="C159" s="780"/>
      <c r="D159" s="780"/>
      <c r="E159" s="780"/>
      <c r="F159" s="780"/>
      <c r="G159" s="780"/>
      <c r="H159" s="780"/>
      <c r="I159" s="780"/>
      <c r="J159" s="780"/>
      <c r="K159" s="780"/>
      <c r="L159" s="780"/>
      <c r="M159" s="780"/>
      <c r="N159" s="780"/>
      <c r="O159" s="780"/>
      <c r="P159" s="780"/>
      <c r="Q159" s="780"/>
      <c r="R159" s="780"/>
      <c r="S159" s="780"/>
      <c r="T159" s="780"/>
      <c r="U159" s="780"/>
      <c r="V159" s="780"/>
      <c r="W159" s="780"/>
      <c r="X159" s="780"/>
      <c r="Y159" s="780"/>
      <c r="Z159" s="780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10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98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42</v>
      </c>
      <c r="Y161" s="762">
        <f>IFERROR(IF(X161="",0,CEILING((X161/$H161),1)*$H161),"")</f>
        <v>42</v>
      </c>
      <c r="Z161" s="36">
        <f>IFERROR(IF(Y161=0,"",ROUNDUP(Y161/H161,0)*0.00753),"")</f>
        <v>0.11295000000000001</v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46.32</v>
      </c>
      <c r="BN161" s="64">
        <f>IFERROR(Y161*I161/H161,"0")</f>
        <v>46.32</v>
      </c>
      <c r="BO161" s="64">
        <f>IFERROR(1/J161*(X161/H161),"0")</f>
        <v>9.6153846153846159E-2</v>
      </c>
      <c r="BP161" s="64">
        <f>IFERROR(1/J161*(Y161/H161),"0")</f>
        <v>9.6153846153846159E-2</v>
      </c>
    </row>
    <row r="162" spans="1:68" x14ac:dyDescent="0.2">
      <c r="A162" s="792"/>
      <c r="B162" s="780"/>
      <c r="C162" s="780"/>
      <c r="D162" s="780"/>
      <c r="E162" s="780"/>
      <c r="F162" s="780"/>
      <c r="G162" s="780"/>
      <c r="H162" s="780"/>
      <c r="I162" s="780"/>
      <c r="J162" s="780"/>
      <c r="K162" s="780"/>
      <c r="L162" s="780"/>
      <c r="M162" s="780"/>
      <c r="N162" s="780"/>
      <c r="O162" s="793"/>
      <c r="P162" s="777" t="s">
        <v>70</v>
      </c>
      <c r="Q162" s="774"/>
      <c r="R162" s="774"/>
      <c r="S162" s="774"/>
      <c r="T162" s="774"/>
      <c r="U162" s="774"/>
      <c r="V162" s="775"/>
      <c r="W162" s="37" t="s">
        <v>71</v>
      </c>
      <c r="X162" s="763">
        <f>IFERROR(X160/H160,"0")+IFERROR(X161/H161,"0")</f>
        <v>15.000000000000002</v>
      </c>
      <c r="Y162" s="763">
        <f>IFERROR(Y160/H160,"0")+IFERROR(Y161/H161,"0")</f>
        <v>15.000000000000002</v>
      </c>
      <c r="Z162" s="763">
        <f>IFERROR(IF(Z160="",0,Z160),"0")+IFERROR(IF(Z161="",0,Z161),"0")</f>
        <v>0.11295000000000001</v>
      </c>
      <c r="AA162" s="764"/>
      <c r="AB162" s="764"/>
      <c r="AC162" s="764"/>
    </row>
    <row r="163" spans="1:68" x14ac:dyDescent="0.2">
      <c r="A163" s="780"/>
      <c r="B163" s="780"/>
      <c r="C163" s="780"/>
      <c r="D163" s="780"/>
      <c r="E163" s="780"/>
      <c r="F163" s="780"/>
      <c r="G163" s="780"/>
      <c r="H163" s="780"/>
      <c r="I163" s="780"/>
      <c r="J163" s="780"/>
      <c r="K163" s="780"/>
      <c r="L163" s="780"/>
      <c r="M163" s="780"/>
      <c r="N163" s="780"/>
      <c r="O163" s="793"/>
      <c r="P163" s="777" t="s">
        <v>70</v>
      </c>
      <c r="Q163" s="774"/>
      <c r="R163" s="774"/>
      <c r="S163" s="774"/>
      <c r="T163" s="774"/>
      <c r="U163" s="774"/>
      <c r="V163" s="775"/>
      <c r="W163" s="37" t="s">
        <v>68</v>
      </c>
      <c r="X163" s="763">
        <f>IFERROR(SUM(X160:X161),"0")</f>
        <v>42</v>
      </c>
      <c r="Y163" s="763">
        <f>IFERROR(SUM(Y160:Y161),"0")</f>
        <v>42</v>
      </c>
      <c r="Z163" s="37"/>
      <c r="AA163" s="764"/>
      <c r="AB163" s="764"/>
      <c r="AC163" s="764"/>
    </row>
    <row r="164" spans="1:68" ht="14.25" hidden="1" customHeight="1" x14ac:dyDescent="0.25">
      <c r="A164" s="785" t="s">
        <v>72</v>
      </c>
      <c r="B164" s="780"/>
      <c r="C164" s="780"/>
      <c r="D164" s="780"/>
      <c r="E164" s="780"/>
      <c r="F164" s="780"/>
      <c r="G164" s="780"/>
      <c r="H164" s="780"/>
      <c r="I164" s="780"/>
      <c r="J164" s="780"/>
      <c r="K164" s="780"/>
      <c r="L164" s="780"/>
      <c r="M164" s="780"/>
      <c r="N164" s="780"/>
      <c r="O164" s="780"/>
      <c r="P164" s="780"/>
      <c r="Q164" s="780"/>
      <c r="R164" s="780"/>
      <c r="S164" s="780"/>
      <c r="T164" s="780"/>
      <c r="U164" s="780"/>
      <c r="V164" s="780"/>
      <c r="W164" s="780"/>
      <c r="X164" s="780"/>
      <c r="Y164" s="780"/>
      <c r="Z164" s="780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109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11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66</v>
      </c>
      <c r="Y166" s="762">
        <f>IFERROR(IF(X166="",0,CEILING((X166/$H166),1)*$H166),"")</f>
        <v>66</v>
      </c>
      <c r="Z166" s="36">
        <f>IFERROR(IF(Y166=0,"",ROUNDUP(Y166/H166,0)*0.00753),"")</f>
        <v>0.18825</v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73.199999999999989</v>
      </c>
      <c r="BN166" s="64">
        <f>IFERROR(Y166*I166/H166,"0")</f>
        <v>73.199999999999989</v>
      </c>
      <c r="BO166" s="64">
        <f>IFERROR(1/J166*(X166/H166),"0")</f>
        <v>0.16025641025641024</v>
      </c>
      <c r="BP166" s="64">
        <f>IFERROR(1/J166*(Y166/H166),"0")</f>
        <v>0.16025641025641024</v>
      </c>
    </row>
    <row r="167" spans="1:68" x14ac:dyDescent="0.2">
      <c r="A167" s="792"/>
      <c r="B167" s="780"/>
      <c r="C167" s="780"/>
      <c r="D167" s="780"/>
      <c r="E167" s="780"/>
      <c r="F167" s="780"/>
      <c r="G167" s="780"/>
      <c r="H167" s="780"/>
      <c r="I167" s="780"/>
      <c r="J167" s="780"/>
      <c r="K167" s="780"/>
      <c r="L167" s="780"/>
      <c r="M167" s="780"/>
      <c r="N167" s="780"/>
      <c r="O167" s="793"/>
      <c r="P167" s="777" t="s">
        <v>70</v>
      </c>
      <c r="Q167" s="774"/>
      <c r="R167" s="774"/>
      <c r="S167" s="774"/>
      <c r="T167" s="774"/>
      <c r="U167" s="774"/>
      <c r="V167" s="775"/>
      <c r="W167" s="37" t="s">
        <v>71</v>
      </c>
      <c r="X167" s="763">
        <f>IFERROR(X165/H165,"0")+IFERROR(X166/H166,"0")</f>
        <v>25</v>
      </c>
      <c r="Y167" s="763">
        <f>IFERROR(Y165/H165,"0")+IFERROR(Y166/H166,"0")</f>
        <v>25</v>
      </c>
      <c r="Z167" s="763">
        <f>IFERROR(IF(Z165="",0,Z165),"0")+IFERROR(IF(Z166="",0,Z166),"0")</f>
        <v>0.18825</v>
      </c>
      <c r="AA167" s="764"/>
      <c r="AB167" s="764"/>
      <c r="AC167" s="764"/>
    </row>
    <row r="168" spans="1:68" x14ac:dyDescent="0.2">
      <c r="A168" s="780"/>
      <c r="B168" s="780"/>
      <c r="C168" s="780"/>
      <c r="D168" s="780"/>
      <c r="E168" s="780"/>
      <c r="F168" s="780"/>
      <c r="G168" s="780"/>
      <c r="H168" s="780"/>
      <c r="I168" s="780"/>
      <c r="J168" s="780"/>
      <c r="K168" s="780"/>
      <c r="L168" s="780"/>
      <c r="M168" s="780"/>
      <c r="N168" s="780"/>
      <c r="O168" s="793"/>
      <c r="P168" s="777" t="s">
        <v>70</v>
      </c>
      <c r="Q168" s="774"/>
      <c r="R168" s="774"/>
      <c r="S168" s="774"/>
      <c r="T168" s="774"/>
      <c r="U168" s="774"/>
      <c r="V168" s="775"/>
      <c r="W168" s="37" t="s">
        <v>68</v>
      </c>
      <c r="X168" s="763">
        <f>IFERROR(SUM(X165:X166),"0")</f>
        <v>66</v>
      </c>
      <c r="Y168" s="763">
        <f>IFERROR(SUM(Y165:Y166),"0")</f>
        <v>66</v>
      </c>
      <c r="Z168" s="37"/>
      <c r="AA168" s="764"/>
      <c r="AB168" s="764"/>
      <c r="AC168" s="764"/>
    </row>
    <row r="169" spans="1:68" ht="16.5" hidden="1" customHeight="1" x14ac:dyDescent="0.25">
      <c r="A169" s="779" t="s">
        <v>111</v>
      </c>
      <c r="B169" s="780"/>
      <c r="C169" s="780"/>
      <c r="D169" s="780"/>
      <c r="E169" s="780"/>
      <c r="F169" s="780"/>
      <c r="G169" s="780"/>
      <c r="H169" s="780"/>
      <c r="I169" s="780"/>
      <c r="J169" s="780"/>
      <c r="K169" s="780"/>
      <c r="L169" s="780"/>
      <c r="M169" s="780"/>
      <c r="N169" s="780"/>
      <c r="O169" s="780"/>
      <c r="P169" s="780"/>
      <c r="Q169" s="780"/>
      <c r="R169" s="780"/>
      <c r="S169" s="780"/>
      <c r="T169" s="780"/>
      <c r="U169" s="780"/>
      <c r="V169" s="780"/>
      <c r="W169" s="780"/>
      <c r="X169" s="780"/>
      <c r="Y169" s="780"/>
      <c r="Z169" s="780"/>
      <c r="AA169" s="756"/>
      <c r="AB169" s="756"/>
      <c r="AC169" s="756"/>
    </row>
    <row r="170" spans="1:68" ht="14.25" hidden="1" customHeight="1" x14ac:dyDescent="0.25">
      <c r="A170" s="785" t="s">
        <v>113</v>
      </c>
      <c r="B170" s="780"/>
      <c r="C170" s="780"/>
      <c r="D170" s="780"/>
      <c r="E170" s="780"/>
      <c r="F170" s="780"/>
      <c r="G170" s="780"/>
      <c r="H170" s="780"/>
      <c r="I170" s="780"/>
      <c r="J170" s="780"/>
      <c r="K170" s="780"/>
      <c r="L170" s="780"/>
      <c r="M170" s="780"/>
      <c r="N170" s="780"/>
      <c r="O170" s="780"/>
      <c r="P170" s="780"/>
      <c r="Q170" s="780"/>
      <c r="R170" s="780"/>
      <c r="S170" s="780"/>
      <c r="T170" s="780"/>
      <c r="U170" s="780"/>
      <c r="V170" s="780"/>
      <c r="W170" s="780"/>
      <c r="X170" s="780"/>
      <c r="Y170" s="780"/>
      <c r="Z170" s="780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11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2"/>
      <c r="B172" s="780"/>
      <c r="C172" s="780"/>
      <c r="D172" s="780"/>
      <c r="E172" s="780"/>
      <c r="F172" s="780"/>
      <c r="G172" s="780"/>
      <c r="H172" s="780"/>
      <c r="I172" s="780"/>
      <c r="J172" s="780"/>
      <c r="K172" s="780"/>
      <c r="L172" s="780"/>
      <c r="M172" s="780"/>
      <c r="N172" s="780"/>
      <c r="O172" s="793"/>
      <c r="P172" s="777" t="s">
        <v>70</v>
      </c>
      <c r="Q172" s="774"/>
      <c r="R172" s="774"/>
      <c r="S172" s="774"/>
      <c r="T172" s="774"/>
      <c r="U172" s="774"/>
      <c r="V172" s="775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0"/>
      <c r="B173" s="780"/>
      <c r="C173" s="780"/>
      <c r="D173" s="780"/>
      <c r="E173" s="780"/>
      <c r="F173" s="780"/>
      <c r="G173" s="780"/>
      <c r="H173" s="780"/>
      <c r="I173" s="780"/>
      <c r="J173" s="780"/>
      <c r="K173" s="780"/>
      <c r="L173" s="780"/>
      <c r="M173" s="780"/>
      <c r="N173" s="780"/>
      <c r="O173" s="793"/>
      <c r="P173" s="777" t="s">
        <v>70</v>
      </c>
      <c r="Q173" s="774"/>
      <c r="R173" s="774"/>
      <c r="S173" s="774"/>
      <c r="T173" s="774"/>
      <c r="U173" s="774"/>
      <c r="V173" s="775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5" t="s">
        <v>63</v>
      </c>
      <c r="B174" s="780"/>
      <c r="C174" s="780"/>
      <c r="D174" s="780"/>
      <c r="E174" s="780"/>
      <c r="F174" s="780"/>
      <c r="G174" s="780"/>
      <c r="H174" s="780"/>
      <c r="I174" s="780"/>
      <c r="J174" s="780"/>
      <c r="K174" s="780"/>
      <c r="L174" s="780"/>
      <c r="M174" s="780"/>
      <c r="N174" s="780"/>
      <c r="O174" s="780"/>
      <c r="P174" s="780"/>
      <c r="Q174" s="780"/>
      <c r="R174" s="780"/>
      <c r="S174" s="780"/>
      <c r="T174" s="780"/>
      <c r="U174" s="780"/>
      <c r="V174" s="780"/>
      <c r="W174" s="780"/>
      <c r="X174" s="780"/>
      <c r="Y174" s="780"/>
      <c r="Z174" s="780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9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8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9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8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2"/>
      <c r="B180" s="780"/>
      <c r="C180" s="780"/>
      <c r="D180" s="780"/>
      <c r="E180" s="780"/>
      <c r="F180" s="780"/>
      <c r="G180" s="780"/>
      <c r="H180" s="780"/>
      <c r="I180" s="780"/>
      <c r="J180" s="780"/>
      <c r="K180" s="780"/>
      <c r="L180" s="780"/>
      <c r="M180" s="780"/>
      <c r="N180" s="780"/>
      <c r="O180" s="793"/>
      <c r="P180" s="777" t="s">
        <v>70</v>
      </c>
      <c r="Q180" s="774"/>
      <c r="R180" s="774"/>
      <c r="S180" s="774"/>
      <c r="T180" s="774"/>
      <c r="U180" s="774"/>
      <c r="V180" s="775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0"/>
      <c r="B181" s="780"/>
      <c r="C181" s="780"/>
      <c r="D181" s="780"/>
      <c r="E181" s="780"/>
      <c r="F181" s="780"/>
      <c r="G181" s="780"/>
      <c r="H181" s="780"/>
      <c r="I181" s="780"/>
      <c r="J181" s="780"/>
      <c r="K181" s="780"/>
      <c r="L181" s="780"/>
      <c r="M181" s="780"/>
      <c r="N181" s="780"/>
      <c r="O181" s="793"/>
      <c r="P181" s="777" t="s">
        <v>70</v>
      </c>
      <c r="Q181" s="774"/>
      <c r="R181" s="774"/>
      <c r="S181" s="774"/>
      <c r="T181" s="774"/>
      <c r="U181" s="774"/>
      <c r="V181" s="775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5" t="s">
        <v>72</v>
      </c>
      <c r="B182" s="780"/>
      <c r="C182" s="780"/>
      <c r="D182" s="780"/>
      <c r="E182" s="780"/>
      <c r="F182" s="780"/>
      <c r="G182" s="780"/>
      <c r="H182" s="780"/>
      <c r="I182" s="780"/>
      <c r="J182" s="780"/>
      <c r="K182" s="780"/>
      <c r="L182" s="780"/>
      <c r="M182" s="780"/>
      <c r="N182" s="780"/>
      <c r="O182" s="780"/>
      <c r="P182" s="780"/>
      <c r="Q182" s="780"/>
      <c r="R182" s="780"/>
      <c r="S182" s="780"/>
      <c r="T182" s="780"/>
      <c r="U182" s="780"/>
      <c r="V182" s="780"/>
      <c r="W182" s="780"/>
      <c r="X182" s="780"/>
      <c r="Y182" s="780"/>
      <c r="Z182" s="780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89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11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10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2"/>
      <c r="B186" s="780"/>
      <c r="C186" s="780"/>
      <c r="D186" s="780"/>
      <c r="E186" s="780"/>
      <c r="F186" s="780"/>
      <c r="G186" s="780"/>
      <c r="H186" s="780"/>
      <c r="I186" s="780"/>
      <c r="J186" s="780"/>
      <c r="K186" s="780"/>
      <c r="L186" s="780"/>
      <c r="M186" s="780"/>
      <c r="N186" s="780"/>
      <c r="O186" s="793"/>
      <c r="P186" s="777" t="s">
        <v>70</v>
      </c>
      <c r="Q186" s="774"/>
      <c r="R186" s="774"/>
      <c r="S186" s="774"/>
      <c r="T186" s="774"/>
      <c r="U186" s="774"/>
      <c r="V186" s="775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0"/>
      <c r="B187" s="780"/>
      <c r="C187" s="780"/>
      <c r="D187" s="780"/>
      <c r="E187" s="780"/>
      <c r="F187" s="780"/>
      <c r="G187" s="780"/>
      <c r="H187" s="780"/>
      <c r="I187" s="780"/>
      <c r="J187" s="780"/>
      <c r="K187" s="780"/>
      <c r="L187" s="780"/>
      <c r="M187" s="780"/>
      <c r="N187" s="780"/>
      <c r="O187" s="793"/>
      <c r="P187" s="777" t="s">
        <v>70</v>
      </c>
      <c r="Q187" s="774"/>
      <c r="R187" s="774"/>
      <c r="S187" s="774"/>
      <c r="T187" s="774"/>
      <c r="U187" s="774"/>
      <c r="V187" s="775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949" t="s">
        <v>333</v>
      </c>
      <c r="B188" s="950"/>
      <c r="C188" s="950"/>
      <c r="D188" s="950"/>
      <c r="E188" s="950"/>
      <c r="F188" s="950"/>
      <c r="G188" s="950"/>
      <c r="H188" s="950"/>
      <c r="I188" s="950"/>
      <c r="J188" s="950"/>
      <c r="K188" s="950"/>
      <c r="L188" s="950"/>
      <c r="M188" s="950"/>
      <c r="N188" s="950"/>
      <c r="O188" s="950"/>
      <c r="P188" s="950"/>
      <c r="Q188" s="950"/>
      <c r="R188" s="950"/>
      <c r="S188" s="950"/>
      <c r="T188" s="950"/>
      <c r="U188" s="950"/>
      <c r="V188" s="950"/>
      <c r="W188" s="950"/>
      <c r="X188" s="950"/>
      <c r="Y188" s="950"/>
      <c r="Z188" s="950"/>
      <c r="AA188" s="48"/>
      <c r="AB188" s="48"/>
      <c r="AC188" s="48"/>
    </row>
    <row r="189" spans="1:68" ht="16.5" hidden="1" customHeight="1" x14ac:dyDescent="0.25">
      <c r="A189" s="779" t="s">
        <v>334</v>
      </c>
      <c r="B189" s="780"/>
      <c r="C189" s="780"/>
      <c r="D189" s="780"/>
      <c r="E189" s="780"/>
      <c r="F189" s="780"/>
      <c r="G189" s="780"/>
      <c r="H189" s="780"/>
      <c r="I189" s="780"/>
      <c r="J189" s="780"/>
      <c r="K189" s="780"/>
      <c r="L189" s="780"/>
      <c r="M189" s="780"/>
      <c r="N189" s="780"/>
      <c r="O189" s="780"/>
      <c r="P189" s="780"/>
      <c r="Q189" s="780"/>
      <c r="R189" s="780"/>
      <c r="S189" s="780"/>
      <c r="T189" s="780"/>
      <c r="U189" s="780"/>
      <c r="V189" s="780"/>
      <c r="W189" s="780"/>
      <c r="X189" s="780"/>
      <c r="Y189" s="780"/>
      <c r="Z189" s="780"/>
      <c r="AA189" s="756"/>
      <c r="AB189" s="756"/>
      <c r="AC189" s="756"/>
    </row>
    <row r="190" spans="1:68" ht="14.25" hidden="1" customHeight="1" x14ac:dyDescent="0.25">
      <c r="A190" s="785" t="s">
        <v>167</v>
      </c>
      <c r="B190" s="780"/>
      <c r="C190" s="780"/>
      <c r="D190" s="780"/>
      <c r="E190" s="780"/>
      <c r="F190" s="780"/>
      <c r="G190" s="780"/>
      <c r="H190" s="780"/>
      <c r="I190" s="780"/>
      <c r="J190" s="780"/>
      <c r="K190" s="780"/>
      <c r="L190" s="780"/>
      <c r="M190" s="780"/>
      <c r="N190" s="780"/>
      <c r="O190" s="780"/>
      <c r="P190" s="780"/>
      <c r="Q190" s="780"/>
      <c r="R190" s="780"/>
      <c r="S190" s="780"/>
      <c r="T190" s="780"/>
      <c r="U190" s="780"/>
      <c r="V190" s="780"/>
      <c r="W190" s="780"/>
      <c r="X190" s="780"/>
      <c r="Y190" s="780"/>
      <c r="Z190" s="780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862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2"/>
      <c r="B192" s="780"/>
      <c r="C192" s="780"/>
      <c r="D192" s="780"/>
      <c r="E192" s="780"/>
      <c r="F192" s="780"/>
      <c r="G192" s="780"/>
      <c r="H192" s="780"/>
      <c r="I192" s="780"/>
      <c r="J192" s="780"/>
      <c r="K192" s="780"/>
      <c r="L192" s="780"/>
      <c r="M192" s="780"/>
      <c r="N192" s="780"/>
      <c r="O192" s="793"/>
      <c r="P192" s="777" t="s">
        <v>70</v>
      </c>
      <c r="Q192" s="774"/>
      <c r="R192" s="774"/>
      <c r="S192" s="774"/>
      <c r="T192" s="774"/>
      <c r="U192" s="774"/>
      <c r="V192" s="775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0"/>
      <c r="B193" s="780"/>
      <c r="C193" s="780"/>
      <c r="D193" s="780"/>
      <c r="E193" s="780"/>
      <c r="F193" s="780"/>
      <c r="G193" s="780"/>
      <c r="H193" s="780"/>
      <c r="I193" s="780"/>
      <c r="J193" s="780"/>
      <c r="K193" s="780"/>
      <c r="L193" s="780"/>
      <c r="M193" s="780"/>
      <c r="N193" s="780"/>
      <c r="O193" s="793"/>
      <c r="P193" s="777" t="s">
        <v>70</v>
      </c>
      <c r="Q193" s="774"/>
      <c r="R193" s="774"/>
      <c r="S193" s="774"/>
      <c r="T193" s="774"/>
      <c r="U193" s="774"/>
      <c r="V193" s="775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5" t="s">
        <v>63</v>
      </c>
      <c r="B194" s="780"/>
      <c r="C194" s="780"/>
      <c r="D194" s="780"/>
      <c r="E194" s="780"/>
      <c r="F194" s="780"/>
      <c r="G194" s="780"/>
      <c r="H194" s="780"/>
      <c r="I194" s="780"/>
      <c r="J194" s="780"/>
      <c r="K194" s="780"/>
      <c r="L194" s="780"/>
      <c r="M194" s="780"/>
      <c r="N194" s="780"/>
      <c r="O194" s="780"/>
      <c r="P194" s="780"/>
      <c r="Q194" s="780"/>
      <c r="R194" s="780"/>
      <c r="S194" s="780"/>
      <c r="T194" s="780"/>
      <c r="U194" s="780"/>
      <c r="V194" s="780"/>
      <c r="W194" s="780"/>
      <c r="X194" s="780"/>
      <c r="Y194" s="780"/>
      <c r="Z194" s="780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10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100</v>
      </c>
      <c r="Y195" s="762">
        <f t="shared" ref="Y195:Y202" si="31">IFERROR(IF(X195="",0,CEILING((X195/$H195),1)*$H195),"")</f>
        <v>100.80000000000001</v>
      </c>
      <c r="Z195" s="36">
        <f>IFERROR(IF(Y195=0,"",ROUNDUP(Y195/H195,0)*0.00753),"")</f>
        <v>0.18071999999999999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106.19047619047619</v>
      </c>
      <c r="BN195" s="64">
        <f t="shared" ref="BN195:BN202" si="33">IFERROR(Y195*I195/H195,"0")</f>
        <v>107.04</v>
      </c>
      <c r="BO195" s="64">
        <f t="shared" ref="BO195:BO202" si="34">IFERROR(1/J195*(X195/H195),"0")</f>
        <v>0.15262515262515264</v>
      </c>
      <c r="BP195" s="64">
        <f t="shared" ref="BP195:BP202" si="35">IFERROR(1/J195*(Y195/H195),"0")</f>
        <v>0.15384615384615385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7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40</v>
      </c>
      <c r="Y196" s="762">
        <f t="shared" si="31"/>
        <v>42</v>
      </c>
      <c r="Z196" s="36">
        <f>IFERROR(IF(Y196=0,"",ROUNDUP(Y196/H196,0)*0.00753),"")</f>
        <v>7.5300000000000006E-2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42.476190476190474</v>
      </c>
      <c r="BN196" s="64">
        <f t="shared" si="33"/>
        <v>44.599999999999994</v>
      </c>
      <c r="BO196" s="64">
        <f t="shared" si="34"/>
        <v>6.1050061050061048E-2</v>
      </c>
      <c r="BP196" s="64">
        <f t="shared" si="35"/>
        <v>6.4102564102564097E-2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30</v>
      </c>
      <c r="Y197" s="762">
        <f t="shared" si="31"/>
        <v>33.6</v>
      </c>
      <c r="Z197" s="36">
        <f>IFERROR(IF(Y197=0,"",ROUNDUP(Y197/H197,0)*0.00753),"")</f>
        <v>6.0240000000000002E-2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31.428571428571427</v>
      </c>
      <c r="BN197" s="64">
        <f t="shared" si="33"/>
        <v>35.200000000000003</v>
      </c>
      <c r="BO197" s="64">
        <f t="shared" si="34"/>
        <v>4.5787545787545784E-2</v>
      </c>
      <c r="BP197" s="64">
        <f t="shared" si="35"/>
        <v>5.128205128205128E-2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105</v>
      </c>
      <c r="Y199" s="762">
        <f t="shared" si="31"/>
        <v>105</v>
      </c>
      <c r="Z199" s="36">
        <f>IFERROR(IF(Y199=0,"",ROUNDUP(Y199/H199,0)*0.00502),"")</f>
        <v>0.251</v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111.5</v>
      </c>
      <c r="BN199" s="64">
        <f t="shared" si="33"/>
        <v>111.5</v>
      </c>
      <c r="BO199" s="64">
        <f t="shared" si="34"/>
        <v>0.21367521367521369</v>
      </c>
      <c r="BP199" s="64">
        <f t="shared" si="35"/>
        <v>0.21367521367521369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175</v>
      </c>
      <c r="Y200" s="762">
        <f t="shared" si="31"/>
        <v>176.4</v>
      </c>
      <c r="Z200" s="36">
        <f>IFERROR(IF(Y200=0,"",ROUNDUP(Y200/H200,0)*0.00502),"")</f>
        <v>0.42168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183.33333333333334</v>
      </c>
      <c r="BN200" s="64">
        <f t="shared" si="33"/>
        <v>184.8</v>
      </c>
      <c r="BO200" s="64">
        <f t="shared" si="34"/>
        <v>0.35612535612535612</v>
      </c>
      <c r="BP200" s="64">
        <f t="shared" si="35"/>
        <v>0.35897435897435903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8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2"/>
      <c r="B203" s="780"/>
      <c r="C203" s="780"/>
      <c r="D203" s="780"/>
      <c r="E203" s="780"/>
      <c r="F203" s="780"/>
      <c r="G203" s="780"/>
      <c r="H203" s="780"/>
      <c r="I203" s="780"/>
      <c r="J203" s="780"/>
      <c r="K203" s="780"/>
      <c r="L203" s="780"/>
      <c r="M203" s="780"/>
      <c r="N203" s="780"/>
      <c r="O203" s="793"/>
      <c r="P203" s="777" t="s">
        <v>70</v>
      </c>
      <c r="Q203" s="774"/>
      <c r="R203" s="774"/>
      <c r="S203" s="774"/>
      <c r="T203" s="774"/>
      <c r="U203" s="774"/>
      <c r="V203" s="775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173.8095238095238</v>
      </c>
      <c r="Y203" s="763">
        <f>IFERROR(Y195/H195,"0")+IFERROR(Y196/H196,"0")+IFERROR(Y197/H197,"0")+IFERROR(Y198/H198,"0")+IFERROR(Y199/H199,"0")+IFERROR(Y200/H200,"0")+IFERROR(Y201/H201,"0")+IFERROR(Y202/H202,"0")</f>
        <v>176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0.98894000000000015</v>
      </c>
      <c r="AA203" s="764"/>
      <c r="AB203" s="764"/>
      <c r="AC203" s="764"/>
    </row>
    <row r="204" spans="1:68" x14ac:dyDescent="0.2">
      <c r="A204" s="780"/>
      <c r="B204" s="780"/>
      <c r="C204" s="780"/>
      <c r="D204" s="780"/>
      <c r="E204" s="780"/>
      <c r="F204" s="780"/>
      <c r="G204" s="780"/>
      <c r="H204" s="780"/>
      <c r="I204" s="780"/>
      <c r="J204" s="780"/>
      <c r="K204" s="780"/>
      <c r="L204" s="780"/>
      <c r="M204" s="780"/>
      <c r="N204" s="780"/>
      <c r="O204" s="793"/>
      <c r="P204" s="777" t="s">
        <v>70</v>
      </c>
      <c r="Q204" s="774"/>
      <c r="R204" s="774"/>
      <c r="S204" s="774"/>
      <c r="T204" s="774"/>
      <c r="U204" s="774"/>
      <c r="V204" s="775"/>
      <c r="W204" s="37" t="s">
        <v>68</v>
      </c>
      <c r="X204" s="763">
        <f>IFERROR(SUM(X195:X202),"0")</f>
        <v>450</v>
      </c>
      <c r="Y204" s="763">
        <f>IFERROR(SUM(Y195:Y202),"0")</f>
        <v>457.79999999999995</v>
      </c>
      <c r="Z204" s="37"/>
      <c r="AA204" s="764"/>
      <c r="AB204" s="764"/>
      <c r="AC204" s="764"/>
    </row>
    <row r="205" spans="1:68" ht="16.5" hidden="1" customHeight="1" x14ac:dyDescent="0.25">
      <c r="A205" s="779" t="s">
        <v>359</v>
      </c>
      <c r="B205" s="780"/>
      <c r="C205" s="780"/>
      <c r="D205" s="780"/>
      <c r="E205" s="780"/>
      <c r="F205" s="780"/>
      <c r="G205" s="780"/>
      <c r="H205" s="780"/>
      <c r="I205" s="780"/>
      <c r="J205" s="780"/>
      <c r="K205" s="780"/>
      <c r="L205" s="780"/>
      <c r="M205" s="780"/>
      <c r="N205" s="780"/>
      <c r="O205" s="780"/>
      <c r="P205" s="780"/>
      <c r="Q205" s="780"/>
      <c r="R205" s="780"/>
      <c r="S205" s="780"/>
      <c r="T205" s="780"/>
      <c r="U205" s="780"/>
      <c r="V205" s="780"/>
      <c r="W205" s="780"/>
      <c r="X205" s="780"/>
      <c r="Y205" s="780"/>
      <c r="Z205" s="780"/>
      <c r="AA205" s="756"/>
      <c r="AB205" s="756"/>
      <c r="AC205" s="756"/>
    </row>
    <row r="206" spans="1:68" ht="14.25" hidden="1" customHeight="1" x14ac:dyDescent="0.25">
      <c r="A206" s="785" t="s">
        <v>113</v>
      </c>
      <c r="B206" s="780"/>
      <c r="C206" s="780"/>
      <c r="D206" s="780"/>
      <c r="E206" s="780"/>
      <c r="F206" s="780"/>
      <c r="G206" s="780"/>
      <c r="H206" s="780"/>
      <c r="I206" s="780"/>
      <c r="J206" s="780"/>
      <c r="K206" s="780"/>
      <c r="L206" s="780"/>
      <c r="M206" s="780"/>
      <c r="N206" s="780"/>
      <c r="O206" s="780"/>
      <c r="P206" s="780"/>
      <c r="Q206" s="780"/>
      <c r="R206" s="780"/>
      <c r="S206" s="780"/>
      <c r="T206" s="780"/>
      <c r="U206" s="780"/>
      <c r="V206" s="780"/>
      <c r="W206" s="780"/>
      <c r="X206" s="780"/>
      <c r="Y206" s="780"/>
      <c r="Z206" s="780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10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2"/>
      <c r="B209" s="780"/>
      <c r="C209" s="780"/>
      <c r="D209" s="780"/>
      <c r="E209" s="780"/>
      <c r="F209" s="780"/>
      <c r="G209" s="780"/>
      <c r="H209" s="780"/>
      <c r="I209" s="780"/>
      <c r="J209" s="780"/>
      <c r="K209" s="780"/>
      <c r="L209" s="780"/>
      <c r="M209" s="780"/>
      <c r="N209" s="780"/>
      <c r="O209" s="793"/>
      <c r="P209" s="777" t="s">
        <v>70</v>
      </c>
      <c r="Q209" s="774"/>
      <c r="R209" s="774"/>
      <c r="S209" s="774"/>
      <c r="T209" s="774"/>
      <c r="U209" s="774"/>
      <c r="V209" s="775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0"/>
      <c r="B210" s="780"/>
      <c r="C210" s="780"/>
      <c r="D210" s="780"/>
      <c r="E210" s="780"/>
      <c r="F210" s="780"/>
      <c r="G210" s="780"/>
      <c r="H210" s="780"/>
      <c r="I210" s="780"/>
      <c r="J210" s="780"/>
      <c r="K210" s="780"/>
      <c r="L210" s="780"/>
      <c r="M210" s="780"/>
      <c r="N210" s="780"/>
      <c r="O210" s="793"/>
      <c r="P210" s="777" t="s">
        <v>70</v>
      </c>
      <c r="Q210" s="774"/>
      <c r="R210" s="774"/>
      <c r="S210" s="774"/>
      <c r="T210" s="774"/>
      <c r="U210" s="774"/>
      <c r="V210" s="775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5" t="s">
        <v>167</v>
      </c>
      <c r="B211" s="780"/>
      <c r="C211" s="780"/>
      <c r="D211" s="780"/>
      <c r="E211" s="780"/>
      <c r="F211" s="780"/>
      <c r="G211" s="780"/>
      <c r="H211" s="780"/>
      <c r="I211" s="780"/>
      <c r="J211" s="780"/>
      <c r="K211" s="780"/>
      <c r="L211" s="780"/>
      <c r="M211" s="780"/>
      <c r="N211" s="780"/>
      <c r="O211" s="780"/>
      <c r="P211" s="780"/>
      <c r="Q211" s="780"/>
      <c r="R211" s="780"/>
      <c r="S211" s="780"/>
      <c r="T211" s="780"/>
      <c r="U211" s="780"/>
      <c r="V211" s="780"/>
      <c r="W211" s="780"/>
      <c r="X211" s="780"/>
      <c r="Y211" s="780"/>
      <c r="Z211" s="780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9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117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2"/>
      <c r="B214" s="780"/>
      <c r="C214" s="780"/>
      <c r="D214" s="780"/>
      <c r="E214" s="780"/>
      <c r="F214" s="780"/>
      <c r="G214" s="780"/>
      <c r="H214" s="780"/>
      <c r="I214" s="780"/>
      <c r="J214" s="780"/>
      <c r="K214" s="780"/>
      <c r="L214" s="780"/>
      <c r="M214" s="780"/>
      <c r="N214" s="780"/>
      <c r="O214" s="793"/>
      <c r="P214" s="777" t="s">
        <v>70</v>
      </c>
      <c r="Q214" s="774"/>
      <c r="R214" s="774"/>
      <c r="S214" s="774"/>
      <c r="T214" s="774"/>
      <c r="U214" s="774"/>
      <c r="V214" s="775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0"/>
      <c r="B215" s="780"/>
      <c r="C215" s="780"/>
      <c r="D215" s="780"/>
      <c r="E215" s="780"/>
      <c r="F215" s="780"/>
      <c r="G215" s="780"/>
      <c r="H215" s="780"/>
      <c r="I215" s="780"/>
      <c r="J215" s="780"/>
      <c r="K215" s="780"/>
      <c r="L215" s="780"/>
      <c r="M215" s="780"/>
      <c r="N215" s="780"/>
      <c r="O215" s="793"/>
      <c r="P215" s="777" t="s">
        <v>70</v>
      </c>
      <c r="Q215" s="774"/>
      <c r="R215" s="774"/>
      <c r="S215" s="774"/>
      <c r="T215" s="774"/>
      <c r="U215" s="774"/>
      <c r="V215" s="775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5" t="s">
        <v>63</v>
      </c>
      <c r="B216" s="780"/>
      <c r="C216" s="780"/>
      <c r="D216" s="780"/>
      <c r="E216" s="780"/>
      <c r="F216" s="780"/>
      <c r="G216" s="780"/>
      <c r="H216" s="780"/>
      <c r="I216" s="780"/>
      <c r="J216" s="780"/>
      <c r="K216" s="780"/>
      <c r="L216" s="780"/>
      <c r="M216" s="780"/>
      <c r="N216" s="780"/>
      <c r="O216" s="780"/>
      <c r="P216" s="780"/>
      <c r="Q216" s="780"/>
      <c r="R216" s="780"/>
      <c r="S216" s="780"/>
      <c r="T216" s="780"/>
      <c r="U216" s="780"/>
      <c r="V216" s="780"/>
      <c r="W216" s="780"/>
      <c r="X216" s="780"/>
      <c r="Y216" s="780"/>
      <c r="Z216" s="780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8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100</v>
      </c>
      <c r="Y217" s="762">
        <f t="shared" ref="Y217:Y224" si="36">IFERROR(IF(X217="",0,CEILING((X217/$H217),1)*$H217),"")</f>
        <v>102.60000000000001</v>
      </c>
      <c r="Z217" s="36">
        <f>IFERROR(IF(Y217=0,"",ROUNDUP(Y217/H217,0)*0.00902),"")</f>
        <v>0.17138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103.88888888888889</v>
      </c>
      <c r="BN217" s="64">
        <f t="shared" ref="BN217:BN224" si="38">IFERROR(Y217*I217/H217,"0")</f>
        <v>106.59000000000002</v>
      </c>
      <c r="BO217" s="64">
        <f t="shared" ref="BO217:BO224" si="39">IFERROR(1/J217*(X217/H217),"0")</f>
        <v>0.14029180695847362</v>
      </c>
      <c r="BP217" s="64">
        <f t="shared" ref="BP217:BP224" si="40">IFERROR(1/J217*(Y217/H217),"0")</f>
        <v>0.14393939393939395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7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80</v>
      </c>
      <c r="Y218" s="762">
        <f t="shared" si="36"/>
        <v>81</v>
      </c>
      <c r="Z218" s="36">
        <f>IFERROR(IF(Y218=0,"",ROUNDUP(Y218/H218,0)*0.00902),"")</f>
        <v>0.1353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83.111111111111114</v>
      </c>
      <c r="BN218" s="64">
        <f t="shared" si="38"/>
        <v>84.15</v>
      </c>
      <c r="BO218" s="64">
        <f t="shared" si="39"/>
        <v>0.11223344556677889</v>
      </c>
      <c r="BP218" s="64">
        <f t="shared" si="40"/>
        <v>0.11363636363636363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10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11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130</v>
      </c>
      <c r="Y220" s="762">
        <f t="shared" si="36"/>
        <v>135</v>
      </c>
      <c r="Z220" s="36">
        <f>IFERROR(IF(Y220=0,"",ROUNDUP(Y220/H220,0)*0.00902),"")</f>
        <v>0.22550000000000001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135.05555555555557</v>
      </c>
      <c r="BN220" s="64">
        <f t="shared" si="38"/>
        <v>140.25</v>
      </c>
      <c r="BO220" s="64">
        <f t="shared" si="39"/>
        <v>0.18237934904601572</v>
      </c>
      <c r="BP220" s="64">
        <f t="shared" si="40"/>
        <v>0.18939393939393939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1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45</v>
      </c>
      <c r="Y221" s="762">
        <f t="shared" si="36"/>
        <v>45</v>
      </c>
      <c r="Z221" s="36">
        <f>IFERROR(IF(Y221=0,"",ROUNDUP(Y221/H221,0)*0.00502),"")</f>
        <v>0.1255</v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48.249999999999993</v>
      </c>
      <c r="BN221" s="64">
        <f t="shared" si="38"/>
        <v>48.249999999999993</v>
      </c>
      <c r="BO221" s="64">
        <f t="shared" si="39"/>
        <v>0.10683760683760685</v>
      </c>
      <c r="BP221" s="64">
        <f t="shared" si="40"/>
        <v>0.10683760683760685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9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10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45</v>
      </c>
      <c r="Y223" s="762">
        <f t="shared" si="36"/>
        <v>45</v>
      </c>
      <c r="Z223" s="36">
        <f>IFERROR(IF(Y223=0,"",ROUNDUP(Y223/H223,0)*0.00502),"")</f>
        <v>0.1255</v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47.5</v>
      </c>
      <c r="BN223" s="64">
        <f t="shared" si="38"/>
        <v>47.5</v>
      </c>
      <c r="BO223" s="64">
        <f t="shared" si="39"/>
        <v>0.10683760683760685</v>
      </c>
      <c r="BP223" s="64">
        <f t="shared" si="40"/>
        <v>0.10683760683760685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11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45</v>
      </c>
      <c r="Y224" s="762">
        <f t="shared" si="36"/>
        <v>45</v>
      </c>
      <c r="Z224" s="36">
        <f>IFERROR(IF(Y224=0,"",ROUNDUP(Y224/H224,0)*0.00502),"")</f>
        <v>0.1255</v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47.5</v>
      </c>
      <c r="BN224" s="64">
        <f t="shared" si="38"/>
        <v>47.5</v>
      </c>
      <c r="BO224" s="64">
        <f t="shared" si="39"/>
        <v>0.10683760683760685</v>
      </c>
      <c r="BP224" s="64">
        <f t="shared" si="40"/>
        <v>0.10683760683760685</v>
      </c>
    </row>
    <row r="225" spans="1:68" x14ac:dyDescent="0.2">
      <c r="A225" s="792"/>
      <c r="B225" s="780"/>
      <c r="C225" s="780"/>
      <c r="D225" s="780"/>
      <c r="E225" s="780"/>
      <c r="F225" s="780"/>
      <c r="G225" s="780"/>
      <c r="H225" s="780"/>
      <c r="I225" s="780"/>
      <c r="J225" s="780"/>
      <c r="K225" s="780"/>
      <c r="L225" s="780"/>
      <c r="M225" s="780"/>
      <c r="N225" s="780"/>
      <c r="O225" s="793"/>
      <c r="P225" s="777" t="s">
        <v>70</v>
      </c>
      <c r="Q225" s="774"/>
      <c r="R225" s="774"/>
      <c r="S225" s="774"/>
      <c r="T225" s="774"/>
      <c r="U225" s="774"/>
      <c r="V225" s="775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132.40740740740739</v>
      </c>
      <c r="Y225" s="763">
        <f>IFERROR(Y217/H217,"0")+IFERROR(Y218/H218,"0")+IFERROR(Y219/H219,"0")+IFERROR(Y220/H220,"0")+IFERROR(Y221/H221,"0")+IFERROR(Y222/H222,"0")+IFERROR(Y223/H223,"0")+IFERROR(Y224/H224,"0")</f>
        <v>134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0.90867999999999993</v>
      </c>
      <c r="AA225" s="764"/>
      <c r="AB225" s="764"/>
      <c r="AC225" s="764"/>
    </row>
    <row r="226" spans="1:68" x14ac:dyDescent="0.2">
      <c r="A226" s="780"/>
      <c r="B226" s="780"/>
      <c r="C226" s="780"/>
      <c r="D226" s="780"/>
      <c r="E226" s="780"/>
      <c r="F226" s="780"/>
      <c r="G226" s="780"/>
      <c r="H226" s="780"/>
      <c r="I226" s="780"/>
      <c r="J226" s="780"/>
      <c r="K226" s="780"/>
      <c r="L226" s="780"/>
      <c r="M226" s="780"/>
      <c r="N226" s="780"/>
      <c r="O226" s="793"/>
      <c r="P226" s="777" t="s">
        <v>70</v>
      </c>
      <c r="Q226" s="774"/>
      <c r="R226" s="774"/>
      <c r="S226" s="774"/>
      <c r="T226" s="774"/>
      <c r="U226" s="774"/>
      <c r="V226" s="775"/>
      <c r="W226" s="37" t="s">
        <v>68</v>
      </c>
      <c r="X226" s="763">
        <f>IFERROR(SUM(X217:X224),"0")</f>
        <v>445</v>
      </c>
      <c r="Y226" s="763">
        <f>IFERROR(SUM(Y217:Y224),"0")</f>
        <v>453.6</v>
      </c>
      <c r="Z226" s="37"/>
      <c r="AA226" s="764"/>
      <c r="AB226" s="764"/>
      <c r="AC226" s="764"/>
    </row>
    <row r="227" spans="1:68" ht="14.25" hidden="1" customHeight="1" x14ac:dyDescent="0.25">
      <c r="A227" s="785" t="s">
        <v>72</v>
      </c>
      <c r="B227" s="780"/>
      <c r="C227" s="780"/>
      <c r="D227" s="780"/>
      <c r="E227" s="780"/>
      <c r="F227" s="780"/>
      <c r="G227" s="780"/>
      <c r="H227" s="780"/>
      <c r="I227" s="780"/>
      <c r="J227" s="780"/>
      <c r="K227" s="780"/>
      <c r="L227" s="780"/>
      <c r="M227" s="780"/>
      <c r="N227" s="780"/>
      <c r="O227" s="780"/>
      <c r="P227" s="780"/>
      <c r="Q227" s="780"/>
      <c r="R227" s="780"/>
      <c r="S227" s="780"/>
      <c r="T227" s="780"/>
      <c r="U227" s="780"/>
      <c r="V227" s="780"/>
      <c r="W227" s="780"/>
      <c r="X227" s="780"/>
      <c r="Y227" s="780"/>
      <c r="Z227" s="780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8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11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11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11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200</v>
      </c>
      <c r="Y231" s="762">
        <f t="shared" si="41"/>
        <v>200.1</v>
      </c>
      <c r="Z231" s="36">
        <f>IFERROR(IF(Y231=0,"",ROUNDUP(Y231/H231,0)*0.02175),"")</f>
        <v>0.50024999999999997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212.96551724137933</v>
      </c>
      <c r="BN231" s="64">
        <f t="shared" si="43"/>
        <v>213.072</v>
      </c>
      <c r="BO231" s="64">
        <f t="shared" si="44"/>
        <v>0.41050903119868637</v>
      </c>
      <c r="BP231" s="64">
        <f t="shared" si="45"/>
        <v>0.4107142857142857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280</v>
      </c>
      <c r="Y232" s="762">
        <f t="shared" si="41"/>
        <v>280.8</v>
      </c>
      <c r="Z232" s="36">
        <f t="shared" ref="Z232:Z238" si="46">IFERROR(IF(Y232=0,"",ROUNDUP(Y232/H232,0)*0.00753),"")</f>
        <v>0.88101000000000007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313.83333333333331</v>
      </c>
      <c r="BN232" s="64">
        <f t="shared" si="43"/>
        <v>314.73</v>
      </c>
      <c r="BO232" s="64">
        <f t="shared" si="44"/>
        <v>0.74786324786324787</v>
      </c>
      <c r="BP232" s="64">
        <f t="shared" si="45"/>
        <v>0.75000000000000011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9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116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280</v>
      </c>
      <c r="Y234" s="762">
        <f t="shared" si="41"/>
        <v>280.8</v>
      </c>
      <c r="Z234" s="36">
        <f t="shared" si="46"/>
        <v>0.88101000000000007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311.73333333333341</v>
      </c>
      <c r="BN234" s="64">
        <f t="shared" si="43"/>
        <v>312.62400000000008</v>
      </c>
      <c r="BO234" s="64">
        <f t="shared" si="44"/>
        <v>0.74786324786324787</v>
      </c>
      <c r="BP234" s="64">
        <f t="shared" si="45"/>
        <v>0.75000000000000011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9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114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115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80</v>
      </c>
      <c r="Y237" s="762">
        <f t="shared" si="41"/>
        <v>81.599999999999994</v>
      </c>
      <c r="Z237" s="36">
        <f t="shared" si="46"/>
        <v>0.25602000000000003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89.066666666666677</v>
      </c>
      <c r="BN237" s="64">
        <f t="shared" si="43"/>
        <v>90.847999999999999</v>
      </c>
      <c r="BO237" s="64">
        <f t="shared" si="44"/>
        <v>0.21367521367521369</v>
      </c>
      <c r="BP237" s="64">
        <f t="shared" si="45"/>
        <v>0.21794871794871795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10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240</v>
      </c>
      <c r="Y238" s="762">
        <f t="shared" si="41"/>
        <v>240</v>
      </c>
      <c r="Z238" s="36">
        <f t="shared" si="46"/>
        <v>0.753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267.8</v>
      </c>
      <c r="BN238" s="64">
        <f t="shared" si="43"/>
        <v>267.8</v>
      </c>
      <c r="BO238" s="64">
        <f t="shared" si="44"/>
        <v>0.64102564102564097</v>
      </c>
      <c r="BP238" s="64">
        <f t="shared" si="45"/>
        <v>0.64102564102564097</v>
      </c>
    </row>
    <row r="239" spans="1:68" x14ac:dyDescent="0.2">
      <c r="A239" s="792"/>
      <c r="B239" s="780"/>
      <c r="C239" s="780"/>
      <c r="D239" s="780"/>
      <c r="E239" s="780"/>
      <c r="F239" s="780"/>
      <c r="G239" s="780"/>
      <c r="H239" s="780"/>
      <c r="I239" s="780"/>
      <c r="J239" s="780"/>
      <c r="K239" s="780"/>
      <c r="L239" s="780"/>
      <c r="M239" s="780"/>
      <c r="N239" s="780"/>
      <c r="O239" s="793"/>
      <c r="P239" s="777" t="s">
        <v>70</v>
      </c>
      <c r="Q239" s="774"/>
      <c r="R239" s="774"/>
      <c r="S239" s="774"/>
      <c r="T239" s="774"/>
      <c r="U239" s="774"/>
      <c r="V239" s="775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389.65517241379308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391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3.27129</v>
      </c>
      <c r="AA239" s="764"/>
      <c r="AB239" s="764"/>
      <c r="AC239" s="764"/>
    </row>
    <row r="240" spans="1:68" x14ac:dyDescent="0.2">
      <c r="A240" s="780"/>
      <c r="B240" s="780"/>
      <c r="C240" s="780"/>
      <c r="D240" s="780"/>
      <c r="E240" s="780"/>
      <c r="F240" s="780"/>
      <c r="G240" s="780"/>
      <c r="H240" s="780"/>
      <c r="I240" s="780"/>
      <c r="J240" s="780"/>
      <c r="K240" s="780"/>
      <c r="L240" s="780"/>
      <c r="M240" s="780"/>
      <c r="N240" s="780"/>
      <c r="O240" s="793"/>
      <c r="P240" s="777" t="s">
        <v>70</v>
      </c>
      <c r="Q240" s="774"/>
      <c r="R240" s="774"/>
      <c r="S240" s="774"/>
      <c r="T240" s="774"/>
      <c r="U240" s="774"/>
      <c r="V240" s="775"/>
      <c r="W240" s="37" t="s">
        <v>68</v>
      </c>
      <c r="X240" s="763">
        <f>IFERROR(SUM(X228:X238),"0")</f>
        <v>1080</v>
      </c>
      <c r="Y240" s="763">
        <f>IFERROR(SUM(Y228:Y238),"0")</f>
        <v>1083.3000000000002</v>
      </c>
      <c r="Z240" s="37"/>
      <c r="AA240" s="764"/>
      <c r="AB240" s="764"/>
      <c r="AC240" s="764"/>
    </row>
    <row r="241" spans="1:68" ht="14.25" hidden="1" customHeight="1" x14ac:dyDescent="0.25">
      <c r="A241" s="785" t="s">
        <v>213</v>
      </c>
      <c r="B241" s="780"/>
      <c r="C241" s="780"/>
      <c r="D241" s="780"/>
      <c r="E241" s="780"/>
      <c r="F241" s="780"/>
      <c r="G241" s="780"/>
      <c r="H241" s="780"/>
      <c r="I241" s="780"/>
      <c r="J241" s="780"/>
      <c r="K241" s="780"/>
      <c r="L241" s="780"/>
      <c r="M241" s="780"/>
      <c r="N241" s="780"/>
      <c r="O241" s="780"/>
      <c r="P241" s="780"/>
      <c r="Q241" s="780"/>
      <c r="R241" s="780"/>
      <c r="S241" s="780"/>
      <c r="T241" s="780"/>
      <c r="U241" s="780"/>
      <c r="V241" s="780"/>
      <c r="W241" s="780"/>
      <c r="X241" s="780"/>
      <c r="Y241" s="780"/>
      <c r="Z241" s="780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116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96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11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110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36</v>
      </c>
      <c r="Y245" s="762">
        <f>IFERROR(IF(X245="",0,CEILING((X245/$H245),1)*$H245),"")</f>
        <v>36</v>
      </c>
      <c r="Z245" s="36">
        <f>IFERROR(IF(Y245=0,"",ROUNDUP(Y245/H245,0)*0.00753),"")</f>
        <v>0.11295000000000001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40.080000000000005</v>
      </c>
      <c r="BN245" s="64">
        <f>IFERROR(Y245*I245/H245,"0")</f>
        <v>40.080000000000005</v>
      </c>
      <c r="BO245" s="64">
        <f>IFERROR(1/J245*(X245/H245),"0")</f>
        <v>9.6153846153846145E-2</v>
      </c>
      <c r="BP245" s="64">
        <f>IFERROR(1/J245*(Y245/H245),"0")</f>
        <v>9.6153846153846145E-2</v>
      </c>
    </row>
    <row r="246" spans="1:68" ht="27" customHeight="1" x14ac:dyDescent="0.25">
      <c r="A246" s="54" t="s">
        <v>429</v>
      </c>
      <c r="B246" s="54" t="s">
        <v>430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107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32</v>
      </c>
      <c r="Y246" s="762">
        <f>IFERROR(IF(X246="",0,CEILING((X246/$H246),1)*$H246),"")</f>
        <v>33.6</v>
      </c>
      <c r="Z246" s="36">
        <f>IFERROR(IF(Y246=0,"",ROUNDUP(Y246/H246,0)*0.00753),"")</f>
        <v>0.10542</v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35.626666666666672</v>
      </c>
      <c r="BN246" s="64">
        <f>IFERROR(Y246*I246/H246,"0")</f>
        <v>37.408000000000001</v>
      </c>
      <c r="BO246" s="64">
        <f>IFERROR(1/J246*(X246/H246),"0")</f>
        <v>8.5470085470085472E-2</v>
      </c>
      <c r="BP246" s="64">
        <f>IFERROR(1/J246*(Y246/H246),"0")</f>
        <v>8.9743589743589758E-2</v>
      </c>
    </row>
    <row r="247" spans="1:68" x14ac:dyDescent="0.2">
      <c r="A247" s="792"/>
      <c r="B247" s="780"/>
      <c r="C247" s="780"/>
      <c r="D247" s="780"/>
      <c r="E247" s="780"/>
      <c r="F247" s="780"/>
      <c r="G247" s="780"/>
      <c r="H247" s="780"/>
      <c r="I247" s="780"/>
      <c r="J247" s="780"/>
      <c r="K247" s="780"/>
      <c r="L247" s="780"/>
      <c r="M247" s="780"/>
      <c r="N247" s="780"/>
      <c r="O247" s="793"/>
      <c r="P247" s="777" t="s">
        <v>70</v>
      </c>
      <c r="Q247" s="774"/>
      <c r="R247" s="774"/>
      <c r="S247" s="774"/>
      <c r="T247" s="774"/>
      <c r="U247" s="774"/>
      <c r="V247" s="775"/>
      <c r="W247" s="37" t="s">
        <v>71</v>
      </c>
      <c r="X247" s="763">
        <f>IFERROR(X242/H242,"0")+IFERROR(X243/H243,"0")+IFERROR(X244/H244,"0")+IFERROR(X245/H245,"0")+IFERROR(X246/H246,"0")</f>
        <v>28.333333333333336</v>
      </c>
      <c r="Y247" s="763">
        <f>IFERROR(Y242/H242,"0")+IFERROR(Y243/H243,"0")+IFERROR(Y244/H244,"0")+IFERROR(Y245/H245,"0")+IFERROR(Y246/H246,"0")</f>
        <v>29</v>
      </c>
      <c r="Z247" s="763">
        <f>IFERROR(IF(Z242="",0,Z242),"0")+IFERROR(IF(Z243="",0,Z243),"0")+IFERROR(IF(Z244="",0,Z244),"0")+IFERROR(IF(Z245="",0,Z245),"0")+IFERROR(IF(Z246="",0,Z246),"0")</f>
        <v>0.21837000000000001</v>
      </c>
      <c r="AA247" s="764"/>
      <c r="AB247" s="764"/>
      <c r="AC247" s="764"/>
    </row>
    <row r="248" spans="1:68" x14ac:dyDescent="0.2">
      <c r="A248" s="780"/>
      <c r="B248" s="780"/>
      <c r="C248" s="780"/>
      <c r="D248" s="780"/>
      <c r="E248" s="780"/>
      <c r="F248" s="780"/>
      <c r="G248" s="780"/>
      <c r="H248" s="780"/>
      <c r="I248" s="780"/>
      <c r="J248" s="780"/>
      <c r="K248" s="780"/>
      <c r="L248" s="780"/>
      <c r="M248" s="780"/>
      <c r="N248" s="780"/>
      <c r="O248" s="793"/>
      <c r="P248" s="777" t="s">
        <v>70</v>
      </c>
      <c r="Q248" s="774"/>
      <c r="R248" s="774"/>
      <c r="S248" s="774"/>
      <c r="T248" s="774"/>
      <c r="U248" s="774"/>
      <c r="V248" s="775"/>
      <c r="W248" s="37" t="s">
        <v>68</v>
      </c>
      <c r="X248" s="763">
        <f>IFERROR(SUM(X242:X246),"0")</f>
        <v>68</v>
      </c>
      <c r="Y248" s="763">
        <f>IFERROR(SUM(Y242:Y246),"0")</f>
        <v>69.599999999999994</v>
      </c>
      <c r="Z248" s="37"/>
      <c r="AA248" s="764"/>
      <c r="AB248" s="764"/>
      <c r="AC248" s="764"/>
    </row>
    <row r="249" spans="1:68" ht="16.5" hidden="1" customHeight="1" x14ac:dyDescent="0.25">
      <c r="A249" s="779" t="s">
        <v>432</v>
      </c>
      <c r="B249" s="780"/>
      <c r="C249" s="780"/>
      <c r="D249" s="780"/>
      <c r="E249" s="780"/>
      <c r="F249" s="780"/>
      <c r="G249" s="780"/>
      <c r="H249" s="780"/>
      <c r="I249" s="780"/>
      <c r="J249" s="780"/>
      <c r="K249" s="780"/>
      <c r="L249" s="780"/>
      <c r="M249" s="780"/>
      <c r="N249" s="780"/>
      <c r="O249" s="780"/>
      <c r="P249" s="780"/>
      <c r="Q249" s="780"/>
      <c r="R249" s="780"/>
      <c r="S249" s="780"/>
      <c r="T249" s="780"/>
      <c r="U249" s="780"/>
      <c r="V249" s="780"/>
      <c r="W249" s="780"/>
      <c r="X249" s="780"/>
      <c r="Y249" s="780"/>
      <c r="Z249" s="780"/>
      <c r="AA249" s="756"/>
      <c r="AB249" s="756"/>
      <c r="AC249" s="756"/>
    </row>
    <row r="250" spans="1:68" ht="14.25" hidden="1" customHeight="1" x14ac:dyDescent="0.25">
      <c r="A250" s="785" t="s">
        <v>113</v>
      </c>
      <c r="B250" s="780"/>
      <c r="C250" s="780"/>
      <c r="D250" s="780"/>
      <c r="E250" s="780"/>
      <c r="F250" s="780"/>
      <c r="G250" s="780"/>
      <c r="H250" s="780"/>
      <c r="I250" s="780"/>
      <c r="J250" s="780"/>
      <c r="K250" s="780"/>
      <c r="L250" s="780"/>
      <c r="M250" s="780"/>
      <c r="N250" s="780"/>
      <c r="O250" s="780"/>
      <c r="P250" s="780"/>
      <c r="Q250" s="780"/>
      <c r="R250" s="780"/>
      <c r="S250" s="780"/>
      <c r="T250" s="780"/>
      <c r="U250" s="780"/>
      <c r="V250" s="780"/>
      <c r="W250" s="780"/>
      <c r="X250" s="780"/>
      <c r="Y250" s="780"/>
      <c r="Z250" s="780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94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117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8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110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9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93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117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2"/>
      <c r="B259" s="780"/>
      <c r="C259" s="780"/>
      <c r="D259" s="780"/>
      <c r="E259" s="780"/>
      <c r="F259" s="780"/>
      <c r="G259" s="780"/>
      <c r="H259" s="780"/>
      <c r="I259" s="780"/>
      <c r="J259" s="780"/>
      <c r="K259" s="780"/>
      <c r="L259" s="780"/>
      <c r="M259" s="780"/>
      <c r="N259" s="780"/>
      <c r="O259" s="793"/>
      <c r="P259" s="777" t="s">
        <v>70</v>
      </c>
      <c r="Q259" s="774"/>
      <c r="R259" s="774"/>
      <c r="S259" s="774"/>
      <c r="T259" s="774"/>
      <c r="U259" s="774"/>
      <c r="V259" s="775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0"/>
      <c r="B260" s="780"/>
      <c r="C260" s="780"/>
      <c r="D260" s="780"/>
      <c r="E260" s="780"/>
      <c r="F260" s="780"/>
      <c r="G260" s="780"/>
      <c r="H260" s="780"/>
      <c r="I260" s="780"/>
      <c r="J260" s="780"/>
      <c r="K260" s="780"/>
      <c r="L260" s="780"/>
      <c r="M260" s="780"/>
      <c r="N260" s="780"/>
      <c r="O260" s="793"/>
      <c r="P260" s="777" t="s">
        <v>70</v>
      </c>
      <c r="Q260" s="774"/>
      <c r="R260" s="774"/>
      <c r="S260" s="774"/>
      <c r="T260" s="774"/>
      <c r="U260" s="774"/>
      <c r="V260" s="775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79" t="s">
        <v>452</v>
      </c>
      <c r="B261" s="780"/>
      <c r="C261" s="780"/>
      <c r="D261" s="780"/>
      <c r="E261" s="780"/>
      <c r="F261" s="780"/>
      <c r="G261" s="780"/>
      <c r="H261" s="780"/>
      <c r="I261" s="780"/>
      <c r="J261" s="780"/>
      <c r="K261" s="780"/>
      <c r="L261" s="780"/>
      <c r="M261" s="780"/>
      <c r="N261" s="780"/>
      <c r="O261" s="780"/>
      <c r="P261" s="780"/>
      <c r="Q261" s="780"/>
      <c r="R261" s="780"/>
      <c r="S261" s="780"/>
      <c r="T261" s="780"/>
      <c r="U261" s="780"/>
      <c r="V261" s="780"/>
      <c r="W261" s="780"/>
      <c r="X261" s="780"/>
      <c r="Y261" s="780"/>
      <c r="Z261" s="780"/>
      <c r="AA261" s="756"/>
      <c r="AB261" s="756"/>
      <c r="AC261" s="756"/>
    </row>
    <row r="262" spans="1:68" ht="14.25" hidden="1" customHeight="1" x14ac:dyDescent="0.25">
      <c r="A262" s="785" t="s">
        <v>113</v>
      </c>
      <c r="B262" s="780"/>
      <c r="C262" s="780"/>
      <c r="D262" s="780"/>
      <c r="E262" s="780"/>
      <c r="F262" s="780"/>
      <c r="G262" s="780"/>
      <c r="H262" s="780"/>
      <c r="I262" s="780"/>
      <c r="J262" s="780"/>
      <c r="K262" s="780"/>
      <c r="L262" s="780"/>
      <c r="M262" s="780"/>
      <c r="N262" s="780"/>
      <c r="O262" s="780"/>
      <c r="P262" s="780"/>
      <c r="Q262" s="780"/>
      <c r="R262" s="780"/>
      <c r="S262" s="780"/>
      <c r="T262" s="780"/>
      <c r="U262" s="780"/>
      <c r="V262" s="780"/>
      <c r="W262" s="780"/>
      <c r="X262" s="780"/>
      <c r="Y262" s="780"/>
      <c r="Z262" s="780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82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11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11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116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10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60</v>
      </c>
      <c r="Y267" s="762">
        <f t="shared" si="52"/>
        <v>69.599999999999994</v>
      </c>
      <c r="Z267" s="36">
        <f>IFERROR(IF(Y267=0,"",ROUNDUP(Y267/H267,0)*0.02175),"")</f>
        <v>0.1305</v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62.482758620689651</v>
      </c>
      <c r="BN267" s="64">
        <f t="shared" si="54"/>
        <v>72.47999999999999</v>
      </c>
      <c r="BO267" s="64">
        <f t="shared" si="55"/>
        <v>9.2364532019704432E-2</v>
      </c>
      <c r="BP267" s="64">
        <f t="shared" si="56"/>
        <v>0.10714285714285714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1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20</v>
      </c>
      <c r="Y268" s="762">
        <f t="shared" si="52"/>
        <v>20</v>
      </c>
      <c r="Z268" s="36">
        <f>IFERROR(IF(Y268=0,"",ROUNDUP(Y268/H268,0)*0.00902),"")</f>
        <v>4.5100000000000001E-2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21.05</v>
      </c>
      <c r="BN268" s="64">
        <f t="shared" si="54"/>
        <v>21.05</v>
      </c>
      <c r="BO268" s="64">
        <f t="shared" si="55"/>
        <v>3.787878787878788E-2</v>
      </c>
      <c r="BP268" s="64">
        <f t="shared" si="56"/>
        <v>3.787878787878788E-2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9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8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11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48</v>
      </c>
      <c r="Y271" s="762">
        <f t="shared" si="52"/>
        <v>48</v>
      </c>
      <c r="Z271" s="36">
        <f>IFERROR(IF(Y271=0,"",ROUNDUP(Y271/H271,0)*0.00902),"")</f>
        <v>0.10824</v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50.519999999999996</v>
      </c>
      <c r="BN271" s="64">
        <f t="shared" si="54"/>
        <v>50.519999999999996</v>
      </c>
      <c r="BO271" s="64">
        <f t="shared" si="55"/>
        <v>9.0909090909090912E-2</v>
      </c>
      <c r="BP271" s="64">
        <f t="shared" si="56"/>
        <v>9.0909090909090912E-2</v>
      </c>
    </row>
    <row r="272" spans="1:68" x14ac:dyDescent="0.2">
      <c r="A272" s="792"/>
      <c r="B272" s="780"/>
      <c r="C272" s="780"/>
      <c r="D272" s="780"/>
      <c r="E272" s="780"/>
      <c r="F272" s="780"/>
      <c r="G272" s="780"/>
      <c r="H272" s="780"/>
      <c r="I272" s="780"/>
      <c r="J272" s="780"/>
      <c r="K272" s="780"/>
      <c r="L272" s="780"/>
      <c r="M272" s="780"/>
      <c r="N272" s="780"/>
      <c r="O272" s="793"/>
      <c r="P272" s="777" t="s">
        <v>70</v>
      </c>
      <c r="Q272" s="774"/>
      <c r="R272" s="774"/>
      <c r="S272" s="774"/>
      <c r="T272" s="774"/>
      <c r="U272" s="774"/>
      <c r="V272" s="775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22.172413793103448</v>
      </c>
      <c r="Y272" s="763">
        <f>IFERROR(Y263/H263,"0")+IFERROR(Y264/H264,"0")+IFERROR(Y265/H265,"0")+IFERROR(Y266/H266,"0")+IFERROR(Y267/H267,"0")+IFERROR(Y268/H268,"0")+IFERROR(Y269/H269,"0")+IFERROR(Y270/H270,"0")+IFERROR(Y271/H271,"0")</f>
        <v>23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0.28383999999999998</v>
      </c>
      <c r="AA272" s="764"/>
      <c r="AB272" s="764"/>
      <c r="AC272" s="764"/>
    </row>
    <row r="273" spans="1:68" x14ac:dyDescent="0.2">
      <c r="A273" s="780"/>
      <c r="B273" s="780"/>
      <c r="C273" s="780"/>
      <c r="D273" s="780"/>
      <c r="E273" s="780"/>
      <c r="F273" s="780"/>
      <c r="G273" s="780"/>
      <c r="H273" s="780"/>
      <c r="I273" s="780"/>
      <c r="J273" s="780"/>
      <c r="K273" s="780"/>
      <c r="L273" s="780"/>
      <c r="M273" s="780"/>
      <c r="N273" s="780"/>
      <c r="O273" s="793"/>
      <c r="P273" s="777" t="s">
        <v>70</v>
      </c>
      <c r="Q273" s="774"/>
      <c r="R273" s="774"/>
      <c r="S273" s="774"/>
      <c r="T273" s="774"/>
      <c r="U273" s="774"/>
      <c r="V273" s="775"/>
      <c r="W273" s="37" t="s">
        <v>68</v>
      </c>
      <c r="X273" s="763">
        <f>IFERROR(SUM(X263:X271),"0")</f>
        <v>128</v>
      </c>
      <c r="Y273" s="763">
        <f>IFERROR(SUM(Y263:Y271),"0")</f>
        <v>137.6</v>
      </c>
      <c r="Z273" s="37"/>
      <c r="AA273" s="764"/>
      <c r="AB273" s="764"/>
      <c r="AC273" s="764"/>
    </row>
    <row r="274" spans="1:68" ht="14.25" hidden="1" customHeight="1" x14ac:dyDescent="0.25">
      <c r="A274" s="785" t="s">
        <v>167</v>
      </c>
      <c r="B274" s="780"/>
      <c r="C274" s="780"/>
      <c r="D274" s="780"/>
      <c r="E274" s="780"/>
      <c r="F274" s="780"/>
      <c r="G274" s="780"/>
      <c r="H274" s="780"/>
      <c r="I274" s="780"/>
      <c r="J274" s="780"/>
      <c r="K274" s="780"/>
      <c r="L274" s="780"/>
      <c r="M274" s="780"/>
      <c r="N274" s="780"/>
      <c r="O274" s="780"/>
      <c r="P274" s="780"/>
      <c r="Q274" s="780"/>
      <c r="R274" s="780"/>
      <c r="S274" s="780"/>
      <c r="T274" s="780"/>
      <c r="U274" s="780"/>
      <c r="V274" s="780"/>
      <c r="W274" s="780"/>
      <c r="X274" s="780"/>
      <c r="Y274" s="780"/>
      <c r="Z274" s="780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1172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2"/>
      <c r="B276" s="780"/>
      <c r="C276" s="780"/>
      <c r="D276" s="780"/>
      <c r="E276" s="780"/>
      <c r="F276" s="780"/>
      <c r="G276" s="780"/>
      <c r="H276" s="780"/>
      <c r="I276" s="780"/>
      <c r="J276" s="780"/>
      <c r="K276" s="780"/>
      <c r="L276" s="780"/>
      <c r="M276" s="780"/>
      <c r="N276" s="780"/>
      <c r="O276" s="793"/>
      <c r="P276" s="777" t="s">
        <v>70</v>
      </c>
      <c r="Q276" s="774"/>
      <c r="R276" s="774"/>
      <c r="S276" s="774"/>
      <c r="T276" s="774"/>
      <c r="U276" s="774"/>
      <c r="V276" s="775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0"/>
      <c r="B277" s="780"/>
      <c r="C277" s="780"/>
      <c r="D277" s="780"/>
      <c r="E277" s="780"/>
      <c r="F277" s="780"/>
      <c r="G277" s="780"/>
      <c r="H277" s="780"/>
      <c r="I277" s="780"/>
      <c r="J277" s="780"/>
      <c r="K277" s="780"/>
      <c r="L277" s="780"/>
      <c r="M277" s="780"/>
      <c r="N277" s="780"/>
      <c r="O277" s="793"/>
      <c r="P277" s="777" t="s">
        <v>70</v>
      </c>
      <c r="Q277" s="774"/>
      <c r="R277" s="774"/>
      <c r="S277" s="774"/>
      <c r="T277" s="774"/>
      <c r="U277" s="774"/>
      <c r="V277" s="775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79" t="s">
        <v>478</v>
      </c>
      <c r="B278" s="780"/>
      <c r="C278" s="780"/>
      <c r="D278" s="780"/>
      <c r="E278" s="780"/>
      <c r="F278" s="780"/>
      <c r="G278" s="780"/>
      <c r="H278" s="780"/>
      <c r="I278" s="780"/>
      <c r="J278" s="780"/>
      <c r="K278" s="780"/>
      <c r="L278" s="780"/>
      <c r="M278" s="780"/>
      <c r="N278" s="780"/>
      <c r="O278" s="780"/>
      <c r="P278" s="780"/>
      <c r="Q278" s="780"/>
      <c r="R278" s="780"/>
      <c r="S278" s="780"/>
      <c r="T278" s="780"/>
      <c r="U278" s="780"/>
      <c r="V278" s="780"/>
      <c r="W278" s="780"/>
      <c r="X278" s="780"/>
      <c r="Y278" s="780"/>
      <c r="Z278" s="780"/>
      <c r="AA278" s="756"/>
      <c r="AB278" s="756"/>
      <c r="AC278" s="756"/>
    </row>
    <row r="279" spans="1:68" ht="14.25" hidden="1" customHeight="1" x14ac:dyDescent="0.25">
      <c r="A279" s="785" t="s">
        <v>113</v>
      </c>
      <c r="B279" s="780"/>
      <c r="C279" s="780"/>
      <c r="D279" s="780"/>
      <c r="E279" s="780"/>
      <c r="F279" s="780"/>
      <c r="G279" s="780"/>
      <c r="H279" s="780"/>
      <c r="I279" s="780"/>
      <c r="J279" s="780"/>
      <c r="K279" s="780"/>
      <c r="L279" s="780"/>
      <c r="M279" s="780"/>
      <c r="N279" s="780"/>
      <c r="O279" s="780"/>
      <c r="P279" s="780"/>
      <c r="Q279" s="780"/>
      <c r="R279" s="780"/>
      <c r="S279" s="780"/>
      <c r="T279" s="780"/>
      <c r="U279" s="780"/>
      <c r="V279" s="780"/>
      <c r="W279" s="780"/>
      <c r="X279" s="780"/>
      <c r="Y279" s="780"/>
      <c r="Z279" s="780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107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103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898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10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11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10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112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10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81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10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2"/>
      <c r="B290" s="780"/>
      <c r="C290" s="780"/>
      <c r="D290" s="780"/>
      <c r="E290" s="780"/>
      <c r="F290" s="780"/>
      <c r="G290" s="780"/>
      <c r="H290" s="780"/>
      <c r="I290" s="780"/>
      <c r="J290" s="780"/>
      <c r="K290" s="780"/>
      <c r="L290" s="780"/>
      <c r="M290" s="780"/>
      <c r="N290" s="780"/>
      <c r="O290" s="793"/>
      <c r="P290" s="777" t="s">
        <v>70</v>
      </c>
      <c r="Q290" s="774"/>
      <c r="R290" s="774"/>
      <c r="S290" s="774"/>
      <c r="T290" s="774"/>
      <c r="U290" s="774"/>
      <c r="V290" s="775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0"/>
      <c r="B291" s="780"/>
      <c r="C291" s="780"/>
      <c r="D291" s="780"/>
      <c r="E291" s="780"/>
      <c r="F291" s="780"/>
      <c r="G291" s="780"/>
      <c r="H291" s="780"/>
      <c r="I291" s="780"/>
      <c r="J291" s="780"/>
      <c r="K291" s="780"/>
      <c r="L291" s="780"/>
      <c r="M291" s="780"/>
      <c r="N291" s="780"/>
      <c r="O291" s="793"/>
      <c r="P291" s="777" t="s">
        <v>70</v>
      </c>
      <c r="Q291" s="774"/>
      <c r="R291" s="774"/>
      <c r="S291" s="774"/>
      <c r="T291" s="774"/>
      <c r="U291" s="774"/>
      <c r="V291" s="775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79" t="s">
        <v>507</v>
      </c>
      <c r="B292" s="780"/>
      <c r="C292" s="780"/>
      <c r="D292" s="780"/>
      <c r="E292" s="780"/>
      <c r="F292" s="780"/>
      <c r="G292" s="780"/>
      <c r="H292" s="780"/>
      <c r="I292" s="780"/>
      <c r="J292" s="780"/>
      <c r="K292" s="780"/>
      <c r="L292" s="780"/>
      <c r="M292" s="780"/>
      <c r="N292" s="780"/>
      <c r="O292" s="780"/>
      <c r="P292" s="780"/>
      <c r="Q292" s="780"/>
      <c r="R292" s="780"/>
      <c r="S292" s="780"/>
      <c r="T292" s="780"/>
      <c r="U292" s="780"/>
      <c r="V292" s="780"/>
      <c r="W292" s="780"/>
      <c r="X292" s="780"/>
      <c r="Y292" s="780"/>
      <c r="Z292" s="780"/>
      <c r="AA292" s="756"/>
      <c r="AB292" s="756"/>
      <c r="AC292" s="756"/>
    </row>
    <row r="293" spans="1:68" ht="14.25" hidden="1" customHeight="1" x14ac:dyDescent="0.25">
      <c r="A293" s="785" t="s">
        <v>113</v>
      </c>
      <c r="B293" s="780"/>
      <c r="C293" s="780"/>
      <c r="D293" s="780"/>
      <c r="E293" s="780"/>
      <c r="F293" s="780"/>
      <c r="G293" s="780"/>
      <c r="H293" s="780"/>
      <c r="I293" s="780"/>
      <c r="J293" s="780"/>
      <c r="K293" s="780"/>
      <c r="L293" s="780"/>
      <c r="M293" s="780"/>
      <c r="N293" s="780"/>
      <c r="O293" s="780"/>
      <c r="P293" s="780"/>
      <c r="Q293" s="780"/>
      <c r="R293" s="780"/>
      <c r="S293" s="780"/>
      <c r="T293" s="780"/>
      <c r="U293" s="780"/>
      <c r="V293" s="780"/>
      <c r="W293" s="780"/>
      <c r="X293" s="780"/>
      <c r="Y293" s="780"/>
      <c r="Z293" s="780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9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2"/>
      <c r="B295" s="780"/>
      <c r="C295" s="780"/>
      <c r="D295" s="780"/>
      <c r="E295" s="780"/>
      <c r="F295" s="780"/>
      <c r="G295" s="780"/>
      <c r="H295" s="780"/>
      <c r="I295" s="780"/>
      <c r="J295" s="780"/>
      <c r="K295" s="780"/>
      <c r="L295" s="780"/>
      <c r="M295" s="780"/>
      <c r="N295" s="780"/>
      <c r="O295" s="793"/>
      <c r="P295" s="777" t="s">
        <v>70</v>
      </c>
      <c r="Q295" s="774"/>
      <c r="R295" s="774"/>
      <c r="S295" s="774"/>
      <c r="T295" s="774"/>
      <c r="U295" s="774"/>
      <c r="V295" s="775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0"/>
      <c r="B296" s="780"/>
      <c r="C296" s="780"/>
      <c r="D296" s="780"/>
      <c r="E296" s="780"/>
      <c r="F296" s="780"/>
      <c r="G296" s="780"/>
      <c r="H296" s="780"/>
      <c r="I296" s="780"/>
      <c r="J296" s="780"/>
      <c r="K296" s="780"/>
      <c r="L296" s="780"/>
      <c r="M296" s="780"/>
      <c r="N296" s="780"/>
      <c r="O296" s="793"/>
      <c r="P296" s="777" t="s">
        <v>70</v>
      </c>
      <c r="Q296" s="774"/>
      <c r="R296" s="774"/>
      <c r="S296" s="774"/>
      <c r="T296" s="774"/>
      <c r="U296" s="774"/>
      <c r="V296" s="775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79" t="s">
        <v>510</v>
      </c>
      <c r="B297" s="780"/>
      <c r="C297" s="780"/>
      <c r="D297" s="780"/>
      <c r="E297" s="780"/>
      <c r="F297" s="780"/>
      <c r="G297" s="780"/>
      <c r="H297" s="780"/>
      <c r="I297" s="780"/>
      <c r="J297" s="780"/>
      <c r="K297" s="780"/>
      <c r="L297" s="780"/>
      <c r="M297" s="780"/>
      <c r="N297" s="780"/>
      <c r="O297" s="780"/>
      <c r="P297" s="780"/>
      <c r="Q297" s="780"/>
      <c r="R297" s="780"/>
      <c r="S297" s="780"/>
      <c r="T297" s="780"/>
      <c r="U297" s="780"/>
      <c r="V297" s="780"/>
      <c r="W297" s="780"/>
      <c r="X297" s="780"/>
      <c r="Y297" s="780"/>
      <c r="Z297" s="780"/>
      <c r="AA297" s="756"/>
      <c r="AB297" s="756"/>
      <c r="AC297" s="756"/>
    </row>
    <row r="298" spans="1:68" ht="14.25" hidden="1" customHeight="1" x14ac:dyDescent="0.25">
      <c r="A298" s="785" t="s">
        <v>113</v>
      </c>
      <c r="B298" s="780"/>
      <c r="C298" s="780"/>
      <c r="D298" s="780"/>
      <c r="E298" s="780"/>
      <c r="F298" s="780"/>
      <c r="G298" s="780"/>
      <c r="H298" s="780"/>
      <c r="I298" s="780"/>
      <c r="J298" s="780"/>
      <c r="K298" s="780"/>
      <c r="L298" s="780"/>
      <c r="M298" s="780"/>
      <c r="N298" s="780"/>
      <c r="O298" s="780"/>
      <c r="P298" s="780"/>
      <c r="Q298" s="780"/>
      <c r="R298" s="780"/>
      <c r="S298" s="780"/>
      <c r="T298" s="780"/>
      <c r="U298" s="780"/>
      <c r="V298" s="780"/>
      <c r="W298" s="780"/>
      <c r="X298" s="780"/>
      <c r="Y298" s="780"/>
      <c r="Z298" s="780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10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86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2"/>
      <c r="B302" s="780"/>
      <c r="C302" s="780"/>
      <c r="D302" s="780"/>
      <c r="E302" s="780"/>
      <c r="F302" s="780"/>
      <c r="G302" s="780"/>
      <c r="H302" s="780"/>
      <c r="I302" s="780"/>
      <c r="J302" s="780"/>
      <c r="K302" s="780"/>
      <c r="L302" s="780"/>
      <c r="M302" s="780"/>
      <c r="N302" s="780"/>
      <c r="O302" s="793"/>
      <c r="P302" s="777" t="s">
        <v>70</v>
      </c>
      <c r="Q302" s="774"/>
      <c r="R302" s="774"/>
      <c r="S302" s="774"/>
      <c r="T302" s="774"/>
      <c r="U302" s="774"/>
      <c r="V302" s="775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0"/>
      <c r="B303" s="780"/>
      <c r="C303" s="780"/>
      <c r="D303" s="780"/>
      <c r="E303" s="780"/>
      <c r="F303" s="780"/>
      <c r="G303" s="780"/>
      <c r="H303" s="780"/>
      <c r="I303" s="780"/>
      <c r="J303" s="780"/>
      <c r="K303" s="780"/>
      <c r="L303" s="780"/>
      <c r="M303" s="780"/>
      <c r="N303" s="780"/>
      <c r="O303" s="793"/>
      <c r="P303" s="777" t="s">
        <v>70</v>
      </c>
      <c r="Q303" s="774"/>
      <c r="R303" s="774"/>
      <c r="S303" s="774"/>
      <c r="T303" s="774"/>
      <c r="U303" s="774"/>
      <c r="V303" s="775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79" t="s">
        <v>519</v>
      </c>
      <c r="B304" s="780"/>
      <c r="C304" s="780"/>
      <c r="D304" s="780"/>
      <c r="E304" s="780"/>
      <c r="F304" s="780"/>
      <c r="G304" s="780"/>
      <c r="H304" s="780"/>
      <c r="I304" s="780"/>
      <c r="J304" s="780"/>
      <c r="K304" s="780"/>
      <c r="L304" s="780"/>
      <c r="M304" s="780"/>
      <c r="N304" s="780"/>
      <c r="O304" s="780"/>
      <c r="P304" s="780"/>
      <c r="Q304" s="780"/>
      <c r="R304" s="780"/>
      <c r="S304" s="780"/>
      <c r="T304" s="780"/>
      <c r="U304" s="780"/>
      <c r="V304" s="780"/>
      <c r="W304" s="780"/>
      <c r="X304" s="780"/>
      <c r="Y304" s="780"/>
      <c r="Z304" s="780"/>
      <c r="AA304" s="756"/>
      <c r="AB304" s="756"/>
      <c r="AC304" s="756"/>
    </row>
    <row r="305" spans="1:68" ht="14.25" hidden="1" customHeight="1" x14ac:dyDescent="0.25">
      <c r="A305" s="785" t="s">
        <v>72</v>
      </c>
      <c r="B305" s="780"/>
      <c r="C305" s="780"/>
      <c r="D305" s="780"/>
      <c r="E305" s="780"/>
      <c r="F305" s="780"/>
      <c r="G305" s="780"/>
      <c r="H305" s="780"/>
      <c r="I305" s="780"/>
      <c r="J305" s="780"/>
      <c r="K305" s="780"/>
      <c r="L305" s="780"/>
      <c r="M305" s="780"/>
      <c r="N305" s="780"/>
      <c r="O305" s="780"/>
      <c r="P305" s="780"/>
      <c r="Q305" s="780"/>
      <c r="R305" s="780"/>
      <c r="S305" s="780"/>
      <c r="T305" s="780"/>
      <c r="U305" s="780"/>
      <c r="V305" s="780"/>
      <c r="W305" s="780"/>
      <c r="X305" s="780"/>
      <c r="Y305" s="780"/>
      <c r="Z305" s="780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9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83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1042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96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120</v>
      </c>
      <c r="Y309" s="762">
        <f t="shared" si="62"/>
        <v>120</v>
      </c>
      <c r="Z309" s="36">
        <f>IFERROR(IF(Y309=0,"",ROUNDUP(Y309/H309,0)*0.00753),"")</f>
        <v>0.3765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133.60000000000002</v>
      </c>
      <c r="BN309" s="64">
        <f t="shared" si="64"/>
        <v>133.60000000000002</v>
      </c>
      <c r="BO309" s="64">
        <f t="shared" si="65"/>
        <v>0.32051282051282048</v>
      </c>
      <c r="BP309" s="64">
        <f t="shared" si="66"/>
        <v>0.32051282051282048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10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320</v>
      </c>
      <c r="Y310" s="762">
        <f t="shared" si="62"/>
        <v>321.59999999999997</v>
      </c>
      <c r="Z310" s="36">
        <f>IFERROR(IF(Y310=0,"",ROUNDUP(Y310/H310,0)*0.00753),"")</f>
        <v>1.00902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346.66666666666669</v>
      </c>
      <c r="BN310" s="64">
        <f t="shared" si="64"/>
        <v>348.4</v>
      </c>
      <c r="BO310" s="64">
        <f t="shared" si="65"/>
        <v>0.85470085470085477</v>
      </c>
      <c r="BP310" s="64">
        <f t="shared" si="66"/>
        <v>0.85897435897435892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103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2"/>
      <c r="B312" s="780"/>
      <c r="C312" s="780"/>
      <c r="D312" s="780"/>
      <c r="E312" s="780"/>
      <c r="F312" s="780"/>
      <c r="G312" s="780"/>
      <c r="H312" s="780"/>
      <c r="I312" s="780"/>
      <c r="J312" s="780"/>
      <c r="K312" s="780"/>
      <c r="L312" s="780"/>
      <c r="M312" s="780"/>
      <c r="N312" s="780"/>
      <c r="O312" s="793"/>
      <c r="P312" s="777" t="s">
        <v>70</v>
      </c>
      <c r="Q312" s="774"/>
      <c r="R312" s="774"/>
      <c r="S312" s="774"/>
      <c r="T312" s="774"/>
      <c r="U312" s="774"/>
      <c r="V312" s="775"/>
      <c r="W312" s="37" t="s">
        <v>71</v>
      </c>
      <c r="X312" s="763">
        <f>IFERROR(X306/H306,"0")+IFERROR(X307/H307,"0")+IFERROR(X308/H308,"0")+IFERROR(X309/H309,"0")+IFERROR(X310/H310,"0")+IFERROR(X311/H311,"0")</f>
        <v>183.33333333333334</v>
      </c>
      <c r="Y312" s="763">
        <f>IFERROR(Y306/H306,"0")+IFERROR(Y307/H307,"0")+IFERROR(Y308/H308,"0")+IFERROR(Y309/H309,"0")+IFERROR(Y310/H310,"0")+IFERROR(Y311/H311,"0")</f>
        <v>184</v>
      </c>
      <c r="Z312" s="763">
        <f>IFERROR(IF(Z306="",0,Z306),"0")+IFERROR(IF(Z307="",0,Z307),"0")+IFERROR(IF(Z308="",0,Z308),"0")+IFERROR(IF(Z309="",0,Z309),"0")+IFERROR(IF(Z310="",0,Z310),"0")+IFERROR(IF(Z311="",0,Z311),"0")</f>
        <v>1.3855200000000001</v>
      </c>
      <c r="AA312" s="764"/>
      <c r="AB312" s="764"/>
      <c r="AC312" s="764"/>
    </row>
    <row r="313" spans="1:68" x14ac:dyDescent="0.2">
      <c r="A313" s="780"/>
      <c r="B313" s="780"/>
      <c r="C313" s="780"/>
      <c r="D313" s="780"/>
      <c r="E313" s="780"/>
      <c r="F313" s="780"/>
      <c r="G313" s="780"/>
      <c r="H313" s="780"/>
      <c r="I313" s="780"/>
      <c r="J313" s="780"/>
      <c r="K313" s="780"/>
      <c r="L313" s="780"/>
      <c r="M313" s="780"/>
      <c r="N313" s="780"/>
      <c r="O313" s="793"/>
      <c r="P313" s="777" t="s">
        <v>70</v>
      </c>
      <c r="Q313" s="774"/>
      <c r="R313" s="774"/>
      <c r="S313" s="774"/>
      <c r="T313" s="774"/>
      <c r="U313" s="774"/>
      <c r="V313" s="775"/>
      <c r="W313" s="37" t="s">
        <v>68</v>
      </c>
      <c r="X313" s="763">
        <f>IFERROR(SUM(X306:X311),"0")</f>
        <v>440</v>
      </c>
      <c r="Y313" s="763">
        <f>IFERROR(SUM(Y306:Y311),"0")</f>
        <v>441.59999999999997</v>
      </c>
      <c r="Z313" s="37"/>
      <c r="AA313" s="764"/>
      <c r="AB313" s="764"/>
      <c r="AC313" s="764"/>
    </row>
    <row r="314" spans="1:68" ht="16.5" hidden="1" customHeight="1" x14ac:dyDescent="0.25">
      <c r="A314" s="779" t="s">
        <v>537</v>
      </c>
      <c r="B314" s="780"/>
      <c r="C314" s="780"/>
      <c r="D314" s="780"/>
      <c r="E314" s="780"/>
      <c r="F314" s="780"/>
      <c r="G314" s="780"/>
      <c r="H314" s="780"/>
      <c r="I314" s="780"/>
      <c r="J314" s="780"/>
      <c r="K314" s="780"/>
      <c r="L314" s="780"/>
      <c r="M314" s="780"/>
      <c r="N314" s="780"/>
      <c r="O314" s="780"/>
      <c r="P314" s="780"/>
      <c r="Q314" s="780"/>
      <c r="R314" s="780"/>
      <c r="S314" s="780"/>
      <c r="T314" s="780"/>
      <c r="U314" s="780"/>
      <c r="V314" s="780"/>
      <c r="W314" s="780"/>
      <c r="X314" s="780"/>
      <c r="Y314" s="780"/>
      <c r="Z314" s="780"/>
      <c r="AA314" s="756"/>
      <c r="AB314" s="756"/>
      <c r="AC314" s="756"/>
    </row>
    <row r="315" spans="1:68" ht="14.25" hidden="1" customHeight="1" x14ac:dyDescent="0.25">
      <c r="A315" s="785" t="s">
        <v>113</v>
      </c>
      <c r="B315" s="780"/>
      <c r="C315" s="780"/>
      <c r="D315" s="780"/>
      <c r="E315" s="780"/>
      <c r="F315" s="780"/>
      <c r="G315" s="780"/>
      <c r="H315" s="780"/>
      <c r="I315" s="780"/>
      <c r="J315" s="780"/>
      <c r="K315" s="780"/>
      <c r="L315" s="780"/>
      <c r="M315" s="780"/>
      <c r="N315" s="780"/>
      <c r="O315" s="780"/>
      <c r="P315" s="780"/>
      <c r="Q315" s="780"/>
      <c r="R315" s="780"/>
      <c r="S315" s="780"/>
      <c r="T315" s="780"/>
      <c r="U315" s="780"/>
      <c r="V315" s="780"/>
      <c r="W315" s="780"/>
      <c r="X315" s="780"/>
      <c r="Y315" s="780"/>
      <c r="Z315" s="780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1190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2"/>
      <c r="B317" s="780"/>
      <c r="C317" s="780"/>
      <c r="D317" s="780"/>
      <c r="E317" s="780"/>
      <c r="F317" s="780"/>
      <c r="G317" s="780"/>
      <c r="H317" s="780"/>
      <c r="I317" s="780"/>
      <c r="J317" s="780"/>
      <c r="K317" s="780"/>
      <c r="L317" s="780"/>
      <c r="M317" s="780"/>
      <c r="N317" s="780"/>
      <c r="O317" s="793"/>
      <c r="P317" s="777" t="s">
        <v>70</v>
      </c>
      <c r="Q317" s="774"/>
      <c r="R317" s="774"/>
      <c r="S317" s="774"/>
      <c r="T317" s="774"/>
      <c r="U317" s="774"/>
      <c r="V317" s="775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0"/>
      <c r="B318" s="780"/>
      <c r="C318" s="780"/>
      <c r="D318" s="780"/>
      <c r="E318" s="780"/>
      <c r="F318" s="780"/>
      <c r="G318" s="780"/>
      <c r="H318" s="780"/>
      <c r="I318" s="780"/>
      <c r="J318" s="780"/>
      <c r="K318" s="780"/>
      <c r="L318" s="780"/>
      <c r="M318" s="780"/>
      <c r="N318" s="780"/>
      <c r="O318" s="793"/>
      <c r="P318" s="777" t="s">
        <v>70</v>
      </c>
      <c r="Q318" s="774"/>
      <c r="R318" s="774"/>
      <c r="S318" s="774"/>
      <c r="T318" s="774"/>
      <c r="U318" s="774"/>
      <c r="V318" s="775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5" t="s">
        <v>63</v>
      </c>
      <c r="B319" s="780"/>
      <c r="C319" s="780"/>
      <c r="D319" s="780"/>
      <c r="E319" s="780"/>
      <c r="F319" s="780"/>
      <c r="G319" s="780"/>
      <c r="H319" s="780"/>
      <c r="I319" s="780"/>
      <c r="J319" s="780"/>
      <c r="K319" s="780"/>
      <c r="L319" s="780"/>
      <c r="M319" s="780"/>
      <c r="N319" s="780"/>
      <c r="O319" s="780"/>
      <c r="P319" s="780"/>
      <c r="Q319" s="780"/>
      <c r="R319" s="780"/>
      <c r="S319" s="780"/>
      <c r="T319" s="780"/>
      <c r="U319" s="780"/>
      <c r="V319" s="780"/>
      <c r="W319" s="780"/>
      <c r="X319" s="780"/>
      <c r="Y319" s="780"/>
      <c r="Z319" s="780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927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2"/>
      <c r="B321" s="780"/>
      <c r="C321" s="780"/>
      <c r="D321" s="780"/>
      <c r="E321" s="780"/>
      <c r="F321" s="780"/>
      <c r="G321" s="780"/>
      <c r="H321" s="780"/>
      <c r="I321" s="780"/>
      <c r="J321" s="780"/>
      <c r="K321" s="780"/>
      <c r="L321" s="780"/>
      <c r="M321" s="780"/>
      <c r="N321" s="780"/>
      <c r="O321" s="793"/>
      <c r="P321" s="777" t="s">
        <v>70</v>
      </c>
      <c r="Q321" s="774"/>
      <c r="R321" s="774"/>
      <c r="S321" s="774"/>
      <c r="T321" s="774"/>
      <c r="U321" s="774"/>
      <c r="V321" s="775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0"/>
      <c r="B322" s="780"/>
      <c r="C322" s="780"/>
      <c r="D322" s="780"/>
      <c r="E322" s="780"/>
      <c r="F322" s="780"/>
      <c r="G322" s="780"/>
      <c r="H322" s="780"/>
      <c r="I322" s="780"/>
      <c r="J322" s="780"/>
      <c r="K322" s="780"/>
      <c r="L322" s="780"/>
      <c r="M322" s="780"/>
      <c r="N322" s="780"/>
      <c r="O322" s="793"/>
      <c r="P322" s="777" t="s">
        <v>70</v>
      </c>
      <c r="Q322" s="774"/>
      <c r="R322" s="774"/>
      <c r="S322" s="774"/>
      <c r="T322" s="774"/>
      <c r="U322" s="774"/>
      <c r="V322" s="775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5" t="s">
        <v>72</v>
      </c>
      <c r="B323" s="780"/>
      <c r="C323" s="780"/>
      <c r="D323" s="780"/>
      <c r="E323" s="780"/>
      <c r="F323" s="780"/>
      <c r="G323" s="780"/>
      <c r="H323" s="780"/>
      <c r="I323" s="780"/>
      <c r="J323" s="780"/>
      <c r="K323" s="780"/>
      <c r="L323" s="780"/>
      <c r="M323" s="780"/>
      <c r="N323" s="780"/>
      <c r="O323" s="780"/>
      <c r="P323" s="780"/>
      <c r="Q323" s="780"/>
      <c r="R323" s="780"/>
      <c r="S323" s="780"/>
      <c r="T323" s="780"/>
      <c r="U323" s="780"/>
      <c r="V323" s="780"/>
      <c r="W323" s="780"/>
      <c r="X323" s="780"/>
      <c r="Y323" s="780"/>
      <c r="Z323" s="780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9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2"/>
      <c r="B325" s="780"/>
      <c r="C325" s="780"/>
      <c r="D325" s="780"/>
      <c r="E325" s="780"/>
      <c r="F325" s="780"/>
      <c r="G325" s="780"/>
      <c r="H325" s="780"/>
      <c r="I325" s="780"/>
      <c r="J325" s="780"/>
      <c r="K325" s="780"/>
      <c r="L325" s="780"/>
      <c r="M325" s="780"/>
      <c r="N325" s="780"/>
      <c r="O325" s="793"/>
      <c r="P325" s="777" t="s">
        <v>70</v>
      </c>
      <c r="Q325" s="774"/>
      <c r="R325" s="774"/>
      <c r="S325" s="774"/>
      <c r="T325" s="774"/>
      <c r="U325" s="774"/>
      <c r="V325" s="775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0"/>
      <c r="B326" s="780"/>
      <c r="C326" s="780"/>
      <c r="D326" s="780"/>
      <c r="E326" s="780"/>
      <c r="F326" s="780"/>
      <c r="G326" s="780"/>
      <c r="H326" s="780"/>
      <c r="I326" s="780"/>
      <c r="J326" s="780"/>
      <c r="K326" s="780"/>
      <c r="L326" s="780"/>
      <c r="M326" s="780"/>
      <c r="N326" s="780"/>
      <c r="O326" s="793"/>
      <c r="P326" s="777" t="s">
        <v>70</v>
      </c>
      <c r="Q326" s="774"/>
      <c r="R326" s="774"/>
      <c r="S326" s="774"/>
      <c r="T326" s="774"/>
      <c r="U326" s="774"/>
      <c r="V326" s="775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79" t="s">
        <v>547</v>
      </c>
      <c r="B327" s="780"/>
      <c r="C327" s="780"/>
      <c r="D327" s="780"/>
      <c r="E327" s="780"/>
      <c r="F327" s="780"/>
      <c r="G327" s="780"/>
      <c r="H327" s="780"/>
      <c r="I327" s="780"/>
      <c r="J327" s="780"/>
      <c r="K327" s="780"/>
      <c r="L327" s="780"/>
      <c r="M327" s="780"/>
      <c r="N327" s="780"/>
      <c r="O327" s="780"/>
      <c r="P327" s="780"/>
      <c r="Q327" s="780"/>
      <c r="R327" s="780"/>
      <c r="S327" s="780"/>
      <c r="T327" s="780"/>
      <c r="U327" s="780"/>
      <c r="V327" s="780"/>
      <c r="W327" s="780"/>
      <c r="X327" s="780"/>
      <c r="Y327" s="780"/>
      <c r="Z327" s="780"/>
      <c r="AA327" s="756"/>
      <c r="AB327" s="756"/>
      <c r="AC327" s="756"/>
    </row>
    <row r="328" spans="1:68" ht="14.25" hidden="1" customHeight="1" x14ac:dyDescent="0.25">
      <c r="A328" s="785" t="s">
        <v>113</v>
      </c>
      <c r="B328" s="780"/>
      <c r="C328" s="780"/>
      <c r="D328" s="780"/>
      <c r="E328" s="780"/>
      <c r="F328" s="780"/>
      <c r="G328" s="780"/>
      <c r="H328" s="780"/>
      <c r="I328" s="780"/>
      <c r="J328" s="780"/>
      <c r="K328" s="780"/>
      <c r="L328" s="780"/>
      <c r="M328" s="780"/>
      <c r="N328" s="780"/>
      <c r="O328" s="780"/>
      <c r="P328" s="780"/>
      <c r="Q328" s="780"/>
      <c r="R328" s="780"/>
      <c r="S328" s="780"/>
      <c r="T328" s="780"/>
      <c r="U328" s="780"/>
      <c r="V328" s="780"/>
      <c r="W328" s="780"/>
      <c r="X328" s="780"/>
      <c r="Y328" s="780"/>
      <c r="Z328" s="780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11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2"/>
      <c r="B330" s="780"/>
      <c r="C330" s="780"/>
      <c r="D330" s="780"/>
      <c r="E330" s="780"/>
      <c r="F330" s="780"/>
      <c r="G330" s="780"/>
      <c r="H330" s="780"/>
      <c r="I330" s="780"/>
      <c r="J330" s="780"/>
      <c r="K330" s="780"/>
      <c r="L330" s="780"/>
      <c r="M330" s="780"/>
      <c r="N330" s="780"/>
      <c r="O330" s="793"/>
      <c r="P330" s="777" t="s">
        <v>70</v>
      </c>
      <c r="Q330" s="774"/>
      <c r="R330" s="774"/>
      <c r="S330" s="774"/>
      <c r="T330" s="774"/>
      <c r="U330" s="774"/>
      <c r="V330" s="775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0"/>
      <c r="B331" s="780"/>
      <c r="C331" s="780"/>
      <c r="D331" s="780"/>
      <c r="E331" s="780"/>
      <c r="F331" s="780"/>
      <c r="G331" s="780"/>
      <c r="H331" s="780"/>
      <c r="I331" s="780"/>
      <c r="J331" s="780"/>
      <c r="K331" s="780"/>
      <c r="L331" s="780"/>
      <c r="M331" s="780"/>
      <c r="N331" s="780"/>
      <c r="O331" s="793"/>
      <c r="P331" s="777" t="s">
        <v>70</v>
      </c>
      <c r="Q331" s="774"/>
      <c r="R331" s="774"/>
      <c r="S331" s="774"/>
      <c r="T331" s="774"/>
      <c r="U331" s="774"/>
      <c r="V331" s="775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5" t="s">
        <v>63</v>
      </c>
      <c r="B332" s="780"/>
      <c r="C332" s="780"/>
      <c r="D332" s="780"/>
      <c r="E332" s="780"/>
      <c r="F332" s="780"/>
      <c r="G332" s="780"/>
      <c r="H332" s="780"/>
      <c r="I332" s="780"/>
      <c r="J332" s="780"/>
      <c r="K332" s="780"/>
      <c r="L332" s="780"/>
      <c r="M332" s="780"/>
      <c r="N332" s="780"/>
      <c r="O332" s="780"/>
      <c r="P332" s="780"/>
      <c r="Q332" s="780"/>
      <c r="R332" s="780"/>
      <c r="S332" s="780"/>
      <c r="T332" s="780"/>
      <c r="U332" s="780"/>
      <c r="V332" s="780"/>
      <c r="W332" s="780"/>
      <c r="X332" s="780"/>
      <c r="Y332" s="780"/>
      <c r="Z332" s="780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88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2"/>
      <c r="B334" s="780"/>
      <c r="C334" s="780"/>
      <c r="D334" s="780"/>
      <c r="E334" s="780"/>
      <c r="F334" s="780"/>
      <c r="G334" s="780"/>
      <c r="H334" s="780"/>
      <c r="I334" s="780"/>
      <c r="J334" s="780"/>
      <c r="K334" s="780"/>
      <c r="L334" s="780"/>
      <c r="M334" s="780"/>
      <c r="N334" s="780"/>
      <c r="O334" s="793"/>
      <c r="P334" s="777" t="s">
        <v>70</v>
      </c>
      <c r="Q334" s="774"/>
      <c r="R334" s="774"/>
      <c r="S334" s="774"/>
      <c r="T334" s="774"/>
      <c r="U334" s="774"/>
      <c r="V334" s="775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0"/>
      <c r="B335" s="780"/>
      <c r="C335" s="780"/>
      <c r="D335" s="780"/>
      <c r="E335" s="780"/>
      <c r="F335" s="780"/>
      <c r="G335" s="780"/>
      <c r="H335" s="780"/>
      <c r="I335" s="780"/>
      <c r="J335" s="780"/>
      <c r="K335" s="780"/>
      <c r="L335" s="780"/>
      <c r="M335" s="780"/>
      <c r="N335" s="780"/>
      <c r="O335" s="793"/>
      <c r="P335" s="777" t="s">
        <v>70</v>
      </c>
      <c r="Q335" s="774"/>
      <c r="R335" s="774"/>
      <c r="S335" s="774"/>
      <c r="T335" s="774"/>
      <c r="U335" s="774"/>
      <c r="V335" s="775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5" t="s">
        <v>72</v>
      </c>
      <c r="B336" s="780"/>
      <c r="C336" s="780"/>
      <c r="D336" s="780"/>
      <c r="E336" s="780"/>
      <c r="F336" s="780"/>
      <c r="G336" s="780"/>
      <c r="H336" s="780"/>
      <c r="I336" s="780"/>
      <c r="J336" s="780"/>
      <c r="K336" s="780"/>
      <c r="L336" s="780"/>
      <c r="M336" s="780"/>
      <c r="N336" s="780"/>
      <c r="O336" s="780"/>
      <c r="P336" s="780"/>
      <c r="Q336" s="780"/>
      <c r="R336" s="780"/>
      <c r="S336" s="780"/>
      <c r="T336" s="780"/>
      <c r="U336" s="780"/>
      <c r="V336" s="780"/>
      <c r="W336" s="780"/>
      <c r="X336" s="780"/>
      <c r="Y336" s="780"/>
      <c r="Z336" s="780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11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82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2"/>
      <c r="B339" s="780"/>
      <c r="C339" s="780"/>
      <c r="D339" s="780"/>
      <c r="E339" s="780"/>
      <c r="F339" s="780"/>
      <c r="G339" s="780"/>
      <c r="H339" s="780"/>
      <c r="I339" s="780"/>
      <c r="J339" s="780"/>
      <c r="K339" s="780"/>
      <c r="L339" s="780"/>
      <c r="M339" s="780"/>
      <c r="N339" s="780"/>
      <c r="O339" s="793"/>
      <c r="P339" s="777" t="s">
        <v>70</v>
      </c>
      <c r="Q339" s="774"/>
      <c r="R339" s="774"/>
      <c r="S339" s="774"/>
      <c r="T339" s="774"/>
      <c r="U339" s="774"/>
      <c r="V339" s="775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0"/>
      <c r="B340" s="780"/>
      <c r="C340" s="780"/>
      <c r="D340" s="780"/>
      <c r="E340" s="780"/>
      <c r="F340" s="780"/>
      <c r="G340" s="780"/>
      <c r="H340" s="780"/>
      <c r="I340" s="780"/>
      <c r="J340" s="780"/>
      <c r="K340" s="780"/>
      <c r="L340" s="780"/>
      <c r="M340" s="780"/>
      <c r="N340" s="780"/>
      <c r="O340" s="793"/>
      <c r="P340" s="777" t="s">
        <v>70</v>
      </c>
      <c r="Q340" s="774"/>
      <c r="R340" s="774"/>
      <c r="S340" s="774"/>
      <c r="T340" s="774"/>
      <c r="U340" s="774"/>
      <c r="V340" s="775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79" t="s">
        <v>560</v>
      </c>
      <c r="B341" s="780"/>
      <c r="C341" s="780"/>
      <c r="D341" s="780"/>
      <c r="E341" s="780"/>
      <c r="F341" s="780"/>
      <c r="G341" s="780"/>
      <c r="H341" s="780"/>
      <c r="I341" s="780"/>
      <c r="J341" s="780"/>
      <c r="K341" s="780"/>
      <c r="L341" s="780"/>
      <c r="M341" s="780"/>
      <c r="N341" s="780"/>
      <c r="O341" s="780"/>
      <c r="P341" s="780"/>
      <c r="Q341" s="780"/>
      <c r="R341" s="780"/>
      <c r="S341" s="780"/>
      <c r="T341" s="780"/>
      <c r="U341" s="780"/>
      <c r="V341" s="780"/>
      <c r="W341" s="780"/>
      <c r="X341" s="780"/>
      <c r="Y341" s="780"/>
      <c r="Z341" s="780"/>
      <c r="AA341" s="756"/>
      <c r="AB341" s="756"/>
      <c r="AC341" s="756"/>
    </row>
    <row r="342" spans="1:68" ht="14.25" hidden="1" customHeight="1" x14ac:dyDescent="0.25">
      <c r="A342" s="785" t="s">
        <v>113</v>
      </c>
      <c r="B342" s="780"/>
      <c r="C342" s="780"/>
      <c r="D342" s="780"/>
      <c r="E342" s="780"/>
      <c r="F342" s="780"/>
      <c r="G342" s="780"/>
      <c r="H342" s="780"/>
      <c r="I342" s="780"/>
      <c r="J342" s="780"/>
      <c r="K342" s="780"/>
      <c r="L342" s="780"/>
      <c r="M342" s="780"/>
      <c r="N342" s="780"/>
      <c r="O342" s="780"/>
      <c r="P342" s="780"/>
      <c r="Q342" s="780"/>
      <c r="R342" s="780"/>
      <c r="S342" s="780"/>
      <c r="T342" s="780"/>
      <c r="U342" s="780"/>
      <c r="V342" s="780"/>
      <c r="W342" s="780"/>
      <c r="X342" s="780"/>
      <c r="Y342" s="780"/>
      <c r="Z342" s="780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94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2"/>
      <c r="B344" s="780"/>
      <c r="C344" s="780"/>
      <c r="D344" s="780"/>
      <c r="E344" s="780"/>
      <c r="F344" s="780"/>
      <c r="G344" s="780"/>
      <c r="H344" s="780"/>
      <c r="I344" s="780"/>
      <c r="J344" s="780"/>
      <c r="K344" s="780"/>
      <c r="L344" s="780"/>
      <c r="M344" s="780"/>
      <c r="N344" s="780"/>
      <c r="O344" s="793"/>
      <c r="P344" s="777" t="s">
        <v>70</v>
      </c>
      <c r="Q344" s="774"/>
      <c r="R344" s="774"/>
      <c r="S344" s="774"/>
      <c r="T344" s="774"/>
      <c r="U344" s="774"/>
      <c r="V344" s="775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0"/>
      <c r="B345" s="780"/>
      <c r="C345" s="780"/>
      <c r="D345" s="780"/>
      <c r="E345" s="780"/>
      <c r="F345" s="780"/>
      <c r="G345" s="780"/>
      <c r="H345" s="780"/>
      <c r="I345" s="780"/>
      <c r="J345" s="780"/>
      <c r="K345" s="780"/>
      <c r="L345" s="780"/>
      <c r="M345" s="780"/>
      <c r="N345" s="780"/>
      <c r="O345" s="793"/>
      <c r="P345" s="777" t="s">
        <v>70</v>
      </c>
      <c r="Q345" s="774"/>
      <c r="R345" s="774"/>
      <c r="S345" s="774"/>
      <c r="T345" s="774"/>
      <c r="U345" s="774"/>
      <c r="V345" s="775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5" t="s">
        <v>63</v>
      </c>
      <c r="B346" s="780"/>
      <c r="C346" s="780"/>
      <c r="D346" s="780"/>
      <c r="E346" s="780"/>
      <c r="F346" s="780"/>
      <c r="G346" s="780"/>
      <c r="H346" s="780"/>
      <c r="I346" s="780"/>
      <c r="J346" s="780"/>
      <c r="K346" s="780"/>
      <c r="L346" s="780"/>
      <c r="M346" s="780"/>
      <c r="N346" s="780"/>
      <c r="O346" s="780"/>
      <c r="P346" s="780"/>
      <c r="Q346" s="780"/>
      <c r="R346" s="780"/>
      <c r="S346" s="780"/>
      <c r="T346" s="780"/>
      <c r="U346" s="780"/>
      <c r="V346" s="780"/>
      <c r="W346" s="780"/>
      <c r="X346" s="780"/>
      <c r="Y346" s="780"/>
      <c r="Z346" s="780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8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210</v>
      </c>
      <c r="Y347" s="762">
        <f>IFERROR(IF(X347="",0,CEILING((X347/$H347),1)*$H347),"")</f>
        <v>210</v>
      </c>
      <c r="Z347" s="36">
        <f>IFERROR(IF(Y347=0,"",ROUNDUP(Y347/H347,0)*0.00502),"")</f>
        <v>0.502</v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220.00000000000003</v>
      </c>
      <c r="BN347" s="64">
        <f>IFERROR(Y347*I347/H347,"0")</f>
        <v>220.00000000000003</v>
      </c>
      <c r="BO347" s="64">
        <f>IFERROR(1/J347*(X347/H347),"0")</f>
        <v>0.42735042735042739</v>
      </c>
      <c r="BP347" s="64">
        <f>IFERROR(1/J347*(Y347/H347),"0")</f>
        <v>0.42735042735042739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9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92"/>
      <c r="B349" s="780"/>
      <c r="C349" s="780"/>
      <c r="D349" s="780"/>
      <c r="E349" s="780"/>
      <c r="F349" s="780"/>
      <c r="G349" s="780"/>
      <c r="H349" s="780"/>
      <c r="I349" s="780"/>
      <c r="J349" s="780"/>
      <c r="K349" s="780"/>
      <c r="L349" s="780"/>
      <c r="M349" s="780"/>
      <c r="N349" s="780"/>
      <c r="O349" s="793"/>
      <c r="P349" s="777" t="s">
        <v>70</v>
      </c>
      <c r="Q349" s="774"/>
      <c r="R349" s="774"/>
      <c r="S349" s="774"/>
      <c r="T349" s="774"/>
      <c r="U349" s="774"/>
      <c r="V349" s="775"/>
      <c r="W349" s="37" t="s">
        <v>71</v>
      </c>
      <c r="X349" s="763">
        <f>IFERROR(X347/H347,"0")+IFERROR(X348/H348,"0")</f>
        <v>100</v>
      </c>
      <c r="Y349" s="763">
        <f>IFERROR(Y347/H347,"0")+IFERROR(Y348/H348,"0")</f>
        <v>100</v>
      </c>
      <c r="Z349" s="763">
        <f>IFERROR(IF(Z347="",0,Z347),"0")+IFERROR(IF(Z348="",0,Z348),"0")</f>
        <v>0.502</v>
      </c>
      <c r="AA349" s="764"/>
      <c r="AB349" s="764"/>
      <c r="AC349" s="764"/>
    </row>
    <row r="350" spans="1:68" x14ac:dyDescent="0.2">
      <c r="A350" s="780"/>
      <c r="B350" s="780"/>
      <c r="C350" s="780"/>
      <c r="D350" s="780"/>
      <c r="E350" s="780"/>
      <c r="F350" s="780"/>
      <c r="G350" s="780"/>
      <c r="H350" s="780"/>
      <c r="I350" s="780"/>
      <c r="J350" s="780"/>
      <c r="K350" s="780"/>
      <c r="L350" s="780"/>
      <c r="M350" s="780"/>
      <c r="N350" s="780"/>
      <c r="O350" s="793"/>
      <c r="P350" s="777" t="s">
        <v>70</v>
      </c>
      <c r="Q350" s="774"/>
      <c r="R350" s="774"/>
      <c r="S350" s="774"/>
      <c r="T350" s="774"/>
      <c r="U350" s="774"/>
      <c r="V350" s="775"/>
      <c r="W350" s="37" t="s">
        <v>68</v>
      </c>
      <c r="X350" s="763">
        <f>IFERROR(SUM(X347:X348),"0")</f>
        <v>210</v>
      </c>
      <c r="Y350" s="763">
        <f>IFERROR(SUM(Y347:Y348),"0")</f>
        <v>210</v>
      </c>
      <c r="Z350" s="37"/>
      <c r="AA350" s="764"/>
      <c r="AB350" s="764"/>
      <c r="AC350" s="764"/>
    </row>
    <row r="351" spans="1:68" ht="16.5" hidden="1" customHeight="1" x14ac:dyDescent="0.25">
      <c r="A351" s="779" t="s">
        <v>568</v>
      </c>
      <c r="B351" s="780"/>
      <c r="C351" s="780"/>
      <c r="D351" s="780"/>
      <c r="E351" s="780"/>
      <c r="F351" s="780"/>
      <c r="G351" s="780"/>
      <c r="H351" s="780"/>
      <c r="I351" s="780"/>
      <c r="J351" s="780"/>
      <c r="K351" s="780"/>
      <c r="L351" s="780"/>
      <c r="M351" s="780"/>
      <c r="N351" s="780"/>
      <c r="O351" s="780"/>
      <c r="P351" s="780"/>
      <c r="Q351" s="780"/>
      <c r="R351" s="780"/>
      <c r="S351" s="780"/>
      <c r="T351" s="780"/>
      <c r="U351" s="780"/>
      <c r="V351" s="780"/>
      <c r="W351" s="780"/>
      <c r="X351" s="780"/>
      <c r="Y351" s="780"/>
      <c r="Z351" s="780"/>
      <c r="AA351" s="756"/>
      <c r="AB351" s="756"/>
      <c r="AC351" s="756"/>
    </row>
    <row r="352" spans="1:68" ht="14.25" hidden="1" customHeight="1" x14ac:dyDescent="0.25">
      <c r="A352" s="785" t="s">
        <v>113</v>
      </c>
      <c r="B352" s="780"/>
      <c r="C352" s="780"/>
      <c r="D352" s="780"/>
      <c r="E352" s="780"/>
      <c r="F352" s="780"/>
      <c r="G352" s="780"/>
      <c r="H352" s="780"/>
      <c r="I352" s="780"/>
      <c r="J352" s="780"/>
      <c r="K352" s="780"/>
      <c r="L352" s="780"/>
      <c r="M352" s="780"/>
      <c r="N352" s="780"/>
      <c r="O352" s="780"/>
      <c r="P352" s="780"/>
      <c r="Q352" s="780"/>
      <c r="R352" s="780"/>
      <c r="S352" s="780"/>
      <c r="T352" s="780"/>
      <c r="U352" s="780"/>
      <c r="V352" s="780"/>
      <c r="W352" s="780"/>
      <c r="X352" s="780"/>
      <c r="Y352" s="780"/>
      <c r="Z352" s="780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893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82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8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10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90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7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101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idden="1" x14ac:dyDescent="0.2">
      <c r="A362" s="792"/>
      <c r="B362" s="780"/>
      <c r="C362" s="780"/>
      <c r="D362" s="780"/>
      <c r="E362" s="780"/>
      <c r="F362" s="780"/>
      <c r="G362" s="780"/>
      <c r="H362" s="780"/>
      <c r="I362" s="780"/>
      <c r="J362" s="780"/>
      <c r="K362" s="780"/>
      <c r="L362" s="780"/>
      <c r="M362" s="780"/>
      <c r="N362" s="780"/>
      <c r="O362" s="793"/>
      <c r="P362" s="777" t="s">
        <v>70</v>
      </c>
      <c r="Q362" s="774"/>
      <c r="R362" s="774"/>
      <c r="S362" s="774"/>
      <c r="T362" s="774"/>
      <c r="U362" s="774"/>
      <c r="V362" s="775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</v>
      </c>
      <c r="Y362" s="763">
        <f>IFERROR(Y353/H353,"0")+IFERROR(Y354/H354,"0")+IFERROR(Y355/H355,"0")+IFERROR(Y356/H356,"0")+IFERROR(Y357/H357,"0")+IFERROR(Y358/H358,"0")+IFERROR(Y359/H359,"0")+IFERROR(Y360/H360,"0")+IFERROR(Y361/H361,"0")</f>
        <v>0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764"/>
      <c r="AB362" s="764"/>
      <c r="AC362" s="764"/>
    </row>
    <row r="363" spans="1:68" hidden="1" x14ac:dyDescent="0.2">
      <c r="A363" s="780"/>
      <c r="B363" s="780"/>
      <c r="C363" s="780"/>
      <c r="D363" s="780"/>
      <c r="E363" s="780"/>
      <c r="F363" s="780"/>
      <c r="G363" s="780"/>
      <c r="H363" s="780"/>
      <c r="I363" s="780"/>
      <c r="J363" s="780"/>
      <c r="K363" s="780"/>
      <c r="L363" s="780"/>
      <c r="M363" s="780"/>
      <c r="N363" s="780"/>
      <c r="O363" s="793"/>
      <c r="P363" s="777" t="s">
        <v>70</v>
      </c>
      <c r="Q363" s="774"/>
      <c r="R363" s="774"/>
      <c r="S363" s="774"/>
      <c r="T363" s="774"/>
      <c r="U363" s="774"/>
      <c r="V363" s="775"/>
      <c r="W363" s="37" t="s">
        <v>68</v>
      </c>
      <c r="X363" s="763">
        <f>IFERROR(SUM(X353:X361),"0")</f>
        <v>0</v>
      </c>
      <c r="Y363" s="763">
        <f>IFERROR(SUM(Y353:Y361),"0")</f>
        <v>0</v>
      </c>
      <c r="Z363" s="37"/>
      <c r="AA363" s="764"/>
      <c r="AB363" s="764"/>
      <c r="AC363" s="764"/>
    </row>
    <row r="364" spans="1:68" ht="14.25" hidden="1" customHeight="1" x14ac:dyDescent="0.25">
      <c r="A364" s="785" t="s">
        <v>63</v>
      </c>
      <c r="B364" s="780"/>
      <c r="C364" s="780"/>
      <c r="D364" s="780"/>
      <c r="E364" s="780"/>
      <c r="F364" s="780"/>
      <c r="G364" s="780"/>
      <c r="H364" s="780"/>
      <c r="I364" s="780"/>
      <c r="J364" s="780"/>
      <c r="K364" s="780"/>
      <c r="L364" s="780"/>
      <c r="M364" s="780"/>
      <c r="N364" s="780"/>
      <c r="O364" s="780"/>
      <c r="P364" s="780"/>
      <c r="Q364" s="780"/>
      <c r="R364" s="780"/>
      <c r="S364" s="780"/>
      <c r="T364" s="780"/>
      <c r="U364" s="780"/>
      <c r="V364" s="780"/>
      <c r="W364" s="780"/>
      <c r="X364" s="780"/>
      <c r="Y364" s="780"/>
      <c r="Z364" s="780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8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11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8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2"/>
      <c r="B369" s="780"/>
      <c r="C369" s="780"/>
      <c r="D369" s="780"/>
      <c r="E369" s="780"/>
      <c r="F369" s="780"/>
      <c r="G369" s="780"/>
      <c r="H369" s="780"/>
      <c r="I369" s="780"/>
      <c r="J369" s="780"/>
      <c r="K369" s="780"/>
      <c r="L369" s="780"/>
      <c r="M369" s="780"/>
      <c r="N369" s="780"/>
      <c r="O369" s="793"/>
      <c r="P369" s="777" t="s">
        <v>70</v>
      </c>
      <c r="Q369" s="774"/>
      <c r="R369" s="774"/>
      <c r="S369" s="774"/>
      <c r="T369" s="774"/>
      <c r="U369" s="774"/>
      <c r="V369" s="775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0"/>
      <c r="B370" s="780"/>
      <c r="C370" s="780"/>
      <c r="D370" s="780"/>
      <c r="E370" s="780"/>
      <c r="F370" s="780"/>
      <c r="G370" s="780"/>
      <c r="H370" s="780"/>
      <c r="I370" s="780"/>
      <c r="J370" s="780"/>
      <c r="K370" s="780"/>
      <c r="L370" s="780"/>
      <c r="M370" s="780"/>
      <c r="N370" s="780"/>
      <c r="O370" s="793"/>
      <c r="P370" s="777" t="s">
        <v>70</v>
      </c>
      <c r="Q370" s="774"/>
      <c r="R370" s="774"/>
      <c r="S370" s="774"/>
      <c r="T370" s="774"/>
      <c r="U370" s="774"/>
      <c r="V370" s="775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5" t="s">
        <v>72</v>
      </c>
      <c r="B371" s="780"/>
      <c r="C371" s="780"/>
      <c r="D371" s="780"/>
      <c r="E371" s="780"/>
      <c r="F371" s="780"/>
      <c r="G371" s="780"/>
      <c r="H371" s="780"/>
      <c r="I371" s="780"/>
      <c r="J371" s="780"/>
      <c r="K371" s="780"/>
      <c r="L371" s="780"/>
      <c r="M371" s="780"/>
      <c r="N371" s="780"/>
      <c r="O371" s="780"/>
      <c r="P371" s="780"/>
      <c r="Q371" s="780"/>
      <c r="R371" s="780"/>
      <c r="S371" s="780"/>
      <c r="T371" s="780"/>
      <c r="U371" s="780"/>
      <c r="V371" s="780"/>
      <c r="W371" s="780"/>
      <c r="X371" s="780"/>
      <c r="Y371" s="780"/>
      <c r="Z371" s="780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10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8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10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10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2"/>
      <c r="B378" s="780"/>
      <c r="C378" s="780"/>
      <c r="D378" s="780"/>
      <c r="E378" s="780"/>
      <c r="F378" s="780"/>
      <c r="G378" s="780"/>
      <c r="H378" s="780"/>
      <c r="I378" s="780"/>
      <c r="J378" s="780"/>
      <c r="K378" s="780"/>
      <c r="L378" s="780"/>
      <c r="M378" s="780"/>
      <c r="N378" s="780"/>
      <c r="O378" s="793"/>
      <c r="P378" s="777" t="s">
        <v>70</v>
      </c>
      <c r="Q378" s="774"/>
      <c r="R378" s="774"/>
      <c r="S378" s="774"/>
      <c r="T378" s="774"/>
      <c r="U378" s="774"/>
      <c r="V378" s="775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0"/>
      <c r="B379" s="780"/>
      <c r="C379" s="780"/>
      <c r="D379" s="780"/>
      <c r="E379" s="780"/>
      <c r="F379" s="780"/>
      <c r="G379" s="780"/>
      <c r="H379" s="780"/>
      <c r="I379" s="780"/>
      <c r="J379" s="780"/>
      <c r="K379" s="780"/>
      <c r="L379" s="780"/>
      <c r="M379" s="780"/>
      <c r="N379" s="780"/>
      <c r="O379" s="793"/>
      <c r="P379" s="777" t="s">
        <v>70</v>
      </c>
      <c r="Q379" s="774"/>
      <c r="R379" s="774"/>
      <c r="S379" s="774"/>
      <c r="T379" s="774"/>
      <c r="U379" s="774"/>
      <c r="V379" s="775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5" t="s">
        <v>213</v>
      </c>
      <c r="B380" s="780"/>
      <c r="C380" s="780"/>
      <c r="D380" s="780"/>
      <c r="E380" s="780"/>
      <c r="F380" s="780"/>
      <c r="G380" s="780"/>
      <c r="H380" s="780"/>
      <c r="I380" s="780"/>
      <c r="J380" s="780"/>
      <c r="K380" s="780"/>
      <c r="L380" s="780"/>
      <c r="M380" s="780"/>
      <c r="N380" s="780"/>
      <c r="O380" s="780"/>
      <c r="P380" s="780"/>
      <c r="Q380" s="780"/>
      <c r="R380" s="780"/>
      <c r="S380" s="780"/>
      <c r="T380" s="780"/>
      <c r="U380" s="780"/>
      <c r="V380" s="780"/>
      <c r="W380" s="780"/>
      <c r="X380" s="780"/>
      <c r="Y380" s="780"/>
      <c r="Z380" s="780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110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50</v>
      </c>
      <c r="Y381" s="762">
        <f>IFERROR(IF(X381="",0,CEILING((X381/$H381),1)*$H381),"")</f>
        <v>50.400000000000006</v>
      </c>
      <c r="Z381" s="36">
        <f>IFERROR(IF(Y381=0,"",ROUNDUP(Y381/H381,0)*0.02175),"")</f>
        <v>0.1305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53.357142857142861</v>
      </c>
      <c r="BN381" s="64">
        <f>IFERROR(Y381*I381/H381,"0")</f>
        <v>53.784000000000006</v>
      </c>
      <c r="BO381" s="64">
        <f>IFERROR(1/J381*(X381/H381),"0")</f>
        <v>0.10629251700680271</v>
      </c>
      <c r="BP381" s="64">
        <f>IFERROR(1/J381*(Y381/H381),"0")</f>
        <v>0.10714285714285714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11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350</v>
      </c>
      <c r="Y382" s="762">
        <f>IFERROR(IF(X382="",0,CEILING((X382/$H382),1)*$H382),"")</f>
        <v>351</v>
      </c>
      <c r="Z382" s="36">
        <f>IFERROR(IF(Y382=0,"",ROUNDUP(Y382/H382,0)*0.02175),"")</f>
        <v>0.9787499999999999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375.30769230769232</v>
      </c>
      <c r="BN382" s="64">
        <f>IFERROR(Y382*I382/H382,"0")</f>
        <v>376.38000000000005</v>
      </c>
      <c r="BO382" s="64">
        <f>IFERROR(1/J382*(X382/H382),"0")</f>
        <v>0.80128205128205132</v>
      </c>
      <c r="BP382" s="64">
        <f>IFERROR(1/J382*(Y382/H382),"0")</f>
        <v>0.80357142857142849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7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92"/>
      <c r="B384" s="780"/>
      <c r="C384" s="780"/>
      <c r="D384" s="780"/>
      <c r="E384" s="780"/>
      <c r="F384" s="780"/>
      <c r="G384" s="780"/>
      <c r="H384" s="780"/>
      <c r="I384" s="780"/>
      <c r="J384" s="780"/>
      <c r="K384" s="780"/>
      <c r="L384" s="780"/>
      <c r="M384" s="780"/>
      <c r="N384" s="780"/>
      <c r="O384" s="793"/>
      <c r="P384" s="777" t="s">
        <v>70</v>
      </c>
      <c r="Q384" s="774"/>
      <c r="R384" s="774"/>
      <c r="S384" s="774"/>
      <c r="T384" s="774"/>
      <c r="U384" s="774"/>
      <c r="V384" s="775"/>
      <c r="W384" s="37" t="s">
        <v>71</v>
      </c>
      <c r="X384" s="763">
        <f>IFERROR(X381/H381,"0")+IFERROR(X382/H382,"0")+IFERROR(X383/H383,"0")</f>
        <v>50.824175824175825</v>
      </c>
      <c r="Y384" s="763">
        <f>IFERROR(Y381/H381,"0")+IFERROR(Y382/H382,"0")+IFERROR(Y383/H383,"0")</f>
        <v>51</v>
      </c>
      <c r="Z384" s="763">
        <f>IFERROR(IF(Z381="",0,Z381),"0")+IFERROR(IF(Z382="",0,Z382),"0")+IFERROR(IF(Z383="",0,Z383),"0")</f>
        <v>1.1092499999999998</v>
      </c>
      <c r="AA384" s="764"/>
      <c r="AB384" s="764"/>
      <c r="AC384" s="764"/>
    </row>
    <row r="385" spans="1:68" x14ac:dyDescent="0.2">
      <c r="A385" s="780"/>
      <c r="B385" s="780"/>
      <c r="C385" s="780"/>
      <c r="D385" s="780"/>
      <c r="E385" s="780"/>
      <c r="F385" s="780"/>
      <c r="G385" s="780"/>
      <c r="H385" s="780"/>
      <c r="I385" s="780"/>
      <c r="J385" s="780"/>
      <c r="K385" s="780"/>
      <c r="L385" s="780"/>
      <c r="M385" s="780"/>
      <c r="N385" s="780"/>
      <c r="O385" s="793"/>
      <c r="P385" s="777" t="s">
        <v>70</v>
      </c>
      <c r="Q385" s="774"/>
      <c r="R385" s="774"/>
      <c r="S385" s="774"/>
      <c r="T385" s="774"/>
      <c r="U385" s="774"/>
      <c r="V385" s="775"/>
      <c r="W385" s="37" t="s">
        <v>68</v>
      </c>
      <c r="X385" s="763">
        <f>IFERROR(SUM(X381:X383),"0")</f>
        <v>400</v>
      </c>
      <c r="Y385" s="763">
        <f>IFERROR(SUM(Y381:Y383),"0")</f>
        <v>401.4</v>
      </c>
      <c r="Z385" s="37"/>
      <c r="AA385" s="764"/>
      <c r="AB385" s="764"/>
      <c r="AC385" s="764"/>
    </row>
    <row r="386" spans="1:68" ht="14.25" hidden="1" customHeight="1" x14ac:dyDescent="0.25">
      <c r="A386" s="785" t="s">
        <v>102</v>
      </c>
      <c r="B386" s="780"/>
      <c r="C386" s="780"/>
      <c r="D386" s="780"/>
      <c r="E386" s="780"/>
      <c r="F386" s="780"/>
      <c r="G386" s="780"/>
      <c r="H386" s="780"/>
      <c r="I386" s="780"/>
      <c r="J386" s="780"/>
      <c r="K386" s="780"/>
      <c r="L386" s="780"/>
      <c r="M386" s="780"/>
      <c r="N386" s="780"/>
      <c r="O386" s="780"/>
      <c r="P386" s="780"/>
      <c r="Q386" s="780"/>
      <c r="R386" s="780"/>
      <c r="S386" s="780"/>
      <c r="T386" s="780"/>
      <c r="U386" s="780"/>
      <c r="V386" s="780"/>
      <c r="W386" s="780"/>
      <c r="X386" s="780"/>
      <c r="Y386" s="780"/>
      <c r="Z386" s="780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1053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904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11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9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51.000000000000007</v>
      </c>
      <c r="Y390" s="762">
        <f>IFERROR(IF(X390="",0,CEILING((X390/$H390),1)*$H390),"")</f>
        <v>51</v>
      </c>
      <c r="Z390" s="36">
        <f>IFERROR(IF(Y390=0,"",ROUNDUP(Y390/H390,0)*0.00753),"")</f>
        <v>0.15060000000000001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58.000000000000007</v>
      </c>
      <c r="BN390" s="64">
        <f>IFERROR(Y390*I390/H390,"0")</f>
        <v>58.000000000000007</v>
      </c>
      <c r="BO390" s="64">
        <f>IFERROR(1/J390*(X390/H390),"0")</f>
        <v>0.12820512820512822</v>
      </c>
      <c r="BP390" s="64">
        <f>IFERROR(1/J390*(Y390/H390),"0")</f>
        <v>0.12820512820512819</v>
      </c>
    </row>
    <row r="391" spans="1:68" x14ac:dyDescent="0.2">
      <c r="A391" s="792"/>
      <c r="B391" s="780"/>
      <c r="C391" s="780"/>
      <c r="D391" s="780"/>
      <c r="E391" s="780"/>
      <c r="F391" s="780"/>
      <c r="G391" s="780"/>
      <c r="H391" s="780"/>
      <c r="I391" s="780"/>
      <c r="J391" s="780"/>
      <c r="K391" s="780"/>
      <c r="L391" s="780"/>
      <c r="M391" s="780"/>
      <c r="N391" s="780"/>
      <c r="O391" s="793"/>
      <c r="P391" s="777" t="s">
        <v>70</v>
      </c>
      <c r="Q391" s="774"/>
      <c r="R391" s="774"/>
      <c r="S391" s="774"/>
      <c r="T391" s="774"/>
      <c r="U391" s="774"/>
      <c r="V391" s="775"/>
      <c r="W391" s="37" t="s">
        <v>71</v>
      </c>
      <c r="X391" s="763">
        <f>IFERROR(X387/H387,"0")+IFERROR(X388/H388,"0")+IFERROR(X389/H389,"0")+IFERROR(X390/H390,"0")</f>
        <v>20.000000000000004</v>
      </c>
      <c r="Y391" s="763">
        <f>IFERROR(Y387/H387,"0")+IFERROR(Y388/H388,"0")+IFERROR(Y389/H389,"0")+IFERROR(Y390/H390,"0")</f>
        <v>20</v>
      </c>
      <c r="Z391" s="763">
        <f>IFERROR(IF(Z387="",0,Z387),"0")+IFERROR(IF(Z388="",0,Z388),"0")+IFERROR(IF(Z389="",0,Z389),"0")+IFERROR(IF(Z390="",0,Z390),"0")</f>
        <v>0.15060000000000001</v>
      </c>
      <c r="AA391" s="764"/>
      <c r="AB391" s="764"/>
      <c r="AC391" s="764"/>
    </row>
    <row r="392" spans="1:68" x14ac:dyDescent="0.2">
      <c r="A392" s="780"/>
      <c r="B392" s="780"/>
      <c r="C392" s="780"/>
      <c r="D392" s="780"/>
      <c r="E392" s="780"/>
      <c r="F392" s="780"/>
      <c r="G392" s="780"/>
      <c r="H392" s="780"/>
      <c r="I392" s="780"/>
      <c r="J392" s="780"/>
      <c r="K392" s="780"/>
      <c r="L392" s="780"/>
      <c r="M392" s="780"/>
      <c r="N392" s="780"/>
      <c r="O392" s="793"/>
      <c r="P392" s="777" t="s">
        <v>70</v>
      </c>
      <c r="Q392" s="774"/>
      <c r="R392" s="774"/>
      <c r="S392" s="774"/>
      <c r="T392" s="774"/>
      <c r="U392" s="774"/>
      <c r="V392" s="775"/>
      <c r="W392" s="37" t="s">
        <v>68</v>
      </c>
      <c r="X392" s="763">
        <f>IFERROR(SUM(X387:X390),"0")</f>
        <v>51.000000000000007</v>
      </c>
      <c r="Y392" s="763">
        <f>IFERROR(SUM(Y387:Y390),"0")</f>
        <v>51</v>
      </c>
      <c r="Z392" s="37"/>
      <c r="AA392" s="764"/>
      <c r="AB392" s="764"/>
      <c r="AC392" s="764"/>
    </row>
    <row r="393" spans="1:68" ht="14.25" hidden="1" customHeight="1" x14ac:dyDescent="0.25">
      <c r="A393" s="785" t="s">
        <v>644</v>
      </c>
      <c r="B393" s="780"/>
      <c r="C393" s="780"/>
      <c r="D393" s="780"/>
      <c r="E393" s="780"/>
      <c r="F393" s="780"/>
      <c r="G393" s="780"/>
      <c r="H393" s="780"/>
      <c r="I393" s="780"/>
      <c r="J393" s="780"/>
      <c r="K393" s="780"/>
      <c r="L393" s="780"/>
      <c r="M393" s="780"/>
      <c r="N393" s="780"/>
      <c r="O393" s="780"/>
      <c r="P393" s="780"/>
      <c r="Q393" s="780"/>
      <c r="R393" s="780"/>
      <c r="S393" s="780"/>
      <c r="T393" s="780"/>
      <c r="U393" s="780"/>
      <c r="V393" s="780"/>
      <c r="W393" s="780"/>
      <c r="X393" s="780"/>
      <c r="Y393" s="780"/>
      <c r="Z393" s="780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11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9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9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2"/>
      <c r="B397" s="780"/>
      <c r="C397" s="780"/>
      <c r="D397" s="780"/>
      <c r="E397" s="780"/>
      <c r="F397" s="780"/>
      <c r="G397" s="780"/>
      <c r="H397" s="780"/>
      <c r="I397" s="780"/>
      <c r="J397" s="780"/>
      <c r="K397" s="780"/>
      <c r="L397" s="780"/>
      <c r="M397" s="780"/>
      <c r="N397" s="780"/>
      <c r="O397" s="793"/>
      <c r="P397" s="777" t="s">
        <v>70</v>
      </c>
      <c r="Q397" s="774"/>
      <c r="R397" s="774"/>
      <c r="S397" s="774"/>
      <c r="T397" s="774"/>
      <c r="U397" s="774"/>
      <c r="V397" s="775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0"/>
      <c r="B398" s="780"/>
      <c r="C398" s="780"/>
      <c r="D398" s="780"/>
      <c r="E398" s="780"/>
      <c r="F398" s="780"/>
      <c r="G398" s="780"/>
      <c r="H398" s="780"/>
      <c r="I398" s="780"/>
      <c r="J398" s="780"/>
      <c r="K398" s="780"/>
      <c r="L398" s="780"/>
      <c r="M398" s="780"/>
      <c r="N398" s="780"/>
      <c r="O398" s="793"/>
      <c r="P398" s="777" t="s">
        <v>70</v>
      </c>
      <c r="Q398" s="774"/>
      <c r="R398" s="774"/>
      <c r="S398" s="774"/>
      <c r="T398" s="774"/>
      <c r="U398" s="774"/>
      <c r="V398" s="775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79" t="s">
        <v>654</v>
      </c>
      <c r="B399" s="780"/>
      <c r="C399" s="780"/>
      <c r="D399" s="780"/>
      <c r="E399" s="780"/>
      <c r="F399" s="780"/>
      <c r="G399" s="780"/>
      <c r="H399" s="780"/>
      <c r="I399" s="780"/>
      <c r="J399" s="780"/>
      <c r="K399" s="780"/>
      <c r="L399" s="780"/>
      <c r="M399" s="780"/>
      <c r="N399" s="780"/>
      <c r="O399" s="780"/>
      <c r="P399" s="780"/>
      <c r="Q399" s="780"/>
      <c r="R399" s="780"/>
      <c r="S399" s="780"/>
      <c r="T399" s="780"/>
      <c r="U399" s="780"/>
      <c r="V399" s="780"/>
      <c r="W399" s="780"/>
      <c r="X399" s="780"/>
      <c r="Y399" s="780"/>
      <c r="Z399" s="780"/>
      <c r="AA399" s="756"/>
      <c r="AB399" s="756"/>
      <c r="AC399" s="756"/>
    </row>
    <row r="400" spans="1:68" ht="14.25" hidden="1" customHeight="1" x14ac:dyDescent="0.25">
      <c r="A400" s="785" t="s">
        <v>63</v>
      </c>
      <c r="B400" s="780"/>
      <c r="C400" s="780"/>
      <c r="D400" s="780"/>
      <c r="E400" s="780"/>
      <c r="F400" s="780"/>
      <c r="G400" s="780"/>
      <c r="H400" s="780"/>
      <c r="I400" s="780"/>
      <c r="J400" s="780"/>
      <c r="K400" s="780"/>
      <c r="L400" s="780"/>
      <c r="M400" s="780"/>
      <c r="N400" s="780"/>
      <c r="O400" s="780"/>
      <c r="P400" s="780"/>
      <c r="Q400" s="780"/>
      <c r="R400" s="780"/>
      <c r="S400" s="780"/>
      <c r="T400" s="780"/>
      <c r="U400" s="780"/>
      <c r="V400" s="780"/>
      <c r="W400" s="780"/>
      <c r="X400" s="780"/>
      <c r="Y400" s="780"/>
      <c r="Z400" s="780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11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24</v>
      </c>
      <c r="Y401" s="762">
        <f>IFERROR(IF(X401="",0,CEILING((X401/$H401),1)*$H401),"")</f>
        <v>25.2</v>
      </c>
      <c r="Z401" s="36">
        <f>IFERROR(IF(Y401=0,"",ROUNDUP(Y401/H401,0)*0.00753),"")</f>
        <v>0.10542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27.306666666666665</v>
      </c>
      <c r="BN401" s="64">
        <f>IFERROR(Y401*I401/H401,"0")</f>
        <v>28.672000000000001</v>
      </c>
      <c r="BO401" s="64">
        <f>IFERROR(1/J401*(X401/H401),"0")</f>
        <v>8.5470085470085458E-2</v>
      </c>
      <c r="BP401" s="64">
        <f>IFERROR(1/J401*(Y401/H401),"0")</f>
        <v>8.9743589743589744E-2</v>
      </c>
    </row>
    <row r="402" spans="1:68" x14ac:dyDescent="0.2">
      <c r="A402" s="792"/>
      <c r="B402" s="780"/>
      <c r="C402" s="780"/>
      <c r="D402" s="780"/>
      <c r="E402" s="780"/>
      <c r="F402" s="780"/>
      <c r="G402" s="780"/>
      <c r="H402" s="780"/>
      <c r="I402" s="780"/>
      <c r="J402" s="780"/>
      <c r="K402" s="780"/>
      <c r="L402" s="780"/>
      <c r="M402" s="780"/>
      <c r="N402" s="780"/>
      <c r="O402" s="793"/>
      <c r="P402" s="777" t="s">
        <v>70</v>
      </c>
      <c r="Q402" s="774"/>
      <c r="R402" s="774"/>
      <c r="S402" s="774"/>
      <c r="T402" s="774"/>
      <c r="U402" s="774"/>
      <c r="V402" s="775"/>
      <c r="W402" s="37" t="s">
        <v>71</v>
      </c>
      <c r="X402" s="763">
        <f>IFERROR(X401/H401,"0")</f>
        <v>13.333333333333332</v>
      </c>
      <c r="Y402" s="763">
        <f>IFERROR(Y401/H401,"0")</f>
        <v>14</v>
      </c>
      <c r="Z402" s="763">
        <f>IFERROR(IF(Z401="",0,Z401),"0")</f>
        <v>0.10542</v>
      </c>
      <c r="AA402" s="764"/>
      <c r="AB402" s="764"/>
      <c r="AC402" s="764"/>
    </row>
    <row r="403" spans="1:68" x14ac:dyDescent="0.2">
      <c r="A403" s="780"/>
      <c r="B403" s="780"/>
      <c r="C403" s="780"/>
      <c r="D403" s="780"/>
      <c r="E403" s="780"/>
      <c r="F403" s="780"/>
      <c r="G403" s="780"/>
      <c r="H403" s="780"/>
      <c r="I403" s="780"/>
      <c r="J403" s="780"/>
      <c r="K403" s="780"/>
      <c r="L403" s="780"/>
      <c r="M403" s="780"/>
      <c r="N403" s="780"/>
      <c r="O403" s="793"/>
      <c r="P403" s="777" t="s">
        <v>70</v>
      </c>
      <c r="Q403" s="774"/>
      <c r="R403" s="774"/>
      <c r="S403" s="774"/>
      <c r="T403" s="774"/>
      <c r="U403" s="774"/>
      <c r="V403" s="775"/>
      <c r="W403" s="37" t="s">
        <v>68</v>
      </c>
      <c r="X403" s="763">
        <f>IFERROR(SUM(X401:X401),"0")</f>
        <v>24</v>
      </c>
      <c r="Y403" s="763">
        <f>IFERROR(SUM(Y401:Y401),"0")</f>
        <v>25.2</v>
      </c>
      <c r="Z403" s="37"/>
      <c r="AA403" s="764"/>
      <c r="AB403" s="764"/>
      <c r="AC403" s="764"/>
    </row>
    <row r="404" spans="1:68" ht="14.25" hidden="1" customHeight="1" x14ac:dyDescent="0.25">
      <c r="A404" s="785" t="s">
        <v>72</v>
      </c>
      <c r="B404" s="780"/>
      <c r="C404" s="780"/>
      <c r="D404" s="780"/>
      <c r="E404" s="780"/>
      <c r="F404" s="780"/>
      <c r="G404" s="780"/>
      <c r="H404" s="780"/>
      <c r="I404" s="780"/>
      <c r="J404" s="780"/>
      <c r="K404" s="780"/>
      <c r="L404" s="780"/>
      <c r="M404" s="780"/>
      <c r="N404" s="780"/>
      <c r="O404" s="780"/>
      <c r="P404" s="780"/>
      <c r="Q404" s="780"/>
      <c r="R404" s="780"/>
      <c r="S404" s="780"/>
      <c r="T404" s="780"/>
      <c r="U404" s="780"/>
      <c r="V404" s="780"/>
      <c r="W404" s="780"/>
      <c r="X404" s="780"/>
      <c r="Y404" s="780"/>
      <c r="Z404" s="780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11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105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630</v>
      </c>
      <c r="Y406" s="762">
        <f>IFERROR(IF(X406="",0,CEILING((X406/$H406),1)*$H406),"")</f>
        <v>630</v>
      </c>
      <c r="Z406" s="36">
        <f>IFERROR(IF(Y406=0,"",ROUNDUP(Y406/H406,0)*0.00753),"")</f>
        <v>2.2589999999999999</v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711.59999999999991</v>
      </c>
      <c r="BN406" s="64">
        <f>IFERROR(Y406*I406/H406,"0")</f>
        <v>711.59999999999991</v>
      </c>
      <c r="BO406" s="64">
        <f>IFERROR(1/J406*(X406/H406),"0")</f>
        <v>1.9230769230769229</v>
      </c>
      <c r="BP406" s="64">
        <f>IFERROR(1/J406*(Y406/H406),"0")</f>
        <v>1.9230769230769229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114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420</v>
      </c>
      <c r="Y407" s="762">
        <f>IFERROR(IF(X407="",0,CEILING((X407/$H407),1)*$H407),"")</f>
        <v>420</v>
      </c>
      <c r="Z407" s="36">
        <f>IFERROR(IF(Y407=0,"",ROUNDUP(Y407/H407,0)*0.00753),"")</f>
        <v>1.506</v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471.99999999999994</v>
      </c>
      <c r="BN407" s="64">
        <f>IFERROR(Y407*I407/H407,"0")</f>
        <v>471.99999999999994</v>
      </c>
      <c r="BO407" s="64">
        <f>IFERROR(1/J407*(X407/H407),"0")</f>
        <v>1.2820512820512819</v>
      </c>
      <c r="BP407" s="64">
        <f>IFERROR(1/J407*(Y407/H407),"0")</f>
        <v>1.2820512820512819</v>
      </c>
    </row>
    <row r="408" spans="1:68" x14ac:dyDescent="0.2">
      <c r="A408" s="792"/>
      <c r="B408" s="780"/>
      <c r="C408" s="780"/>
      <c r="D408" s="780"/>
      <c r="E408" s="780"/>
      <c r="F408" s="780"/>
      <c r="G408" s="780"/>
      <c r="H408" s="780"/>
      <c r="I408" s="780"/>
      <c r="J408" s="780"/>
      <c r="K408" s="780"/>
      <c r="L408" s="780"/>
      <c r="M408" s="780"/>
      <c r="N408" s="780"/>
      <c r="O408" s="793"/>
      <c r="P408" s="777" t="s">
        <v>70</v>
      </c>
      <c r="Q408" s="774"/>
      <c r="R408" s="774"/>
      <c r="S408" s="774"/>
      <c r="T408" s="774"/>
      <c r="U408" s="774"/>
      <c r="V408" s="775"/>
      <c r="W408" s="37" t="s">
        <v>71</v>
      </c>
      <c r="X408" s="763">
        <f>IFERROR(X405/H405,"0")+IFERROR(X406/H406,"0")+IFERROR(X407/H407,"0")</f>
        <v>500</v>
      </c>
      <c r="Y408" s="763">
        <f>IFERROR(Y405/H405,"0")+IFERROR(Y406/H406,"0")+IFERROR(Y407/H407,"0")</f>
        <v>500</v>
      </c>
      <c r="Z408" s="763">
        <f>IFERROR(IF(Z405="",0,Z405),"0")+IFERROR(IF(Z406="",0,Z406),"0")+IFERROR(IF(Z407="",0,Z407),"0")</f>
        <v>3.7649999999999997</v>
      </c>
      <c r="AA408" s="764"/>
      <c r="AB408" s="764"/>
      <c r="AC408" s="764"/>
    </row>
    <row r="409" spans="1:68" x14ac:dyDescent="0.2">
      <c r="A409" s="780"/>
      <c r="B409" s="780"/>
      <c r="C409" s="780"/>
      <c r="D409" s="780"/>
      <c r="E409" s="780"/>
      <c r="F409" s="780"/>
      <c r="G409" s="780"/>
      <c r="H409" s="780"/>
      <c r="I409" s="780"/>
      <c r="J409" s="780"/>
      <c r="K409" s="780"/>
      <c r="L409" s="780"/>
      <c r="M409" s="780"/>
      <c r="N409" s="780"/>
      <c r="O409" s="793"/>
      <c r="P409" s="777" t="s">
        <v>70</v>
      </c>
      <c r="Q409" s="774"/>
      <c r="R409" s="774"/>
      <c r="S409" s="774"/>
      <c r="T409" s="774"/>
      <c r="U409" s="774"/>
      <c r="V409" s="775"/>
      <c r="W409" s="37" t="s">
        <v>68</v>
      </c>
      <c r="X409" s="763">
        <f>IFERROR(SUM(X405:X407),"0")</f>
        <v>1050</v>
      </c>
      <c r="Y409" s="763">
        <f>IFERROR(SUM(Y405:Y407),"0")</f>
        <v>1050</v>
      </c>
      <c r="Z409" s="37"/>
      <c r="AA409" s="764"/>
      <c r="AB409" s="764"/>
      <c r="AC409" s="764"/>
    </row>
    <row r="410" spans="1:68" ht="27.75" hidden="1" customHeight="1" x14ac:dyDescent="0.2">
      <c r="A410" s="949" t="s">
        <v>667</v>
      </c>
      <c r="B410" s="950"/>
      <c r="C410" s="950"/>
      <c r="D410" s="950"/>
      <c r="E410" s="950"/>
      <c r="F410" s="950"/>
      <c r="G410" s="950"/>
      <c r="H410" s="950"/>
      <c r="I410" s="950"/>
      <c r="J410" s="950"/>
      <c r="K410" s="950"/>
      <c r="L410" s="950"/>
      <c r="M410" s="950"/>
      <c r="N410" s="950"/>
      <c r="O410" s="950"/>
      <c r="P410" s="950"/>
      <c r="Q410" s="950"/>
      <c r="R410" s="950"/>
      <c r="S410" s="950"/>
      <c r="T410" s="950"/>
      <c r="U410" s="950"/>
      <c r="V410" s="950"/>
      <c r="W410" s="950"/>
      <c r="X410" s="950"/>
      <c r="Y410" s="950"/>
      <c r="Z410" s="950"/>
      <c r="AA410" s="48"/>
      <c r="AB410" s="48"/>
      <c r="AC410" s="48"/>
    </row>
    <row r="411" spans="1:68" ht="16.5" hidden="1" customHeight="1" x14ac:dyDescent="0.25">
      <c r="A411" s="779" t="s">
        <v>668</v>
      </c>
      <c r="B411" s="780"/>
      <c r="C411" s="780"/>
      <c r="D411" s="780"/>
      <c r="E411" s="780"/>
      <c r="F411" s="780"/>
      <c r="G411" s="780"/>
      <c r="H411" s="780"/>
      <c r="I411" s="780"/>
      <c r="J411" s="780"/>
      <c r="K411" s="780"/>
      <c r="L411" s="780"/>
      <c r="M411" s="780"/>
      <c r="N411" s="780"/>
      <c r="O411" s="780"/>
      <c r="P411" s="780"/>
      <c r="Q411" s="780"/>
      <c r="R411" s="780"/>
      <c r="S411" s="780"/>
      <c r="T411" s="780"/>
      <c r="U411" s="780"/>
      <c r="V411" s="780"/>
      <c r="W411" s="780"/>
      <c r="X411" s="780"/>
      <c r="Y411" s="780"/>
      <c r="Z411" s="780"/>
      <c r="AA411" s="756"/>
      <c r="AB411" s="756"/>
      <c r="AC411" s="756"/>
    </row>
    <row r="412" spans="1:68" ht="14.25" hidden="1" customHeight="1" x14ac:dyDescent="0.25">
      <c r="A412" s="785" t="s">
        <v>113</v>
      </c>
      <c r="B412" s="780"/>
      <c r="C412" s="780"/>
      <c r="D412" s="780"/>
      <c r="E412" s="780"/>
      <c r="F412" s="780"/>
      <c r="G412" s="780"/>
      <c r="H412" s="780"/>
      <c r="I412" s="780"/>
      <c r="J412" s="780"/>
      <c r="K412" s="780"/>
      <c r="L412" s="780"/>
      <c r="M412" s="780"/>
      <c r="N412" s="780"/>
      <c r="O412" s="780"/>
      <c r="P412" s="780"/>
      <c r="Q412" s="780"/>
      <c r="R412" s="780"/>
      <c r="S412" s="780"/>
      <c r="T412" s="780"/>
      <c r="U412" s="780"/>
      <c r="V412" s="780"/>
      <c r="W412" s="780"/>
      <c r="X412" s="780"/>
      <c r="Y412" s="780"/>
      <c r="Z412" s="780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104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1300</v>
      </c>
      <c r="Y414" s="762">
        <f t="shared" si="77"/>
        <v>1305</v>
      </c>
      <c r="Z414" s="36">
        <f>IFERROR(IF(Y414=0,"",ROUNDUP(Y414/H414,0)*0.02175),"")</f>
        <v>1.8922499999999998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1341.6</v>
      </c>
      <c r="BN414" s="64">
        <f t="shared" si="79"/>
        <v>1346.76</v>
      </c>
      <c r="BO414" s="64">
        <f t="shared" si="80"/>
        <v>1.8055555555555556</v>
      </c>
      <c r="BP414" s="64">
        <f t="shared" si="81"/>
        <v>1.8125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107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1100</v>
      </c>
      <c r="Y416" s="762">
        <f t="shared" si="77"/>
        <v>1110</v>
      </c>
      <c r="Z416" s="36">
        <f>IFERROR(IF(Y416=0,"",ROUNDUP(Y416/H416,0)*0.02175),"")</f>
        <v>1.6094999999999999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1135.2</v>
      </c>
      <c r="BN416" s="64">
        <f t="shared" si="79"/>
        <v>1145.52</v>
      </c>
      <c r="BO416" s="64">
        <f t="shared" si="80"/>
        <v>1.5277777777777777</v>
      </c>
      <c r="BP416" s="64">
        <f t="shared" si="81"/>
        <v>1.5416666666666665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8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85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10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2400</v>
      </c>
      <c r="Y419" s="762">
        <f t="shared" si="77"/>
        <v>2400</v>
      </c>
      <c r="Z419" s="36">
        <f>IFERROR(IF(Y419=0,"",ROUNDUP(Y419/H419,0)*0.02175),"")</f>
        <v>3.4799999999999995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2476.8000000000002</v>
      </c>
      <c r="BN419" s="64">
        <f t="shared" si="79"/>
        <v>2476.8000000000002</v>
      </c>
      <c r="BO419" s="64">
        <f t="shared" si="80"/>
        <v>3.333333333333333</v>
      </c>
      <c r="BP419" s="64">
        <f t="shared" si="81"/>
        <v>3.333333333333333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8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87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10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10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2"/>
      <c r="B424" s="780"/>
      <c r="C424" s="780"/>
      <c r="D424" s="780"/>
      <c r="E424" s="780"/>
      <c r="F424" s="780"/>
      <c r="G424" s="780"/>
      <c r="H424" s="780"/>
      <c r="I424" s="780"/>
      <c r="J424" s="780"/>
      <c r="K424" s="780"/>
      <c r="L424" s="780"/>
      <c r="M424" s="780"/>
      <c r="N424" s="780"/>
      <c r="O424" s="793"/>
      <c r="P424" s="777" t="s">
        <v>70</v>
      </c>
      <c r="Q424" s="774"/>
      <c r="R424" s="774"/>
      <c r="S424" s="774"/>
      <c r="T424" s="774"/>
      <c r="U424" s="774"/>
      <c r="V424" s="775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320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321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6.981749999999999</v>
      </c>
      <c r="AA424" s="764"/>
      <c r="AB424" s="764"/>
      <c r="AC424" s="764"/>
    </row>
    <row r="425" spans="1:68" x14ac:dyDescent="0.2">
      <c r="A425" s="780"/>
      <c r="B425" s="780"/>
      <c r="C425" s="780"/>
      <c r="D425" s="780"/>
      <c r="E425" s="780"/>
      <c r="F425" s="780"/>
      <c r="G425" s="780"/>
      <c r="H425" s="780"/>
      <c r="I425" s="780"/>
      <c r="J425" s="780"/>
      <c r="K425" s="780"/>
      <c r="L425" s="780"/>
      <c r="M425" s="780"/>
      <c r="N425" s="780"/>
      <c r="O425" s="793"/>
      <c r="P425" s="777" t="s">
        <v>70</v>
      </c>
      <c r="Q425" s="774"/>
      <c r="R425" s="774"/>
      <c r="S425" s="774"/>
      <c r="T425" s="774"/>
      <c r="U425" s="774"/>
      <c r="V425" s="775"/>
      <c r="W425" s="37" t="s">
        <v>68</v>
      </c>
      <c r="X425" s="763">
        <f>IFERROR(SUM(X413:X423),"0")</f>
        <v>4800</v>
      </c>
      <c r="Y425" s="763">
        <f>IFERROR(SUM(Y413:Y423),"0")</f>
        <v>4815</v>
      </c>
      <c r="Z425" s="37"/>
      <c r="AA425" s="764"/>
      <c r="AB425" s="764"/>
      <c r="AC425" s="764"/>
    </row>
    <row r="426" spans="1:68" ht="14.25" hidden="1" customHeight="1" x14ac:dyDescent="0.25">
      <c r="A426" s="785" t="s">
        <v>167</v>
      </c>
      <c r="B426" s="780"/>
      <c r="C426" s="780"/>
      <c r="D426" s="780"/>
      <c r="E426" s="780"/>
      <c r="F426" s="780"/>
      <c r="G426" s="780"/>
      <c r="H426" s="780"/>
      <c r="I426" s="780"/>
      <c r="J426" s="780"/>
      <c r="K426" s="780"/>
      <c r="L426" s="780"/>
      <c r="M426" s="780"/>
      <c r="N426" s="780"/>
      <c r="O426" s="780"/>
      <c r="P426" s="780"/>
      <c r="Q426" s="780"/>
      <c r="R426" s="780"/>
      <c r="S426" s="780"/>
      <c r="T426" s="780"/>
      <c r="U426" s="780"/>
      <c r="V426" s="780"/>
      <c r="W426" s="780"/>
      <c r="X426" s="780"/>
      <c r="Y426" s="780"/>
      <c r="Z426" s="780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10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1300</v>
      </c>
      <c r="Y427" s="762">
        <f>IFERROR(IF(X427="",0,CEILING((X427/$H427),1)*$H427),"")</f>
        <v>1305</v>
      </c>
      <c r="Z427" s="36">
        <f>IFERROR(IF(Y427=0,"",ROUNDUP(Y427/H427,0)*0.02175),"")</f>
        <v>1.8922499999999998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1341.6</v>
      </c>
      <c r="BN427" s="64">
        <f>IFERROR(Y427*I427/H427,"0")</f>
        <v>1346.76</v>
      </c>
      <c r="BO427" s="64">
        <f>IFERROR(1/J427*(X427/H427),"0")</f>
        <v>1.8055555555555556</v>
      </c>
      <c r="BP427" s="64">
        <f>IFERROR(1/J427*(Y427/H427),"0")</f>
        <v>1.8125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11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2"/>
      <c r="B429" s="780"/>
      <c r="C429" s="780"/>
      <c r="D429" s="780"/>
      <c r="E429" s="780"/>
      <c r="F429" s="780"/>
      <c r="G429" s="780"/>
      <c r="H429" s="780"/>
      <c r="I429" s="780"/>
      <c r="J429" s="780"/>
      <c r="K429" s="780"/>
      <c r="L429" s="780"/>
      <c r="M429" s="780"/>
      <c r="N429" s="780"/>
      <c r="O429" s="793"/>
      <c r="P429" s="777" t="s">
        <v>70</v>
      </c>
      <c r="Q429" s="774"/>
      <c r="R429" s="774"/>
      <c r="S429" s="774"/>
      <c r="T429" s="774"/>
      <c r="U429" s="774"/>
      <c r="V429" s="775"/>
      <c r="W429" s="37" t="s">
        <v>71</v>
      </c>
      <c r="X429" s="763">
        <f>IFERROR(X427/H427,"0")+IFERROR(X428/H428,"0")</f>
        <v>86.666666666666671</v>
      </c>
      <c r="Y429" s="763">
        <f>IFERROR(Y427/H427,"0")+IFERROR(Y428/H428,"0")</f>
        <v>87</v>
      </c>
      <c r="Z429" s="763">
        <f>IFERROR(IF(Z427="",0,Z427),"0")+IFERROR(IF(Z428="",0,Z428),"0")</f>
        <v>1.8922499999999998</v>
      </c>
      <c r="AA429" s="764"/>
      <c r="AB429" s="764"/>
      <c r="AC429" s="764"/>
    </row>
    <row r="430" spans="1:68" x14ac:dyDescent="0.2">
      <c r="A430" s="780"/>
      <c r="B430" s="780"/>
      <c r="C430" s="780"/>
      <c r="D430" s="780"/>
      <c r="E430" s="780"/>
      <c r="F430" s="780"/>
      <c r="G430" s="780"/>
      <c r="H430" s="780"/>
      <c r="I430" s="780"/>
      <c r="J430" s="780"/>
      <c r="K430" s="780"/>
      <c r="L430" s="780"/>
      <c r="M430" s="780"/>
      <c r="N430" s="780"/>
      <c r="O430" s="793"/>
      <c r="P430" s="777" t="s">
        <v>70</v>
      </c>
      <c r="Q430" s="774"/>
      <c r="R430" s="774"/>
      <c r="S430" s="774"/>
      <c r="T430" s="774"/>
      <c r="U430" s="774"/>
      <c r="V430" s="775"/>
      <c r="W430" s="37" t="s">
        <v>68</v>
      </c>
      <c r="X430" s="763">
        <f>IFERROR(SUM(X427:X428),"0")</f>
        <v>1300</v>
      </c>
      <c r="Y430" s="763">
        <f>IFERROR(SUM(Y427:Y428),"0")</f>
        <v>1305</v>
      </c>
      <c r="Z430" s="37"/>
      <c r="AA430" s="764"/>
      <c r="AB430" s="764"/>
      <c r="AC430" s="764"/>
    </row>
    <row r="431" spans="1:68" ht="14.25" hidden="1" customHeight="1" x14ac:dyDescent="0.25">
      <c r="A431" s="785" t="s">
        <v>72</v>
      </c>
      <c r="B431" s="780"/>
      <c r="C431" s="780"/>
      <c r="D431" s="780"/>
      <c r="E431" s="780"/>
      <c r="F431" s="780"/>
      <c r="G431" s="780"/>
      <c r="H431" s="780"/>
      <c r="I431" s="780"/>
      <c r="J431" s="780"/>
      <c r="K431" s="780"/>
      <c r="L431" s="780"/>
      <c r="M431" s="780"/>
      <c r="N431" s="780"/>
      <c r="O431" s="780"/>
      <c r="P431" s="780"/>
      <c r="Q431" s="780"/>
      <c r="R431" s="780"/>
      <c r="S431" s="780"/>
      <c r="T431" s="780"/>
      <c r="U431" s="780"/>
      <c r="V431" s="780"/>
      <c r="W431" s="780"/>
      <c r="X431" s="780"/>
      <c r="Y431" s="780"/>
      <c r="Z431" s="780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116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8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8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2"/>
      <c r="B435" s="780"/>
      <c r="C435" s="780"/>
      <c r="D435" s="780"/>
      <c r="E435" s="780"/>
      <c r="F435" s="780"/>
      <c r="G435" s="780"/>
      <c r="H435" s="780"/>
      <c r="I435" s="780"/>
      <c r="J435" s="780"/>
      <c r="K435" s="780"/>
      <c r="L435" s="780"/>
      <c r="M435" s="780"/>
      <c r="N435" s="780"/>
      <c r="O435" s="793"/>
      <c r="P435" s="777" t="s">
        <v>70</v>
      </c>
      <c r="Q435" s="774"/>
      <c r="R435" s="774"/>
      <c r="S435" s="774"/>
      <c r="T435" s="774"/>
      <c r="U435" s="774"/>
      <c r="V435" s="775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0"/>
      <c r="B436" s="780"/>
      <c r="C436" s="780"/>
      <c r="D436" s="780"/>
      <c r="E436" s="780"/>
      <c r="F436" s="780"/>
      <c r="G436" s="780"/>
      <c r="H436" s="780"/>
      <c r="I436" s="780"/>
      <c r="J436" s="780"/>
      <c r="K436" s="780"/>
      <c r="L436" s="780"/>
      <c r="M436" s="780"/>
      <c r="N436" s="780"/>
      <c r="O436" s="793"/>
      <c r="P436" s="777" t="s">
        <v>70</v>
      </c>
      <c r="Q436" s="774"/>
      <c r="R436" s="774"/>
      <c r="S436" s="774"/>
      <c r="T436" s="774"/>
      <c r="U436" s="774"/>
      <c r="V436" s="775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5" t="s">
        <v>213</v>
      </c>
      <c r="B437" s="780"/>
      <c r="C437" s="780"/>
      <c r="D437" s="780"/>
      <c r="E437" s="780"/>
      <c r="F437" s="780"/>
      <c r="G437" s="780"/>
      <c r="H437" s="780"/>
      <c r="I437" s="780"/>
      <c r="J437" s="780"/>
      <c r="K437" s="780"/>
      <c r="L437" s="780"/>
      <c r="M437" s="780"/>
      <c r="N437" s="780"/>
      <c r="O437" s="780"/>
      <c r="P437" s="780"/>
      <c r="Q437" s="780"/>
      <c r="R437" s="780"/>
      <c r="S437" s="780"/>
      <c r="T437" s="780"/>
      <c r="U437" s="780"/>
      <c r="V437" s="780"/>
      <c r="W437" s="780"/>
      <c r="X437" s="780"/>
      <c r="Y437" s="780"/>
      <c r="Z437" s="780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10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50</v>
      </c>
      <c r="Y438" s="762">
        <f>IFERROR(IF(X438="",0,CEILING((X438/$H438),1)*$H438),"")</f>
        <v>54.6</v>
      </c>
      <c r="Z438" s="36">
        <f>IFERROR(IF(Y438=0,"",ROUNDUP(Y438/H438,0)*0.02175),"")</f>
        <v>0.15225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53.61538461538462</v>
      </c>
      <c r="BN438" s="64">
        <f>IFERROR(Y438*I438/H438,"0")</f>
        <v>58.548000000000009</v>
      </c>
      <c r="BO438" s="64">
        <f>IFERROR(1/J438*(X438/H438),"0")</f>
        <v>0.11446886446886446</v>
      </c>
      <c r="BP438" s="64">
        <f>IFERROR(1/J438*(Y438/H438),"0")</f>
        <v>0.125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82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92"/>
      <c r="B440" s="780"/>
      <c r="C440" s="780"/>
      <c r="D440" s="780"/>
      <c r="E440" s="780"/>
      <c r="F440" s="780"/>
      <c r="G440" s="780"/>
      <c r="H440" s="780"/>
      <c r="I440" s="780"/>
      <c r="J440" s="780"/>
      <c r="K440" s="780"/>
      <c r="L440" s="780"/>
      <c r="M440" s="780"/>
      <c r="N440" s="780"/>
      <c r="O440" s="793"/>
      <c r="P440" s="777" t="s">
        <v>70</v>
      </c>
      <c r="Q440" s="774"/>
      <c r="R440" s="774"/>
      <c r="S440" s="774"/>
      <c r="T440" s="774"/>
      <c r="U440" s="774"/>
      <c r="V440" s="775"/>
      <c r="W440" s="37" t="s">
        <v>71</v>
      </c>
      <c r="X440" s="763">
        <f>IFERROR(X438/H438,"0")+IFERROR(X439/H439,"0")</f>
        <v>6.4102564102564106</v>
      </c>
      <c r="Y440" s="763">
        <f>IFERROR(Y438/H438,"0")+IFERROR(Y439/H439,"0")</f>
        <v>7</v>
      </c>
      <c r="Z440" s="763">
        <f>IFERROR(IF(Z438="",0,Z438),"0")+IFERROR(IF(Z439="",0,Z439),"0")</f>
        <v>0.15225</v>
      </c>
      <c r="AA440" s="764"/>
      <c r="AB440" s="764"/>
      <c r="AC440" s="764"/>
    </row>
    <row r="441" spans="1:68" x14ac:dyDescent="0.2">
      <c r="A441" s="780"/>
      <c r="B441" s="780"/>
      <c r="C441" s="780"/>
      <c r="D441" s="780"/>
      <c r="E441" s="780"/>
      <c r="F441" s="780"/>
      <c r="G441" s="780"/>
      <c r="H441" s="780"/>
      <c r="I441" s="780"/>
      <c r="J441" s="780"/>
      <c r="K441" s="780"/>
      <c r="L441" s="780"/>
      <c r="M441" s="780"/>
      <c r="N441" s="780"/>
      <c r="O441" s="793"/>
      <c r="P441" s="777" t="s">
        <v>70</v>
      </c>
      <c r="Q441" s="774"/>
      <c r="R441" s="774"/>
      <c r="S441" s="774"/>
      <c r="T441" s="774"/>
      <c r="U441" s="774"/>
      <c r="V441" s="775"/>
      <c r="W441" s="37" t="s">
        <v>68</v>
      </c>
      <c r="X441" s="763">
        <f>IFERROR(SUM(X438:X439),"0")</f>
        <v>50</v>
      </c>
      <c r="Y441" s="763">
        <f>IFERROR(SUM(Y438:Y439),"0")</f>
        <v>54.6</v>
      </c>
      <c r="Z441" s="37"/>
      <c r="AA441" s="764"/>
      <c r="AB441" s="764"/>
      <c r="AC441" s="764"/>
    </row>
    <row r="442" spans="1:68" ht="16.5" hidden="1" customHeight="1" x14ac:dyDescent="0.25">
      <c r="A442" s="779" t="s">
        <v>713</v>
      </c>
      <c r="B442" s="780"/>
      <c r="C442" s="780"/>
      <c r="D442" s="780"/>
      <c r="E442" s="780"/>
      <c r="F442" s="780"/>
      <c r="G442" s="780"/>
      <c r="H442" s="780"/>
      <c r="I442" s="780"/>
      <c r="J442" s="780"/>
      <c r="K442" s="780"/>
      <c r="L442" s="780"/>
      <c r="M442" s="780"/>
      <c r="N442" s="780"/>
      <c r="O442" s="780"/>
      <c r="P442" s="780"/>
      <c r="Q442" s="780"/>
      <c r="R442" s="780"/>
      <c r="S442" s="780"/>
      <c r="T442" s="780"/>
      <c r="U442" s="780"/>
      <c r="V442" s="780"/>
      <c r="W442" s="780"/>
      <c r="X442" s="780"/>
      <c r="Y442" s="780"/>
      <c r="Z442" s="780"/>
      <c r="AA442" s="756"/>
      <c r="AB442" s="756"/>
      <c r="AC442" s="756"/>
    </row>
    <row r="443" spans="1:68" ht="14.25" hidden="1" customHeight="1" x14ac:dyDescent="0.25">
      <c r="A443" s="785" t="s">
        <v>113</v>
      </c>
      <c r="B443" s="780"/>
      <c r="C443" s="780"/>
      <c r="D443" s="780"/>
      <c r="E443" s="780"/>
      <c r="F443" s="780"/>
      <c r="G443" s="780"/>
      <c r="H443" s="780"/>
      <c r="I443" s="780"/>
      <c r="J443" s="780"/>
      <c r="K443" s="780"/>
      <c r="L443" s="780"/>
      <c r="M443" s="780"/>
      <c r="N443" s="780"/>
      <c r="O443" s="780"/>
      <c r="P443" s="780"/>
      <c r="Q443" s="780"/>
      <c r="R443" s="780"/>
      <c r="S443" s="780"/>
      <c r="T443" s="780"/>
      <c r="U443" s="780"/>
      <c r="V443" s="780"/>
      <c r="W443" s="780"/>
      <c r="X443" s="780"/>
      <c r="Y443" s="780"/>
      <c r="Z443" s="780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65">
        <v>4680115881907</v>
      </c>
      <c r="E444" s="766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832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65">
        <v>4680115881907</v>
      </c>
      <c r="E445" s="766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10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8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97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82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60</v>
      </c>
      <c r="Y449" s="762">
        <f t="shared" si="82"/>
        <v>60</v>
      </c>
      <c r="Z449" s="36">
        <f t="shared" si="83"/>
        <v>0.10874999999999999</v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62.400000000000006</v>
      </c>
      <c r="BN449" s="64">
        <f t="shared" si="85"/>
        <v>62.400000000000006</v>
      </c>
      <c r="BO449" s="64">
        <f t="shared" si="86"/>
        <v>8.9285714285714274E-2</v>
      </c>
      <c r="BP449" s="64">
        <f t="shared" si="87"/>
        <v>8.9285714285714274E-2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105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92"/>
      <c r="B451" s="780"/>
      <c r="C451" s="780"/>
      <c r="D451" s="780"/>
      <c r="E451" s="780"/>
      <c r="F451" s="780"/>
      <c r="G451" s="780"/>
      <c r="H451" s="780"/>
      <c r="I451" s="780"/>
      <c r="J451" s="780"/>
      <c r="K451" s="780"/>
      <c r="L451" s="780"/>
      <c r="M451" s="780"/>
      <c r="N451" s="780"/>
      <c r="O451" s="793"/>
      <c r="P451" s="777" t="s">
        <v>70</v>
      </c>
      <c r="Q451" s="774"/>
      <c r="R451" s="774"/>
      <c r="S451" s="774"/>
      <c r="T451" s="774"/>
      <c r="U451" s="774"/>
      <c r="V451" s="775"/>
      <c r="W451" s="37" t="s">
        <v>71</v>
      </c>
      <c r="X451" s="763">
        <f>IFERROR(X444/H444,"0")+IFERROR(X445/H445,"0")+IFERROR(X446/H446,"0")+IFERROR(X447/H447,"0")+IFERROR(X448/H448,"0")+IFERROR(X449/H449,"0")+IFERROR(X450/H450,"0")</f>
        <v>5</v>
      </c>
      <c r="Y451" s="763">
        <f>IFERROR(Y444/H444,"0")+IFERROR(Y445/H445,"0")+IFERROR(Y446/H446,"0")+IFERROR(Y447/H447,"0")+IFERROR(Y448/H448,"0")+IFERROR(Y449/H449,"0")+IFERROR(Y450/H450,"0")</f>
        <v>5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0.10874999999999999</v>
      </c>
      <c r="AA451" s="764"/>
      <c r="AB451" s="764"/>
      <c r="AC451" s="764"/>
    </row>
    <row r="452" spans="1:68" x14ac:dyDescent="0.2">
      <c r="A452" s="780"/>
      <c r="B452" s="780"/>
      <c r="C452" s="780"/>
      <c r="D452" s="780"/>
      <c r="E452" s="780"/>
      <c r="F452" s="780"/>
      <c r="G452" s="780"/>
      <c r="H452" s="780"/>
      <c r="I452" s="780"/>
      <c r="J452" s="780"/>
      <c r="K452" s="780"/>
      <c r="L452" s="780"/>
      <c r="M452" s="780"/>
      <c r="N452" s="780"/>
      <c r="O452" s="793"/>
      <c r="P452" s="777" t="s">
        <v>70</v>
      </c>
      <c r="Q452" s="774"/>
      <c r="R452" s="774"/>
      <c r="S452" s="774"/>
      <c r="T452" s="774"/>
      <c r="U452" s="774"/>
      <c r="V452" s="775"/>
      <c r="W452" s="37" t="s">
        <v>68</v>
      </c>
      <c r="X452" s="763">
        <f>IFERROR(SUM(X444:X450),"0")</f>
        <v>60</v>
      </c>
      <c r="Y452" s="763">
        <f>IFERROR(SUM(Y444:Y450),"0")</f>
        <v>60</v>
      </c>
      <c r="Z452" s="37"/>
      <c r="AA452" s="764"/>
      <c r="AB452" s="764"/>
      <c r="AC452" s="764"/>
    </row>
    <row r="453" spans="1:68" ht="14.25" hidden="1" customHeight="1" x14ac:dyDescent="0.25">
      <c r="A453" s="785" t="s">
        <v>63</v>
      </c>
      <c r="B453" s="780"/>
      <c r="C453" s="780"/>
      <c r="D453" s="780"/>
      <c r="E453" s="780"/>
      <c r="F453" s="780"/>
      <c r="G453" s="780"/>
      <c r="H453" s="780"/>
      <c r="I453" s="780"/>
      <c r="J453" s="780"/>
      <c r="K453" s="780"/>
      <c r="L453" s="780"/>
      <c r="M453" s="780"/>
      <c r="N453" s="780"/>
      <c r="O453" s="780"/>
      <c r="P453" s="780"/>
      <c r="Q453" s="780"/>
      <c r="R453" s="780"/>
      <c r="S453" s="780"/>
      <c r="T453" s="780"/>
      <c r="U453" s="780"/>
      <c r="V453" s="780"/>
      <c r="W453" s="780"/>
      <c r="X453" s="780"/>
      <c r="Y453" s="780"/>
      <c r="Z453" s="780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11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11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2"/>
      <c r="B456" s="780"/>
      <c r="C456" s="780"/>
      <c r="D456" s="780"/>
      <c r="E456" s="780"/>
      <c r="F456" s="780"/>
      <c r="G456" s="780"/>
      <c r="H456" s="780"/>
      <c r="I456" s="780"/>
      <c r="J456" s="780"/>
      <c r="K456" s="780"/>
      <c r="L456" s="780"/>
      <c r="M456" s="780"/>
      <c r="N456" s="780"/>
      <c r="O456" s="793"/>
      <c r="P456" s="777" t="s">
        <v>70</v>
      </c>
      <c r="Q456" s="774"/>
      <c r="R456" s="774"/>
      <c r="S456" s="774"/>
      <c r="T456" s="774"/>
      <c r="U456" s="774"/>
      <c r="V456" s="775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0"/>
      <c r="B457" s="780"/>
      <c r="C457" s="780"/>
      <c r="D457" s="780"/>
      <c r="E457" s="780"/>
      <c r="F457" s="780"/>
      <c r="G457" s="780"/>
      <c r="H457" s="780"/>
      <c r="I457" s="780"/>
      <c r="J457" s="780"/>
      <c r="K457" s="780"/>
      <c r="L457" s="780"/>
      <c r="M457" s="780"/>
      <c r="N457" s="780"/>
      <c r="O457" s="793"/>
      <c r="P457" s="777" t="s">
        <v>70</v>
      </c>
      <c r="Q457" s="774"/>
      <c r="R457" s="774"/>
      <c r="S457" s="774"/>
      <c r="T457" s="774"/>
      <c r="U457" s="774"/>
      <c r="V457" s="775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5" t="s">
        <v>72</v>
      </c>
      <c r="B458" s="780"/>
      <c r="C458" s="780"/>
      <c r="D458" s="780"/>
      <c r="E458" s="780"/>
      <c r="F458" s="780"/>
      <c r="G458" s="780"/>
      <c r="H458" s="780"/>
      <c r="I458" s="780"/>
      <c r="J458" s="780"/>
      <c r="K458" s="780"/>
      <c r="L458" s="780"/>
      <c r="M458" s="780"/>
      <c r="N458" s="780"/>
      <c r="O458" s="780"/>
      <c r="P458" s="780"/>
      <c r="Q458" s="780"/>
      <c r="R458" s="780"/>
      <c r="S458" s="780"/>
      <c r="T458" s="780"/>
      <c r="U458" s="780"/>
      <c r="V458" s="780"/>
      <c r="W458" s="780"/>
      <c r="X458" s="780"/>
      <c r="Y458" s="780"/>
      <c r="Z458" s="780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90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20</v>
      </c>
      <c r="Y459" s="762">
        <f>IFERROR(IF(X459="",0,CEILING((X459/$H459),1)*$H459),"")</f>
        <v>23.4</v>
      </c>
      <c r="Z459" s="36">
        <f>IFERROR(IF(Y459=0,"",ROUNDUP(Y459/H459,0)*0.02175),"")</f>
        <v>6.5250000000000002E-2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21.446153846153852</v>
      </c>
      <c r="BN459" s="64">
        <f>IFERROR(Y459*I459/H459,"0")</f>
        <v>25.092000000000002</v>
      </c>
      <c r="BO459" s="64">
        <f>IFERROR(1/J459*(X459/H459),"0")</f>
        <v>4.5787545787545791E-2</v>
      </c>
      <c r="BP459" s="64">
        <f>IFERROR(1/J459*(Y459/H459),"0")</f>
        <v>5.3571428571428568E-2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91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9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94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8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2"/>
      <c r="B464" s="780"/>
      <c r="C464" s="780"/>
      <c r="D464" s="780"/>
      <c r="E464" s="780"/>
      <c r="F464" s="780"/>
      <c r="G464" s="780"/>
      <c r="H464" s="780"/>
      <c r="I464" s="780"/>
      <c r="J464" s="780"/>
      <c r="K464" s="780"/>
      <c r="L464" s="780"/>
      <c r="M464" s="780"/>
      <c r="N464" s="780"/>
      <c r="O464" s="793"/>
      <c r="P464" s="777" t="s">
        <v>70</v>
      </c>
      <c r="Q464" s="774"/>
      <c r="R464" s="774"/>
      <c r="S464" s="774"/>
      <c r="T464" s="774"/>
      <c r="U464" s="774"/>
      <c r="V464" s="775"/>
      <c r="W464" s="37" t="s">
        <v>71</v>
      </c>
      <c r="X464" s="763">
        <f>IFERROR(X459/H459,"0")+IFERROR(X460/H460,"0")+IFERROR(X461/H461,"0")+IFERROR(X462/H462,"0")+IFERROR(X463/H463,"0")</f>
        <v>2.5641025641025643</v>
      </c>
      <c r="Y464" s="763">
        <f>IFERROR(Y459/H459,"0")+IFERROR(Y460/H460,"0")+IFERROR(Y461/H461,"0")+IFERROR(Y462/H462,"0")+IFERROR(Y463/H463,"0")</f>
        <v>3</v>
      </c>
      <c r="Z464" s="763">
        <f>IFERROR(IF(Z459="",0,Z459),"0")+IFERROR(IF(Z460="",0,Z460),"0")+IFERROR(IF(Z461="",0,Z461),"0")+IFERROR(IF(Z462="",0,Z462),"0")+IFERROR(IF(Z463="",0,Z463),"0")</f>
        <v>6.5250000000000002E-2</v>
      </c>
      <c r="AA464" s="764"/>
      <c r="AB464" s="764"/>
      <c r="AC464" s="764"/>
    </row>
    <row r="465" spans="1:68" x14ac:dyDescent="0.2">
      <c r="A465" s="780"/>
      <c r="B465" s="780"/>
      <c r="C465" s="780"/>
      <c r="D465" s="780"/>
      <c r="E465" s="780"/>
      <c r="F465" s="780"/>
      <c r="G465" s="780"/>
      <c r="H465" s="780"/>
      <c r="I465" s="780"/>
      <c r="J465" s="780"/>
      <c r="K465" s="780"/>
      <c r="L465" s="780"/>
      <c r="M465" s="780"/>
      <c r="N465" s="780"/>
      <c r="O465" s="793"/>
      <c r="P465" s="777" t="s">
        <v>70</v>
      </c>
      <c r="Q465" s="774"/>
      <c r="R465" s="774"/>
      <c r="S465" s="774"/>
      <c r="T465" s="774"/>
      <c r="U465" s="774"/>
      <c r="V465" s="775"/>
      <c r="W465" s="37" t="s">
        <v>68</v>
      </c>
      <c r="X465" s="763">
        <f>IFERROR(SUM(X459:X463),"0")</f>
        <v>20</v>
      </c>
      <c r="Y465" s="763">
        <f>IFERROR(SUM(Y459:Y463),"0")</f>
        <v>23.4</v>
      </c>
      <c r="Z465" s="37"/>
      <c r="AA465" s="764"/>
      <c r="AB465" s="764"/>
      <c r="AC465" s="764"/>
    </row>
    <row r="466" spans="1:68" ht="14.25" hidden="1" customHeight="1" x14ac:dyDescent="0.25">
      <c r="A466" s="785" t="s">
        <v>213</v>
      </c>
      <c r="B466" s="780"/>
      <c r="C466" s="780"/>
      <c r="D466" s="780"/>
      <c r="E466" s="780"/>
      <c r="F466" s="780"/>
      <c r="G466" s="780"/>
      <c r="H466" s="780"/>
      <c r="I466" s="780"/>
      <c r="J466" s="780"/>
      <c r="K466" s="780"/>
      <c r="L466" s="780"/>
      <c r="M466" s="780"/>
      <c r="N466" s="780"/>
      <c r="O466" s="780"/>
      <c r="P466" s="780"/>
      <c r="Q466" s="780"/>
      <c r="R466" s="780"/>
      <c r="S466" s="780"/>
      <c r="T466" s="780"/>
      <c r="U466" s="780"/>
      <c r="V466" s="780"/>
      <c r="W466" s="780"/>
      <c r="X466" s="780"/>
      <c r="Y466" s="780"/>
      <c r="Z466" s="780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107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2"/>
      <c r="B468" s="780"/>
      <c r="C468" s="780"/>
      <c r="D468" s="780"/>
      <c r="E468" s="780"/>
      <c r="F468" s="780"/>
      <c r="G468" s="780"/>
      <c r="H468" s="780"/>
      <c r="I468" s="780"/>
      <c r="J468" s="780"/>
      <c r="K468" s="780"/>
      <c r="L468" s="780"/>
      <c r="M468" s="780"/>
      <c r="N468" s="780"/>
      <c r="O468" s="793"/>
      <c r="P468" s="777" t="s">
        <v>70</v>
      </c>
      <c r="Q468" s="774"/>
      <c r="R468" s="774"/>
      <c r="S468" s="774"/>
      <c r="T468" s="774"/>
      <c r="U468" s="774"/>
      <c r="V468" s="775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0"/>
      <c r="B469" s="780"/>
      <c r="C469" s="780"/>
      <c r="D469" s="780"/>
      <c r="E469" s="780"/>
      <c r="F469" s="780"/>
      <c r="G469" s="780"/>
      <c r="H469" s="780"/>
      <c r="I469" s="780"/>
      <c r="J469" s="780"/>
      <c r="K469" s="780"/>
      <c r="L469" s="780"/>
      <c r="M469" s="780"/>
      <c r="N469" s="780"/>
      <c r="O469" s="793"/>
      <c r="P469" s="777" t="s">
        <v>70</v>
      </c>
      <c r="Q469" s="774"/>
      <c r="R469" s="774"/>
      <c r="S469" s="774"/>
      <c r="T469" s="774"/>
      <c r="U469" s="774"/>
      <c r="V469" s="775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949" t="s">
        <v>752</v>
      </c>
      <c r="B470" s="950"/>
      <c r="C470" s="950"/>
      <c r="D470" s="950"/>
      <c r="E470" s="950"/>
      <c r="F470" s="950"/>
      <c r="G470" s="950"/>
      <c r="H470" s="950"/>
      <c r="I470" s="950"/>
      <c r="J470" s="950"/>
      <c r="K470" s="950"/>
      <c r="L470" s="950"/>
      <c r="M470" s="950"/>
      <c r="N470" s="950"/>
      <c r="O470" s="950"/>
      <c r="P470" s="950"/>
      <c r="Q470" s="950"/>
      <c r="R470" s="950"/>
      <c r="S470" s="950"/>
      <c r="T470" s="950"/>
      <c r="U470" s="950"/>
      <c r="V470" s="950"/>
      <c r="W470" s="950"/>
      <c r="X470" s="950"/>
      <c r="Y470" s="950"/>
      <c r="Z470" s="950"/>
      <c r="AA470" s="48"/>
      <c r="AB470" s="48"/>
      <c r="AC470" s="48"/>
    </row>
    <row r="471" spans="1:68" ht="16.5" hidden="1" customHeight="1" x14ac:dyDescent="0.25">
      <c r="A471" s="779" t="s">
        <v>753</v>
      </c>
      <c r="B471" s="780"/>
      <c r="C471" s="780"/>
      <c r="D471" s="780"/>
      <c r="E471" s="780"/>
      <c r="F471" s="780"/>
      <c r="G471" s="780"/>
      <c r="H471" s="780"/>
      <c r="I471" s="780"/>
      <c r="J471" s="780"/>
      <c r="K471" s="780"/>
      <c r="L471" s="780"/>
      <c r="M471" s="780"/>
      <c r="N471" s="780"/>
      <c r="O471" s="780"/>
      <c r="P471" s="780"/>
      <c r="Q471" s="780"/>
      <c r="R471" s="780"/>
      <c r="S471" s="780"/>
      <c r="T471" s="780"/>
      <c r="U471" s="780"/>
      <c r="V471" s="780"/>
      <c r="W471" s="780"/>
      <c r="X471" s="780"/>
      <c r="Y471" s="780"/>
      <c r="Z471" s="780"/>
      <c r="AA471" s="756"/>
      <c r="AB471" s="756"/>
      <c r="AC471" s="756"/>
    </row>
    <row r="472" spans="1:68" ht="14.25" hidden="1" customHeight="1" x14ac:dyDescent="0.25">
      <c r="A472" s="785" t="s">
        <v>113</v>
      </c>
      <c r="B472" s="780"/>
      <c r="C472" s="780"/>
      <c r="D472" s="780"/>
      <c r="E472" s="780"/>
      <c r="F472" s="780"/>
      <c r="G472" s="780"/>
      <c r="H472" s="780"/>
      <c r="I472" s="780"/>
      <c r="J472" s="780"/>
      <c r="K472" s="780"/>
      <c r="L472" s="780"/>
      <c r="M472" s="780"/>
      <c r="N472" s="780"/>
      <c r="O472" s="780"/>
      <c r="P472" s="780"/>
      <c r="Q472" s="780"/>
      <c r="R472" s="780"/>
      <c r="S472" s="780"/>
      <c r="T472" s="780"/>
      <c r="U472" s="780"/>
      <c r="V472" s="780"/>
      <c r="W472" s="780"/>
      <c r="X472" s="780"/>
      <c r="Y472" s="780"/>
      <c r="Z472" s="780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11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2"/>
      <c r="B474" s="780"/>
      <c r="C474" s="780"/>
      <c r="D474" s="780"/>
      <c r="E474" s="780"/>
      <c r="F474" s="780"/>
      <c r="G474" s="780"/>
      <c r="H474" s="780"/>
      <c r="I474" s="780"/>
      <c r="J474" s="780"/>
      <c r="K474" s="780"/>
      <c r="L474" s="780"/>
      <c r="M474" s="780"/>
      <c r="N474" s="780"/>
      <c r="O474" s="793"/>
      <c r="P474" s="777" t="s">
        <v>70</v>
      </c>
      <c r="Q474" s="774"/>
      <c r="R474" s="774"/>
      <c r="S474" s="774"/>
      <c r="T474" s="774"/>
      <c r="U474" s="774"/>
      <c r="V474" s="775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0"/>
      <c r="B475" s="780"/>
      <c r="C475" s="780"/>
      <c r="D475" s="780"/>
      <c r="E475" s="780"/>
      <c r="F475" s="780"/>
      <c r="G475" s="780"/>
      <c r="H475" s="780"/>
      <c r="I475" s="780"/>
      <c r="J475" s="780"/>
      <c r="K475" s="780"/>
      <c r="L475" s="780"/>
      <c r="M475" s="780"/>
      <c r="N475" s="780"/>
      <c r="O475" s="793"/>
      <c r="P475" s="777" t="s">
        <v>70</v>
      </c>
      <c r="Q475" s="774"/>
      <c r="R475" s="774"/>
      <c r="S475" s="774"/>
      <c r="T475" s="774"/>
      <c r="U475" s="774"/>
      <c r="V475" s="775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5" t="s">
        <v>63</v>
      </c>
      <c r="B476" s="780"/>
      <c r="C476" s="780"/>
      <c r="D476" s="780"/>
      <c r="E476" s="780"/>
      <c r="F476" s="780"/>
      <c r="G476" s="780"/>
      <c r="H476" s="780"/>
      <c r="I476" s="780"/>
      <c r="J476" s="780"/>
      <c r="K476" s="780"/>
      <c r="L476" s="780"/>
      <c r="M476" s="780"/>
      <c r="N476" s="780"/>
      <c r="O476" s="780"/>
      <c r="P476" s="780"/>
      <c r="Q476" s="780"/>
      <c r="R476" s="780"/>
      <c r="S476" s="780"/>
      <c r="T476" s="780"/>
      <c r="U476" s="780"/>
      <c r="V476" s="780"/>
      <c r="W476" s="780"/>
      <c r="X476" s="780"/>
      <c r="Y476" s="780"/>
      <c r="Z476" s="780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9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757</v>
      </c>
      <c r="B478" s="54" t="s">
        <v>760</v>
      </c>
      <c r="C478" s="31">
        <v>4301031355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88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40</v>
      </c>
      <c r="Y478" s="762">
        <f t="shared" si="88"/>
        <v>42</v>
      </c>
      <c r="Z478" s="36">
        <f>IFERROR(IF(Y478=0,"",ROUNDUP(Y478/H478,0)*0.00753),"")</f>
        <v>7.5300000000000006E-2</v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42.190476190476183</v>
      </c>
      <c r="BN478" s="64">
        <f t="shared" si="90"/>
        <v>44.3</v>
      </c>
      <c r="BO478" s="64">
        <f t="shared" si="91"/>
        <v>6.1050061050061048E-2</v>
      </c>
      <c r="BP478" s="64">
        <f t="shared" si="92"/>
        <v>6.4102564102564097E-2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108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10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50</v>
      </c>
      <c r="Y480" s="762">
        <f t="shared" si="88"/>
        <v>50.400000000000006</v>
      </c>
      <c r="Z480" s="36">
        <f>IFERROR(IF(Y480=0,"",ROUNDUP(Y480/H480,0)*0.00753),"")</f>
        <v>9.0359999999999996E-2</v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52.738095238095234</v>
      </c>
      <c r="BN480" s="64">
        <f t="shared" si="90"/>
        <v>53.160000000000004</v>
      </c>
      <c r="BO480" s="64">
        <f t="shared" si="91"/>
        <v>7.6312576312576319E-2</v>
      </c>
      <c r="BP480" s="64">
        <f t="shared" si="92"/>
        <v>7.6923076923076927E-2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11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8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772</v>
      </c>
      <c r="B484" s="54" t="s">
        <v>773</v>
      </c>
      <c r="C484" s="31">
        <v>4301031330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81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59.499999999999993</v>
      </c>
      <c r="Y484" s="762">
        <f t="shared" si="88"/>
        <v>60.900000000000006</v>
      </c>
      <c r="Z484" s="36">
        <f t="shared" si="93"/>
        <v>0.14558000000000001</v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63.183333333333316</v>
      </c>
      <c r="BN484" s="64">
        <f t="shared" si="90"/>
        <v>64.67</v>
      </c>
      <c r="BO484" s="64">
        <f t="shared" si="91"/>
        <v>0.12108262108262108</v>
      </c>
      <c r="BP484" s="64">
        <f t="shared" si="92"/>
        <v>0.12393162393162395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38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4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9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8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70</v>
      </c>
      <c r="Y488" s="762">
        <f t="shared" si="88"/>
        <v>71.400000000000006</v>
      </c>
      <c r="Z488" s="36">
        <f t="shared" si="93"/>
        <v>0.17068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74.333333333333329</v>
      </c>
      <c r="BN488" s="64">
        <f t="shared" si="90"/>
        <v>75.820000000000007</v>
      </c>
      <c r="BO488" s="64">
        <f t="shared" si="91"/>
        <v>0.14245014245014245</v>
      </c>
      <c r="BP488" s="64">
        <f t="shared" si="92"/>
        <v>0.14529914529914531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1056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90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9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customHeight="1" x14ac:dyDescent="0.25">
      <c r="A492" s="54" t="s">
        <v>788</v>
      </c>
      <c r="B492" s="54" t="s">
        <v>791</v>
      </c>
      <c r="C492" s="31">
        <v>4301031358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11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52.5</v>
      </c>
      <c r="Y492" s="762">
        <f t="shared" si="88"/>
        <v>52.5</v>
      </c>
      <c r="Z492" s="36">
        <f t="shared" si="93"/>
        <v>0.1255</v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55.75</v>
      </c>
      <c r="BN492" s="64">
        <f t="shared" si="90"/>
        <v>55.75</v>
      </c>
      <c r="BO492" s="64">
        <f t="shared" si="91"/>
        <v>0.10683760683760685</v>
      </c>
      <c r="BP492" s="64">
        <f t="shared" si="92"/>
        <v>0.10683760683760685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106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109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2"/>
      <c r="B496" s="780"/>
      <c r="C496" s="780"/>
      <c r="D496" s="780"/>
      <c r="E496" s="780"/>
      <c r="F496" s="780"/>
      <c r="G496" s="780"/>
      <c r="H496" s="780"/>
      <c r="I496" s="780"/>
      <c r="J496" s="780"/>
      <c r="K496" s="780"/>
      <c r="L496" s="780"/>
      <c r="M496" s="780"/>
      <c r="N496" s="780"/>
      <c r="O496" s="793"/>
      <c r="P496" s="777" t="s">
        <v>70</v>
      </c>
      <c r="Q496" s="774"/>
      <c r="R496" s="774"/>
      <c r="S496" s="774"/>
      <c r="T496" s="774"/>
      <c r="U496" s="774"/>
      <c r="V496" s="775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108.09523809523809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110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0.60742000000000007</v>
      </c>
      <c r="AA496" s="764"/>
      <c r="AB496" s="764"/>
      <c r="AC496" s="764"/>
    </row>
    <row r="497" spans="1:68" x14ac:dyDescent="0.2">
      <c r="A497" s="780"/>
      <c r="B497" s="780"/>
      <c r="C497" s="780"/>
      <c r="D497" s="780"/>
      <c r="E497" s="780"/>
      <c r="F497" s="780"/>
      <c r="G497" s="780"/>
      <c r="H497" s="780"/>
      <c r="I497" s="780"/>
      <c r="J497" s="780"/>
      <c r="K497" s="780"/>
      <c r="L497" s="780"/>
      <c r="M497" s="780"/>
      <c r="N497" s="780"/>
      <c r="O497" s="793"/>
      <c r="P497" s="777" t="s">
        <v>70</v>
      </c>
      <c r="Q497" s="774"/>
      <c r="R497" s="774"/>
      <c r="S497" s="774"/>
      <c r="T497" s="774"/>
      <c r="U497" s="774"/>
      <c r="V497" s="775"/>
      <c r="W497" s="37" t="s">
        <v>68</v>
      </c>
      <c r="X497" s="763">
        <f>IFERROR(SUM(X477:X495),"0")</f>
        <v>272</v>
      </c>
      <c r="Y497" s="763">
        <f>IFERROR(SUM(Y477:Y495),"0")</f>
        <v>277.20000000000005</v>
      </c>
      <c r="Z497" s="37"/>
      <c r="AA497" s="764"/>
      <c r="AB497" s="764"/>
      <c r="AC497" s="764"/>
    </row>
    <row r="498" spans="1:68" ht="14.25" hidden="1" customHeight="1" x14ac:dyDescent="0.25">
      <c r="A498" s="785" t="s">
        <v>72</v>
      </c>
      <c r="B498" s="780"/>
      <c r="C498" s="780"/>
      <c r="D498" s="780"/>
      <c r="E498" s="780"/>
      <c r="F498" s="780"/>
      <c r="G498" s="780"/>
      <c r="H498" s="780"/>
      <c r="I498" s="780"/>
      <c r="J498" s="780"/>
      <c r="K498" s="780"/>
      <c r="L498" s="780"/>
      <c r="M498" s="780"/>
      <c r="N498" s="780"/>
      <c r="O498" s="780"/>
      <c r="P498" s="780"/>
      <c r="Q498" s="780"/>
      <c r="R498" s="780"/>
      <c r="S498" s="780"/>
      <c r="T498" s="780"/>
      <c r="U498" s="780"/>
      <c r="V498" s="780"/>
      <c r="W498" s="780"/>
      <c r="X498" s="780"/>
      <c r="Y498" s="780"/>
      <c r="Z498" s="780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8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95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2"/>
      <c r="B501" s="780"/>
      <c r="C501" s="780"/>
      <c r="D501" s="780"/>
      <c r="E501" s="780"/>
      <c r="F501" s="780"/>
      <c r="G501" s="780"/>
      <c r="H501" s="780"/>
      <c r="I501" s="780"/>
      <c r="J501" s="780"/>
      <c r="K501" s="780"/>
      <c r="L501" s="780"/>
      <c r="M501" s="780"/>
      <c r="N501" s="780"/>
      <c r="O501" s="793"/>
      <c r="P501" s="777" t="s">
        <v>70</v>
      </c>
      <c r="Q501" s="774"/>
      <c r="R501" s="774"/>
      <c r="S501" s="774"/>
      <c r="T501" s="774"/>
      <c r="U501" s="774"/>
      <c r="V501" s="775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0"/>
      <c r="B502" s="780"/>
      <c r="C502" s="780"/>
      <c r="D502" s="780"/>
      <c r="E502" s="780"/>
      <c r="F502" s="780"/>
      <c r="G502" s="780"/>
      <c r="H502" s="780"/>
      <c r="I502" s="780"/>
      <c r="J502" s="780"/>
      <c r="K502" s="780"/>
      <c r="L502" s="780"/>
      <c r="M502" s="780"/>
      <c r="N502" s="780"/>
      <c r="O502" s="793"/>
      <c r="P502" s="777" t="s">
        <v>70</v>
      </c>
      <c r="Q502" s="774"/>
      <c r="R502" s="774"/>
      <c r="S502" s="774"/>
      <c r="T502" s="774"/>
      <c r="U502" s="774"/>
      <c r="V502" s="775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5" t="s">
        <v>102</v>
      </c>
      <c r="B503" s="780"/>
      <c r="C503" s="780"/>
      <c r="D503" s="780"/>
      <c r="E503" s="780"/>
      <c r="F503" s="780"/>
      <c r="G503" s="780"/>
      <c r="H503" s="780"/>
      <c r="I503" s="780"/>
      <c r="J503" s="780"/>
      <c r="K503" s="780"/>
      <c r="L503" s="780"/>
      <c r="M503" s="780"/>
      <c r="N503" s="780"/>
      <c r="O503" s="780"/>
      <c r="P503" s="780"/>
      <c r="Q503" s="780"/>
      <c r="R503" s="780"/>
      <c r="S503" s="780"/>
      <c r="T503" s="780"/>
      <c r="U503" s="780"/>
      <c r="V503" s="780"/>
      <c r="W503" s="780"/>
      <c r="X503" s="780"/>
      <c r="Y503" s="780"/>
      <c r="Z503" s="780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9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1.8</v>
      </c>
      <c r="Y504" s="762">
        <f>IFERROR(IF(X504="",0,CEILING((X504/$H504),1)*$H504),"")</f>
        <v>2.4</v>
      </c>
      <c r="Z504" s="36">
        <f>IFERROR(IF(Y504=0,"",ROUNDUP(Y504/H504,0)*0.00627),"")</f>
        <v>1.2540000000000001E-2</v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2.7</v>
      </c>
      <c r="BN504" s="64">
        <f>IFERROR(Y504*I504/H504,"0")</f>
        <v>3.6000000000000005</v>
      </c>
      <c r="BO504" s="64">
        <f>IFERROR(1/J504*(X504/H504),"0")</f>
        <v>7.4999999999999997E-3</v>
      </c>
      <c r="BP504" s="64">
        <f>IFERROR(1/J504*(Y504/H504),"0")</f>
        <v>0.01</v>
      </c>
    </row>
    <row r="505" spans="1:68" ht="27" customHeight="1" x14ac:dyDescent="0.25">
      <c r="A505" s="54" t="s">
        <v>809</v>
      </c>
      <c r="B505" s="54" t="s">
        <v>810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7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3.3</v>
      </c>
      <c r="Y505" s="762">
        <f>IFERROR(IF(X505="",0,CEILING((X505/$H505),1)*$H505),"")</f>
        <v>3.96</v>
      </c>
      <c r="Z505" s="36">
        <f>IFERROR(IF(Y505=0,"",ROUNDUP(Y505/H505,0)*0.00627),"")</f>
        <v>1.881E-2</v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4.6999999999999993</v>
      </c>
      <c r="BN505" s="64">
        <f>IFERROR(Y505*I505/H505,"0")</f>
        <v>5.64</v>
      </c>
      <c r="BO505" s="64">
        <f>IFERROR(1/J505*(X505/H505),"0")</f>
        <v>1.2499999999999997E-2</v>
      </c>
      <c r="BP505" s="64">
        <f>IFERROR(1/J505*(Y505/H505),"0")</f>
        <v>1.4999999999999999E-2</v>
      </c>
    </row>
    <row r="506" spans="1:68" x14ac:dyDescent="0.2">
      <c r="A506" s="792"/>
      <c r="B506" s="780"/>
      <c r="C506" s="780"/>
      <c r="D506" s="780"/>
      <c r="E506" s="780"/>
      <c r="F506" s="780"/>
      <c r="G506" s="780"/>
      <c r="H506" s="780"/>
      <c r="I506" s="780"/>
      <c r="J506" s="780"/>
      <c r="K506" s="780"/>
      <c r="L506" s="780"/>
      <c r="M506" s="780"/>
      <c r="N506" s="780"/>
      <c r="O506" s="793"/>
      <c r="P506" s="777" t="s">
        <v>70</v>
      </c>
      <c r="Q506" s="774"/>
      <c r="R506" s="774"/>
      <c r="S506" s="774"/>
      <c r="T506" s="774"/>
      <c r="U506" s="774"/>
      <c r="V506" s="775"/>
      <c r="W506" s="37" t="s">
        <v>71</v>
      </c>
      <c r="X506" s="763">
        <f>IFERROR(X504/H504,"0")+IFERROR(X505/H505,"0")</f>
        <v>3.9999999999999996</v>
      </c>
      <c r="Y506" s="763">
        <f>IFERROR(Y504/H504,"0")+IFERROR(Y505/H505,"0")</f>
        <v>5</v>
      </c>
      <c r="Z506" s="763">
        <f>IFERROR(IF(Z504="",0,Z504),"0")+IFERROR(IF(Z505="",0,Z505),"0")</f>
        <v>3.1350000000000003E-2</v>
      </c>
      <c r="AA506" s="764"/>
      <c r="AB506" s="764"/>
      <c r="AC506" s="764"/>
    </row>
    <row r="507" spans="1:68" x14ac:dyDescent="0.2">
      <c r="A507" s="780"/>
      <c r="B507" s="780"/>
      <c r="C507" s="780"/>
      <c r="D507" s="780"/>
      <c r="E507" s="780"/>
      <c r="F507" s="780"/>
      <c r="G507" s="780"/>
      <c r="H507" s="780"/>
      <c r="I507" s="780"/>
      <c r="J507" s="780"/>
      <c r="K507" s="780"/>
      <c r="L507" s="780"/>
      <c r="M507" s="780"/>
      <c r="N507" s="780"/>
      <c r="O507" s="793"/>
      <c r="P507" s="777" t="s">
        <v>70</v>
      </c>
      <c r="Q507" s="774"/>
      <c r="R507" s="774"/>
      <c r="S507" s="774"/>
      <c r="T507" s="774"/>
      <c r="U507" s="774"/>
      <c r="V507" s="775"/>
      <c r="W507" s="37" t="s">
        <v>68</v>
      </c>
      <c r="X507" s="763">
        <f>IFERROR(SUM(X504:X505),"0")</f>
        <v>5.0999999999999996</v>
      </c>
      <c r="Y507" s="763">
        <f>IFERROR(SUM(Y504:Y505),"0")</f>
        <v>6.3599999999999994</v>
      </c>
      <c r="Z507" s="37"/>
      <c r="AA507" s="764"/>
      <c r="AB507" s="764"/>
      <c r="AC507" s="764"/>
    </row>
    <row r="508" spans="1:68" ht="16.5" hidden="1" customHeight="1" x14ac:dyDescent="0.25">
      <c r="A508" s="779" t="s">
        <v>812</v>
      </c>
      <c r="B508" s="780"/>
      <c r="C508" s="780"/>
      <c r="D508" s="780"/>
      <c r="E508" s="780"/>
      <c r="F508" s="780"/>
      <c r="G508" s="780"/>
      <c r="H508" s="780"/>
      <c r="I508" s="780"/>
      <c r="J508" s="780"/>
      <c r="K508" s="780"/>
      <c r="L508" s="780"/>
      <c r="M508" s="780"/>
      <c r="N508" s="780"/>
      <c r="O508" s="780"/>
      <c r="P508" s="780"/>
      <c r="Q508" s="780"/>
      <c r="R508" s="780"/>
      <c r="S508" s="780"/>
      <c r="T508" s="780"/>
      <c r="U508" s="780"/>
      <c r="V508" s="780"/>
      <c r="W508" s="780"/>
      <c r="X508" s="780"/>
      <c r="Y508" s="780"/>
      <c r="Z508" s="780"/>
      <c r="AA508" s="756"/>
      <c r="AB508" s="756"/>
      <c r="AC508" s="756"/>
    </row>
    <row r="509" spans="1:68" ht="14.25" hidden="1" customHeight="1" x14ac:dyDescent="0.25">
      <c r="A509" s="785" t="s">
        <v>167</v>
      </c>
      <c r="B509" s="780"/>
      <c r="C509" s="780"/>
      <c r="D509" s="780"/>
      <c r="E509" s="780"/>
      <c r="F509" s="780"/>
      <c r="G509" s="780"/>
      <c r="H509" s="780"/>
      <c r="I509" s="780"/>
      <c r="J509" s="780"/>
      <c r="K509" s="780"/>
      <c r="L509" s="780"/>
      <c r="M509" s="780"/>
      <c r="N509" s="780"/>
      <c r="O509" s="780"/>
      <c r="P509" s="780"/>
      <c r="Q509" s="780"/>
      <c r="R509" s="780"/>
      <c r="S509" s="780"/>
      <c r="T509" s="780"/>
      <c r="U509" s="780"/>
      <c r="V509" s="780"/>
      <c r="W509" s="780"/>
      <c r="X509" s="780"/>
      <c r="Y509" s="780"/>
      <c r="Z509" s="780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7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2"/>
      <c r="B511" s="780"/>
      <c r="C511" s="780"/>
      <c r="D511" s="780"/>
      <c r="E511" s="780"/>
      <c r="F511" s="780"/>
      <c r="G511" s="780"/>
      <c r="H511" s="780"/>
      <c r="I511" s="780"/>
      <c r="J511" s="780"/>
      <c r="K511" s="780"/>
      <c r="L511" s="780"/>
      <c r="M511" s="780"/>
      <c r="N511" s="780"/>
      <c r="O511" s="793"/>
      <c r="P511" s="777" t="s">
        <v>70</v>
      </c>
      <c r="Q511" s="774"/>
      <c r="R511" s="774"/>
      <c r="S511" s="774"/>
      <c r="T511" s="774"/>
      <c r="U511" s="774"/>
      <c r="V511" s="775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0"/>
      <c r="B512" s="780"/>
      <c r="C512" s="780"/>
      <c r="D512" s="780"/>
      <c r="E512" s="780"/>
      <c r="F512" s="780"/>
      <c r="G512" s="780"/>
      <c r="H512" s="780"/>
      <c r="I512" s="780"/>
      <c r="J512" s="780"/>
      <c r="K512" s="780"/>
      <c r="L512" s="780"/>
      <c r="M512" s="780"/>
      <c r="N512" s="780"/>
      <c r="O512" s="793"/>
      <c r="P512" s="777" t="s">
        <v>70</v>
      </c>
      <c r="Q512" s="774"/>
      <c r="R512" s="774"/>
      <c r="S512" s="774"/>
      <c r="T512" s="774"/>
      <c r="U512" s="774"/>
      <c r="V512" s="775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5" t="s">
        <v>63</v>
      </c>
      <c r="B513" s="780"/>
      <c r="C513" s="780"/>
      <c r="D513" s="780"/>
      <c r="E513" s="780"/>
      <c r="F513" s="780"/>
      <c r="G513" s="780"/>
      <c r="H513" s="780"/>
      <c r="I513" s="780"/>
      <c r="J513" s="780"/>
      <c r="K513" s="780"/>
      <c r="L513" s="780"/>
      <c r="M513" s="780"/>
      <c r="N513" s="780"/>
      <c r="O513" s="780"/>
      <c r="P513" s="780"/>
      <c r="Q513" s="780"/>
      <c r="R513" s="780"/>
      <c r="S513" s="780"/>
      <c r="T513" s="780"/>
      <c r="U513" s="780"/>
      <c r="V513" s="780"/>
      <c r="W513" s="780"/>
      <c r="X513" s="780"/>
      <c r="Y513" s="780"/>
      <c r="Z513" s="780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10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110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95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1184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10.5</v>
      </c>
      <c r="Y518" s="762">
        <f>IFERROR(IF(X518="",0,CEILING((X518/$H518),1)*$H518),"")</f>
        <v>10.5</v>
      </c>
      <c r="Z518" s="36">
        <f>IFERROR(IF(Y518=0,"",ROUNDUP(Y518/H518,0)*0.00502),"")</f>
        <v>2.5100000000000001E-2</v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11.149999999999999</v>
      </c>
      <c r="BN518" s="64">
        <f>IFERROR(Y518*I518/H518,"0")</f>
        <v>11.149999999999999</v>
      </c>
      <c r="BO518" s="64">
        <f>IFERROR(1/J518*(X518/H518),"0")</f>
        <v>2.1367521367521368E-2</v>
      </c>
      <c r="BP518" s="64">
        <f>IFERROR(1/J518*(Y518/H518),"0")</f>
        <v>2.1367521367521368E-2</v>
      </c>
    </row>
    <row r="519" spans="1:68" x14ac:dyDescent="0.2">
      <c r="A519" s="792"/>
      <c r="B519" s="780"/>
      <c r="C519" s="780"/>
      <c r="D519" s="780"/>
      <c r="E519" s="780"/>
      <c r="F519" s="780"/>
      <c r="G519" s="780"/>
      <c r="H519" s="780"/>
      <c r="I519" s="780"/>
      <c r="J519" s="780"/>
      <c r="K519" s="780"/>
      <c r="L519" s="780"/>
      <c r="M519" s="780"/>
      <c r="N519" s="780"/>
      <c r="O519" s="793"/>
      <c r="P519" s="777" t="s">
        <v>70</v>
      </c>
      <c r="Q519" s="774"/>
      <c r="R519" s="774"/>
      <c r="S519" s="774"/>
      <c r="T519" s="774"/>
      <c r="U519" s="774"/>
      <c r="V519" s="775"/>
      <c r="W519" s="37" t="s">
        <v>71</v>
      </c>
      <c r="X519" s="763">
        <f>IFERROR(X514/H514,"0")+IFERROR(X515/H515,"0")+IFERROR(X516/H516,"0")+IFERROR(X517/H517,"0")+IFERROR(X518/H518,"0")</f>
        <v>5</v>
      </c>
      <c r="Y519" s="763">
        <f>IFERROR(Y514/H514,"0")+IFERROR(Y515/H515,"0")+IFERROR(Y516/H516,"0")+IFERROR(Y517/H517,"0")+IFERROR(Y518/H518,"0")</f>
        <v>5</v>
      </c>
      <c r="Z519" s="763">
        <f>IFERROR(IF(Z514="",0,Z514),"0")+IFERROR(IF(Z515="",0,Z515),"0")+IFERROR(IF(Z516="",0,Z516),"0")+IFERROR(IF(Z517="",0,Z517),"0")+IFERROR(IF(Z518="",0,Z518),"0")</f>
        <v>2.5100000000000001E-2</v>
      </c>
      <c r="AA519" s="764"/>
      <c r="AB519" s="764"/>
      <c r="AC519" s="764"/>
    </row>
    <row r="520" spans="1:68" x14ac:dyDescent="0.2">
      <c r="A520" s="780"/>
      <c r="B520" s="780"/>
      <c r="C520" s="780"/>
      <c r="D520" s="780"/>
      <c r="E520" s="780"/>
      <c r="F520" s="780"/>
      <c r="G520" s="780"/>
      <c r="H520" s="780"/>
      <c r="I520" s="780"/>
      <c r="J520" s="780"/>
      <c r="K520" s="780"/>
      <c r="L520" s="780"/>
      <c r="M520" s="780"/>
      <c r="N520" s="780"/>
      <c r="O520" s="793"/>
      <c r="P520" s="777" t="s">
        <v>70</v>
      </c>
      <c r="Q520" s="774"/>
      <c r="R520" s="774"/>
      <c r="S520" s="774"/>
      <c r="T520" s="774"/>
      <c r="U520" s="774"/>
      <c r="V520" s="775"/>
      <c r="W520" s="37" t="s">
        <v>68</v>
      </c>
      <c r="X520" s="763">
        <f>IFERROR(SUM(X514:X518),"0")</f>
        <v>10.5</v>
      </c>
      <c r="Y520" s="763">
        <f>IFERROR(SUM(Y514:Y518),"0")</f>
        <v>10.5</v>
      </c>
      <c r="Z520" s="37"/>
      <c r="AA520" s="764"/>
      <c r="AB520" s="764"/>
      <c r="AC520" s="764"/>
    </row>
    <row r="521" spans="1:68" ht="14.25" hidden="1" customHeight="1" x14ac:dyDescent="0.25">
      <c r="A521" s="785" t="s">
        <v>102</v>
      </c>
      <c r="B521" s="780"/>
      <c r="C521" s="780"/>
      <c r="D521" s="780"/>
      <c r="E521" s="780"/>
      <c r="F521" s="780"/>
      <c r="G521" s="780"/>
      <c r="H521" s="780"/>
      <c r="I521" s="780"/>
      <c r="J521" s="780"/>
      <c r="K521" s="780"/>
      <c r="L521" s="780"/>
      <c r="M521" s="780"/>
      <c r="N521" s="780"/>
      <c r="O521" s="780"/>
      <c r="P521" s="780"/>
      <c r="Q521" s="780"/>
      <c r="R521" s="780"/>
      <c r="S521" s="780"/>
      <c r="T521" s="780"/>
      <c r="U521" s="780"/>
      <c r="V521" s="780"/>
      <c r="W521" s="780"/>
      <c r="X521" s="780"/>
      <c r="Y521" s="780"/>
      <c r="Z521" s="780"/>
      <c r="AA521" s="757"/>
      <c r="AB521" s="757"/>
      <c r="AC521" s="757"/>
    </row>
    <row r="522" spans="1:68" ht="27" customHeight="1" x14ac:dyDescent="0.25">
      <c r="A522" s="54" t="s">
        <v>829</v>
      </c>
      <c r="B522" s="54" t="s">
        <v>830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11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1.8</v>
      </c>
      <c r="Y522" s="762">
        <f>IFERROR(IF(X522="",0,CEILING((X522/$H522),1)*$H522),"")</f>
        <v>2.4</v>
      </c>
      <c r="Z522" s="36">
        <f>IFERROR(IF(Y522=0,"",ROUNDUP(Y522/H522,0)*0.00627),"")</f>
        <v>1.2540000000000001E-2</v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2.7</v>
      </c>
      <c r="BN522" s="64">
        <f>IFERROR(Y522*I522/H522,"0")</f>
        <v>3.6000000000000005</v>
      </c>
      <c r="BO522" s="64">
        <f>IFERROR(1/J522*(X522/H522),"0")</f>
        <v>7.4999999999999997E-3</v>
      </c>
      <c r="BP522" s="64">
        <f>IFERROR(1/J522*(Y522/H522),"0")</f>
        <v>0.01</v>
      </c>
    </row>
    <row r="523" spans="1:68" x14ac:dyDescent="0.2">
      <c r="A523" s="792"/>
      <c r="B523" s="780"/>
      <c r="C523" s="780"/>
      <c r="D523" s="780"/>
      <c r="E523" s="780"/>
      <c r="F523" s="780"/>
      <c r="G523" s="780"/>
      <c r="H523" s="780"/>
      <c r="I523" s="780"/>
      <c r="J523" s="780"/>
      <c r="K523" s="780"/>
      <c r="L523" s="780"/>
      <c r="M523" s="780"/>
      <c r="N523" s="780"/>
      <c r="O523" s="793"/>
      <c r="P523" s="777" t="s">
        <v>70</v>
      </c>
      <c r="Q523" s="774"/>
      <c r="R523" s="774"/>
      <c r="S523" s="774"/>
      <c r="T523" s="774"/>
      <c r="U523" s="774"/>
      <c r="V523" s="775"/>
      <c r="W523" s="37" t="s">
        <v>71</v>
      </c>
      <c r="X523" s="763">
        <f>IFERROR(X522/H522,"0")</f>
        <v>1.5</v>
      </c>
      <c r="Y523" s="763">
        <f>IFERROR(Y522/H522,"0")</f>
        <v>2</v>
      </c>
      <c r="Z523" s="763">
        <f>IFERROR(IF(Z522="",0,Z522),"0")</f>
        <v>1.2540000000000001E-2</v>
      </c>
      <c r="AA523" s="764"/>
      <c r="AB523" s="764"/>
      <c r="AC523" s="764"/>
    </row>
    <row r="524" spans="1:68" x14ac:dyDescent="0.2">
      <c r="A524" s="780"/>
      <c r="B524" s="780"/>
      <c r="C524" s="780"/>
      <c r="D524" s="780"/>
      <c r="E524" s="780"/>
      <c r="F524" s="780"/>
      <c r="G524" s="780"/>
      <c r="H524" s="780"/>
      <c r="I524" s="780"/>
      <c r="J524" s="780"/>
      <c r="K524" s="780"/>
      <c r="L524" s="780"/>
      <c r="M524" s="780"/>
      <c r="N524" s="780"/>
      <c r="O524" s="793"/>
      <c r="P524" s="777" t="s">
        <v>70</v>
      </c>
      <c r="Q524" s="774"/>
      <c r="R524" s="774"/>
      <c r="S524" s="774"/>
      <c r="T524" s="774"/>
      <c r="U524" s="774"/>
      <c r="V524" s="775"/>
      <c r="W524" s="37" t="s">
        <v>68</v>
      </c>
      <c r="X524" s="763">
        <f>IFERROR(SUM(X522:X522),"0")</f>
        <v>1.8</v>
      </c>
      <c r="Y524" s="763">
        <f>IFERROR(SUM(Y522:Y522),"0")</f>
        <v>2.4</v>
      </c>
      <c r="Z524" s="37"/>
      <c r="AA524" s="764"/>
      <c r="AB524" s="764"/>
      <c r="AC524" s="764"/>
    </row>
    <row r="525" spans="1:68" ht="14.25" hidden="1" customHeight="1" x14ac:dyDescent="0.25">
      <c r="A525" s="785" t="s">
        <v>831</v>
      </c>
      <c r="B525" s="780"/>
      <c r="C525" s="780"/>
      <c r="D525" s="780"/>
      <c r="E525" s="780"/>
      <c r="F525" s="780"/>
      <c r="G525" s="780"/>
      <c r="H525" s="780"/>
      <c r="I525" s="780"/>
      <c r="J525" s="780"/>
      <c r="K525" s="780"/>
      <c r="L525" s="780"/>
      <c r="M525" s="780"/>
      <c r="N525" s="780"/>
      <c r="O525" s="780"/>
      <c r="P525" s="780"/>
      <c r="Q525" s="780"/>
      <c r="R525" s="780"/>
      <c r="S525" s="780"/>
      <c r="T525" s="780"/>
      <c r="U525" s="780"/>
      <c r="V525" s="780"/>
      <c r="W525" s="780"/>
      <c r="X525" s="780"/>
      <c r="Y525" s="780"/>
      <c r="Z525" s="780"/>
      <c r="AA525" s="757"/>
      <c r="AB525" s="757"/>
      <c r="AC525" s="757"/>
    </row>
    <row r="526" spans="1:68" ht="27" customHeight="1" x14ac:dyDescent="0.25">
      <c r="A526" s="54" t="s">
        <v>832</v>
      </c>
      <c r="B526" s="54" t="s">
        <v>833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9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4.5</v>
      </c>
      <c r="Y526" s="762">
        <f>IFERROR(IF(X526="",0,CEILING((X526/$H526),1)*$H526),"")</f>
        <v>6</v>
      </c>
      <c r="Z526" s="36">
        <f>IFERROR(IF(Y526=0,"",ROUNDUP(Y526/H526,0)*0.00627),"")</f>
        <v>1.2540000000000001E-2</v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5.3999999999999995</v>
      </c>
      <c r="BN526" s="64">
        <f>IFERROR(Y526*I526/H526,"0")</f>
        <v>7.2</v>
      </c>
      <c r="BO526" s="64">
        <f>IFERROR(1/J526*(X526/H526),"0")</f>
        <v>7.4999999999999997E-3</v>
      </c>
      <c r="BP526" s="64">
        <f>IFERROR(1/J526*(Y526/H526),"0")</f>
        <v>0.01</v>
      </c>
    </row>
    <row r="527" spans="1:68" x14ac:dyDescent="0.2">
      <c r="A527" s="792"/>
      <c r="B527" s="780"/>
      <c r="C527" s="780"/>
      <c r="D527" s="780"/>
      <c r="E527" s="780"/>
      <c r="F527" s="780"/>
      <c r="G527" s="780"/>
      <c r="H527" s="780"/>
      <c r="I527" s="780"/>
      <c r="J527" s="780"/>
      <c r="K527" s="780"/>
      <c r="L527" s="780"/>
      <c r="M527" s="780"/>
      <c r="N527" s="780"/>
      <c r="O527" s="793"/>
      <c r="P527" s="777" t="s">
        <v>70</v>
      </c>
      <c r="Q527" s="774"/>
      <c r="R527" s="774"/>
      <c r="S527" s="774"/>
      <c r="T527" s="774"/>
      <c r="U527" s="774"/>
      <c r="V527" s="775"/>
      <c r="W527" s="37" t="s">
        <v>71</v>
      </c>
      <c r="X527" s="763">
        <f>IFERROR(X526/H526,"0")</f>
        <v>1.5</v>
      </c>
      <c r="Y527" s="763">
        <f>IFERROR(Y526/H526,"0")</f>
        <v>2</v>
      </c>
      <c r="Z527" s="763">
        <f>IFERROR(IF(Z526="",0,Z526),"0")</f>
        <v>1.2540000000000001E-2</v>
      </c>
      <c r="AA527" s="764"/>
      <c r="AB527" s="764"/>
      <c r="AC527" s="764"/>
    </row>
    <row r="528" spans="1:68" x14ac:dyDescent="0.2">
      <c r="A528" s="780"/>
      <c r="B528" s="780"/>
      <c r="C528" s="780"/>
      <c r="D528" s="780"/>
      <c r="E528" s="780"/>
      <c r="F528" s="780"/>
      <c r="G528" s="780"/>
      <c r="H528" s="780"/>
      <c r="I528" s="780"/>
      <c r="J528" s="780"/>
      <c r="K528" s="780"/>
      <c r="L528" s="780"/>
      <c r="M528" s="780"/>
      <c r="N528" s="780"/>
      <c r="O528" s="793"/>
      <c r="P528" s="777" t="s">
        <v>70</v>
      </c>
      <c r="Q528" s="774"/>
      <c r="R528" s="774"/>
      <c r="S528" s="774"/>
      <c r="T528" s="774"/>
      <c r="U528" s="774"/>
      <c r="V528" s="775"/>
      <c r="W528" s="37" t="s">
        <v>68</v>
      </c>
      <c r="X528" s="763">
        <f>IFERROR(SUM(X526:X526),"0")</f>
        <v>4.5</v>
      </c>
      <c r="Y528" s="763">
        <f>IFERROR(SUM(Y526:Y526),"0")</f>
        <v>6</v>
      </c>
      <c r="Z528" s="37"/>
      <c r="AA528" s="764"/>
      <c r="AB528" s="764"/>
      <c r="AC528" s="764"/>
    </row>
    <row r="529" spans="1:68" ht="16.5" hidden="1" customHeight="1" x14ac:dyDescent="0.25">
      <c r="A529" s="779" t="s">
        <v>835</v>
      </c>
      <c r="B529" s="780"/>
      <c r="C529" s="780"/>
      <c r="D529" s="780"/>
      <c r="E529" s="780"/>
      <c r="F529" s="780"/>
      <c r="G529" s="780"/>
      <c r="H529" s="780"/>
      <c r="I529" s="780"/>
      <c r="J529" s="780"/>
      <c r="K529" s="780"/>
      <c r="L529" s="780"/>
      <c r="M529" s="780"/>
      <c r="N529" s="780"/>
      <c r="O529" s="780"/>
      <c r="P529" s="780"/>
      <c r="Q529" s="780"/>
      <c r="R529" s="780"/>
      <c r="S529" s="780"/>
      <c r="T529" s="780"/>
      <c r="U529" s="780"/>
      <c r="V529" s="780"/>
      <c r="W529" s="780"/>
      <c r="X529" s="780"/>
      <c r="Y529" s="780"/>
      <c r="Z529" s="780"/>
      <c r="AA529" s="756"/>
      <c r="AB529" s="756"/>
      <c r="AC529" s="756"/>
    </row>
    <row r="530" spans="1:68" ht="14.25" hidden="1" customHeight="1" x14ac:dyDescent="0.25">
      <c r="A530" s="785" t="s">
        <v>63</v>
      </c>
      <c r="B530" s="780"/>
      <c r="C530" s="780"/>
      <c r="D530" s="780"/>
      <c r="E530" s="780"/>
      <c r="F530" s="780"/>
      <c r="G530" s="780"/>
      <c r="H530" s="780"/>
      <c r="I530" s="780"/>
      <c r="J530" s="780"/>
      <c r="K530" s="780"/>
      <c r="L530" s="780"/>
      <c r="M530" s="780"/>
      <c r="N530" s="780"/>
      <c r="O530" s="780"/>
      <c r="P530" s="780"/>
      <c r="Q530" s="780"/>
      <c r="R530" s="780"/>
      <c r="S530" s="780"/>
      <c r="T530" s="780"/>
      <c r="U530" s="780"/>
      <c r="V530" s="780"/>
      <c r="W530" s="780"/>
      <c r="X530" s="780"/>
      <c r="Y530" s="780"/>
      <c r="Z530" s="780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11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16</v>
      </c>
      <c r="Y531" s="762">
        <f>IFERROR(IF(X531="",0,CEILING((X531/$H531),1)*$H531),"")</f>
        <v>16.8</v>
      </c>
      <c r="Z531" s="36">
        <f>IFERROR(IF(Y531=0,"",ROUNDUP(Y531/H531,0)*0.00502),"")</f>
        <v>7.0280000000000009E-2</v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18.293333333333337</v>
      </c>
      <c r="BN531" s="64">
        <f>IFERROR(Y531*I531/H531,"0")</f>
        <v>19.208000000000002</v>
      </c>
      <c r="BO531" s="64">
        <f>IFERROR(1/J531*(X531/H531),"0")</f>
        <v>5.6980056980056988E-2</v>
      </c>
      <c r="BP531" s="64">
        <f>IFERROR(1/J531*(Y531/H531),"0")</f>
        <v>5.9829059829059845E-2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98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4</v>
      </c>
      <c r="Y532" s="762">
        <f>IFERROR(IF(X532="",0,CEILING((X532/$H532),1)*$H532),"")</f>
        <v>4.8</v>
      </c>
      <c r="Z532" s="36">
        <f>IFERROR(IF(Y532=0,"",ROUNDUP(Y532/H532,0)*0.00502),"")</f>
        <v>2.0080000000000001E-2</v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4.3333333333333339</v>
      </c>
      <c r="BN532" s="64">
        <f>IFERROR(Y532*I532/H532,"0")</f>
        <v>5.2</v>
      </c>
      <c r="BO532" s="64">
        <f>IFERROR(1/J532*(X532/H532),"0")</f>
        <v>1.4245014245014247E-2</v>
      </c>
      <c r="BP532" s="64">
        <f>IFERROR(1/J532*(Y532/H532),"0")</f>
        <v>1.7094017094017096E-2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98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16</v>
      </c>
      <c r="Y533" s="762">
        <f>IFERROR(IF(X533="",0,CEILING((X533/$H533),1)*$H533),"")</f>
        <v>16.8</v>
      </c>
      <c r="Z533" s="36">
        <f>IFERROR(IF(Y533=0,"",ROUNDUP(Y533/H533,0)*0.00502),"")</f>
        <v>7.0280000000000009E-2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26.933333333333334</v>
      </c>
      <c r="BN533" s="64">
        <f>IFERROR(Y533*I533/H533,"0")</f>
        <v>28.28</v>
      </c>
      <c r="BO533" s="64">
        <f>IFERROR(1/J533*(X533/H533),"0")</f>
        <v>5.6980056980056988E-2</v>
      </c>
      <c r="BP533" s="64">
        <f>IFERROR(1/J533*(Y533/H533),"0")</f>
        <v>5.9829059829059845E-2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790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84.000000000000014</v>
      </c>
      <c r="Y534" s="762">
        <f>IFERROR(IF(X534="",0,CEILING((X534/$H534),1)*$H534),"")</f>
        <v>84</v>
      </c>
      <c r="Z534" s="36">
        <f>IFERROR(IF(Y534=0,"",ROUNDUP(Y534/H534,0)*0.00502),"")</f>
        <v>0.251</v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125.00000000000003</v>
      </c>
      <c r="BN534" s="64">
        <f>IFERROR(Y534*I534/H534,"0")</f>
        <v>125</v>
      </c>
      <c r="BO534" s="64">
        <f>IFERROR(1/J534*(X534/H534),"0")</f>
        <v>0.21367521367521372</v>
      </c>
      <c r="BP534" s="64">
        <f>IFERROR(1/J534*(Y534/H534),"0")</f>
        <v>0.21367521367521369</v>
      </c>
    </row>
    <row r="535" spans="1:68" x14ac:dyDescent="0.2">
      <c r="A535" s="792"/>
      <c r="B535" s="780"/>
      <c r="C535" s="780"/>
      <c r="D535" s="780"/>
      <c r="E535" s="780"/>
      <c r="F535" s="780"/>
      <c r="G535" s="780"/>
      <c r="H535" s="780"/>
      <c r="I535" s="780"/>
      <c r="J535" s="780"/>
      <c r="K535" s="780"/>
      <c r="L535" s="780"/>
      <c r="M535" s="780"/>
      <c r="N535" s="780"/>
      <c r="O535" s="793"/>
      <c r="P535" s="777" t="s">
        <v>70</v>
      </c>
      <c r="Q535" s="774"/>
      <c r="R535" s="774"/>
      <c r="S535" s="774"/>
      <c r="T535" s="774"/>
      <c r="U535" s="774"/>
      <c r="V535" s="775"/>
      <c r="W535" s="37" t="s">
        <v>71</v>
      </c>
      <c r="X535" s="763">
        <f>IFERROR(X531/H531,"0")+IFERROR(X532/H532,"0")+IFERROR(X533/H533,"0")+IFERROR(X534/H534,"0")</f>
        <v>80</v>
      </c>
      <c r="Y535" s="763">
        <f>IFERROR(Y531/H531,"0")+IFERROR(Y532/H532,"0")+IFERROR(Y533/H533,"0")+IFERROR(Y534/H534,"0")</f>
        <v>82</v>
      </c>
      <c r="Z535" s="763">
        <f>IFERROR(IF(Z531="",0,Z531),"0")+IFERROR(IF(Z532="",0,Z532),"0")+IFERROR(IF(Z533="",0,Z533),"0")+IFERROR(IF(Z534="",0,Z534),"0")</f>
        <v>0.41164000000000001</v>
      </c>
      <c r="AA535" s="764"/>
      <c r="AB535" s="764"/>
      <c r="AC535" s="764"/>
    </row>
    <row r="536" spans="1:68" x14ac:dyDescent="0.2">
      <c r="A536" s="780"/>
      <c r="B536" s="780"/>
      <c r="C536" s="780"/>
      <c r="D536" s="780"/>
      <c r="E536" s="780"/>
      <c r="F536" s="780"/>
      <c r="G536" s="780"/>
      <c r="H536" s="780"/>
      <c r="I536" s="780"/>
      <c r="J536" s="780"/>
      <c r="K536" s="780"/>
      <c r="L536" s="780"/>
      <c r="M536" s="780"/>
      <c r="N536" s="780"/>
      <c r="O536" s="793"/>
      <c r="P536" s="777" t="s">
        <v>70</v>
      </c>
      <c r="Q536" s="774"/>
      <c r="R536" s="774"/>
      <c r="S536" s="774"/>
      <c r="T536" s="774"/>
      <c r="U536" s="774"/>
      <c r="V536" s="775"/>
      <c r="W536" s="37" t="s">
        <v>68</v>
      </c>
      <c r="X536" s="763">
        <f>IFERROR(SUM(X531:X534),"0")</f>
        <v>120.00000000000001</v>
      </c>
      <c r="Y536" s="763">
        <f>IFERROR(SUM(Y531:Y534),"0")</f>
        <v>122.4</v>
      </c>
      <c r="Z536" s="37"/>
      <c r="AA536" s="764"/>
      <c r="AB536" s="764"/>
      <c r="AC536" s="764"/>
    </row>
    <row r="537" spans="1:68" ht="16.5" hidden="1" customHeight="1" x14ac:dyDescent="0.25">
      <c r="A537" s="779" t="s">
        <v>848</v>
      </c>
      <c r="B537" s="780"/>
      <c r="C537" s="780"/>
      <c r="D537" s="780"/>
      <c r="E537" s="780"/>
      <c r="F537" s="780"/>
      <c r="G537" s="780"/>
      <c r="H537" s="780"/>
      <c r="I537" s="780"/>
      <c r="J537" s="780"/>
      <c r="K537" s="780"/>
      <c r="L537" s="780"/>
      <c r="M537" s="780"/>
      <c r="N537" s="780"/>
      <c r="O537" s="780"/>
      <c r="P537" s="780"/>
      <c r="Q537" s="780"/>
      <c r="R537" s="780"/>
      <c r="S537" s="780"/>
      <c r="T537" s="780"/>
      <c r="U537" s="780"/>
      <c r="V537" s="780"/>
      <c r="W537" s="780"/>
      <c r="X537" s="780"/>
      <c r="Y537" s="780"/>
      <c r="Z537" s="780"/>
      <c r="AA537" s="756"/>
      <c r="AB537" s="756"/>
      <c r="AC537" s="756"/>
    </row>
    <row r="538" spans="1:68" ht="14.25" hidden="1" customHeight="1" x14ac:dyDescent="0.25">
      <c r="A538" s="785" t="s">
        <v>63</v>
      </c>
      <c r="B538" s="780"/>
      <c r="C538" s="780"/>
      <c r="D538" s="780"/>
      <c r="E538" s="780"/>
      <c r="F538" s="780"/>
      <c r="G538" s="780"/>
      <c r="H538" s="780"/>
      <c r="I538" s="780"/>
      <c r="J538" s="780"/>
      <c r="K538" s="780"/>
      <c r="L538" s="780"/>
      <c r="M538" s="780"/>
      <c r="N538" s="780"/>
      <c r="O538" s="780"/>
      <c r="P538" s="780"/>
      <c r="Q538" s="780"/>
      <c r="R538" s="780"/>
      <c r="S538" s="780"/>
      <c r="T538" s="780"/>
      <c r="U538" s="780"/>
      <c r="V538" s="780"/>
      <c r="W538" s="780"/>
      <c r="X538" s="780"/>
      <c r="Y538" s="780"/>
      <c r="Z538" s="780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113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2"/>
      <c r="B540" s="780"/>
      <c r="C540" s="780"/>
      <c r="D540" s="780"/>
      <c r="E540" s="780"/>
      <c r="F540" s="780"/>
      <c r="G540" s="780"/>
      <c r="H540" s="780"/>
      <c r="I540" s="780"/>
      <c r="J540" s="780"/>
      <c r="K540" s="780"/>
      <c r="L540" s="780"/>
      <c r="M540" s="780"/>
      <c r="N540" s="780"/>
      <c r="O540" s="793"/>
      <c r="P540" s="777" t="s">
        <v>70</v>
      </c>
      <c r="Q540" s="774"/>
      <c r="R540" s="774"/>
      <c r="S540" s="774"/>
      <c r="T540" s="774"/>
      <c r="U540" s="774"/>
      <c r="V540" s="775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0"/>
      <c r="B541" s="780"/>
      <c r="C541" s="780"/>
      <c r="D541" s="780"/>
      <c r="E541" s="780"/>
      <c r="F541" s="780"/>
      <c r="G541" s="780"/>
      <c r="H541" s="780"/>
      <c r="I541" s="780"/>
      <c r="J541" s="780"/>
      <c r="K541" s="780"/>
      <c r="L541" s="780"/>
      <c r="M541" s="780"/>
      <c r="N541" s="780"/>
      <c r="O541" s="793"/>
      <c r="P541" s="777" t="s">
        <v>70</v>
      </c>
      <c r="Q541" s="774"/>
      <c r="R541" s="774"/>
      <c r="S541" s="774"/>
      <c r="T541" s="774"/>
      <c r="U541" s="774"/>
      <c r="V541" s="775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949" t="s">
        <v>852</v>
      </c>
      <c r="B542" s="950"/>
      <c r="C542" s="950"/>
      <c r="D542" s="950"/>
      <c r="E542" s="950"/>
      <c r="F542" s="950"/>
      <c r="G542" s="950"/>
      <c r="H542" s="950"/>
      <c r="I542" s="950"/>
      <c r="J542" s="950"/>
      <c r="K542" s="950"/>
      <c r="L542" s="950"/>
      <c r="M542" s="950"/>
      <c r="N542" s="950"/>
      <c r="O542" s="950"/>
      <c r="P542" s="950"/>
      <c r="Q542" s="950"/>
      <c r="R542" s="950"/>
      <c r="S542" s="950"/>
      <c r="T542" s="950"/>
      <c r="U542" s="950"/>
      <c r="V542" s="950"/>
      <c r="W542" s="950"/>
      <c r="X542" s="950"/>
      <c r="Y542" s="950"/>
      <c r="Z542" s="950"/>
      <c r="AA542" s="48"/>
      <c r="AB542" s="48"/>
      <c r="AC542" s="48"/>
    </row>
    <row r="543" spans="1:68" ht="16.5" hidden="1" customHeight="1" x14ac:dyDescent="0.25">
      <c r="A543" s="779" t="s">
        <v>852</v>
      </c>
      <c r="B543" s="780"/>
      <c r="C543" s="780"/>
      <c r="D543" s="780"/>
      <c r="E543" s="780"/>
      <c r="F543" s="780"/>
      <c r="G543" s="780"/>
      <c r="H543" s="780"/>
      <c r="I543" s="780"/>
      <c r="J543" s="780"/>
      <c r="K543" s="780"/>
      <c r="L543" s="780"/>
      <c r="M543" s="780"/>
      <c r="N543" s="780"/>
      <c r="O543" s="780"/>
      <c r="P543" s="780"/>
      <c r="Q543" s="780"/>
      <c r="R543" s="780"/>
      <c r="S543" s="780"/>
      <c r="T543" s="780"/>
      <c r="U543" s="780"/>
      <c r="V543" s="780"/>
      <c r="W543" s="780"/>
      <c r="X543" s="780"/>
      <c r="Y543" s="780"/>
      <c r="Z543" s="780"/>
      <c r="AA543" s="756"/>
      <c r="AB543" s="756"/>
      <c r="AC543" s="756"/>
    </row>
    <row r="544" spans="1:68" ht="14.25" hidden="1" customHeight="1" x14ac:dyDescent="0.25">
      <c r="A544" s="785" t="s">
        <v>113</v>
      </c>
      <c r="B544" s="780"/>
      <c r="C544" s="780"/>
      <c r="D544" s="780"/>
      <c r="E544" s="780"/>
      <c r="F544" s="780"/>
      <c r="G544" s="780"/>
      <c r="H544" s="780"/>
      <c r="I544" s="780"/>
      <c r="J544" s="780"/>
      <c r="K544" s="780"/>
      <c r="L544" s="780"/>
      <c r="M544" s="780"/>
      <c r="N544" s="780"/>
      <c r="O544" s="780"/>
      <c r="P544" s="780"/>
      <c r="Q544" s="780"/>
      <c r="R544" s="780"/>
      <c r="S544" s="780"/>
      <c r="T544" s="780"/>
      <c r="U544" s="780"/>
      <c r="V544" s="780"/>
      <c r="W544" s="780"/>
      <c r="X544" s="780"/>
      <c r="Y544" s="780"/>
      <c r="Z544" s="780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96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90</v>
      </c>
      <c r="Y545" s="762">
        <f t="shared" ref="Y545:Y555" si="94">IFERROR(IF(X545="",0,CEILING((X545/$H545),1)*$H545),"")</f>
        <v>95.04</v>
      </c>
      <c r="Z545" s="36">
        <f t="shared" ref="Z545:Z550" si="95">IFERROR(IF(Y545=0,"",ROUNDUP(Y545/H545,0)*0.01196),"")</f>
        <v>0.21528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96.136363636363626</v>
      </c>
      <c r="BN545" s="64">
        <f t="shared" ref="BN545:BN555" si="97">IFERROR(Y545*I545/H545,"0")</f>
        <v>101.52000000000001</v>
      </c>
      <c r="BO545" s="64">
        <f t="shared" ref="BO545:BO555" si="98">IFERROR(1/J545*(X545/H545),"0")</f>
        <v>0.16389860139860138</v>
      </c>
      <c r="BP545" s="64">
        <f t="shared" ref="BP545:BP555" si="99">IFERROR(1/J545*(Y545/H545),"0")</f>
        <v>0.17307692307692307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109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8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10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180</v>
      </c>
      <c r="Y548" s="762">
        <f t="shared" si="94"/>
        <v>184.8</v>
      </c>
      <c r="Z548" s="36">
        <f t="shared" si="95"/>
        <v>0.41860000000000003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192.27272727272725</v>
      </c>
      <c r="BN548" s="64">
        <f t="shared" si="97"/>
        <v>197.39999999999998</v>
      </c>
      <c r="BO548" s="64">
        <f t="shared" si="98"/>
        <v>0.32779720279720276</v>
      </c>
      <c r="BP548" s="64">
        <f t="shared" si="99"/>
        <v>0.33653846153846156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11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11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50</v>
      </c>
      <c r="Y550" s="762">
        <f t="shared" si="94"/>
        <v>52.800000000000004</v>
      </c>
      <c r="Z550" s="36">
        <f t="shared" si="95"/>
        <v>0.1196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53.409090909090907</v>
      </c>
      <c r="BN550" s="64">
        <f t="shared" si="97"/>
        <v>56.400000000000006</v>
      </c>
      <c r="BO550" s="64">
        <f t="shared" si="98"/>
        <v>9.1054778554778545E-2</v>
      </c>
      <c r="BP550" s="64">
        <f t="shared" si="99"/>
        <v>9.6153846153846159E-2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8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108</v>
      </c>
      <c r="Y551" s="762">
        <f t="shared" si="94"/>
        <v>108</v>
      </c>
      <c r="Z551" s="36">
        <f>IFERROR(IF(Y551=0,"",ROUNDUP(Y551/H551,0)*0.00902),"")</f>
        <v>0.27060000000000001</v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114.3</v>
      </c>
      <c r="BN551" s="64">
        <f t="shared" si="97"/>
        <v>114.3</v>
      </c>
      <c r="BO551" s="64">
        <f t="shared" si="98"/>
        <v>0.22727272727272729</v>
      </c>
      <c r="BP551" s="64">
        <f t="shared" si="99"/>
        <v>0.22727272727272729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1192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1128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9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72</v>
      </c>
      <c r="Y554" s="762">
        <f t="shared" si="94"/>
        <v>72</v>
      </c>
      <c r="Z554" s="36">
        <f>IFERROR(IF(Y554=0,"",ROUNDUP(Y554/H554,0)*0.00902),"")</f>
        <v>0.1804</v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76.2</v>
      </c>
      <c r="BN554" s="64">
        <f t="shared" si="97"/>
        <v>76.2</v>
      </c>
      <c r="BO554" s="64">
        <f t="shared" si="98"/>
        <v>0.15151515151515152</v>
      </c>
      <c r="BP554" s="64">
        <f t="shared" si="99"/>
        <v>0.15151515151515152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899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2"/>
      <c r="B556" s="780"/>
      <c r="C556" s="780"/>
      <c r="D556" s="780"/>
      <c r="E556" s="780"/>
      <c r="F556" s="780"/>
      <c r="G556" s="780"/>
      <c r="H556" s="780"/>
      <c r="I556" s="780"/>
      <c r="J556" s="780"/>
      <c r="K556" s="780"/>
      <c r="L556" s="780"/>
      <c r="M556" s="780"/>
      <c r="N556" s="780"/>
      <c r="O556" s="793"/>
      <c r="P556" s="777" t="s">
        <v>70</v>
      </c>
      <c r="Q556" s="774"/>
      <c r="R556" s="774"/>
      <c r="S556" s="774"/>
      <c r="T556" s="774"/>
      <c r="U556" s="774"/>
      <c r="V556" s="775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110.60606060606059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113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1.2044800000000002</v>
      </c>
      <c r="AA556" s="764"/>
      <c r="AB556" s="764"/>
      <c r="AC556" s="764"/>
    </row>
    <row r="557" spans="1:68" x14ac:dyDescent="0.2">
      <c r="A557" s="780"/>
      <c r="B557" s="780"/>
      <c r="C557" s="780"/>
      <c r="D557" s="780"/>
      <c r="E557" s="780"/>
      <c r="F557" s="780"/>
      <c r="G557" s="780"/>
      <c r="H557" s="780"/>
      <c r="I557" s="780"/>
      <c r="J557" s="780"/>
      <c r="K557" s="780"/>
      <c r="L557" s="780"/>
      <c r="M557" s="780"/>
      <c r="N557" s="780"/>
      <c r="O557" s="793"/>
      <c r="P557" s="777" t="s">
        <v>70</v>
      </c>
      <c r="Q557" s="774"/>
      <c r="R557" s="774"/>
      <c r="S557" s="774"/>
      <c r="T557" s="774"/>
      <c r="U557" s="774"/>
      <c r="V557" s="775"/>
      <c r="W557" s="37" t="s">
        <v>68</v>
      </c>
      <c r="X557" s="763">
        <f>IFERROR(SUM(X545:X555),"0")</f>
        <v>500</v>
      </c>
      <c r="Y557" s="763">
        <f>IFERROR(SUM(Y545:Y555),"0")</f>
        <v>512.6400000000001</v>
      </c>
      <c r="Z557" s="37"/>
      <c r="AA557" s="764"/>
      <c r="AB557" s="764"/>
      <c r="AC557" s="764"/>
    </row>
    <row r="558" spans="1:68" ht="14.25" hidden="1" customHeight="1" x14ac:dyDescent="0.25">
      <c r="A558" s="785" t="s">
        <v>167</v>
      </c>
      <c r="B558" s="780"/>
      <c r="C558" s="780"/>
      <c r="D558" s="780"/>
      <c r="E558" s="780"/>
      <c r="F558" s="780"/>
      <c r="G558" s="780"/>
      <c r="H558" s="780"/>
      <c r="I558" s="780"/>
      <c r="J558" s="780"/>
      <c r="K558" s="780"/>
      <c r="L558" s="780"/>
      <c r="M558" s="780"/>
      <c r="N558" s="780"/>
      <c r="O558" s="780"/>
      <c r="P558" s="780"/>
      <c r="Q558" s="780"/>
      <c r="R558" s="780"/>
      <c r="S558" s="780"/>
      <c r="T558" s="780"/>
      <c r="U558" s="780"/>
      <c r="V558" s="780"/>
      <c r="W558" s="780"/>
      <c r="X558" s="780"/>
      <c r="Y558" s="780"/>
      <c r="Z558" s="780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9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130</v>
      </c>
      <c r="Y559" s="762">
        <f>IFERROR(IF(X559="",0,CEILING((X559/$H559),1)*$H559),"")</f>
        <v>132</v>
      </c>
      <c r="Z559" s="36">
        <f>IFERROR(IF(Y559=0,"",ROUNDUP(Y559/H559,0)*0.01196),"")</f>
        <v>0.29899999999999999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138.86363636363635</v>
      </c>
      <c r="BN559" s="64">
        <f>IFERROR(Y559*I559/H559,"0")</f>
        <v>140.99999999999997</v>
      </c>
      <c r="BO559" s="64">
        <f>IFERROR(1/J559*(X559/H559),"0")</f>
        <v>0.23674242424242425</v>
      </c>
      <c r="BP559" s="64">
        <f>IFERROR(1/J559*(Y559/H559),"0")</f>
        <v>0.24038461538461539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973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2"/>
      <c r="B562" s="780"/>
      <c r="C562" s="780"/>
      <c r="D562" s="780"/>
      <c r="E562" s="780"/>
      <c r="F562" s="780"/>
      <c r="G562" s="780"/>
      <c r="H562" s="780"/>
      <c r="I562" s="780"/>
      <c r="J562" s="780"/>
      <c r="K562" s="780"/>
      <c r="L562" s="780"/>
      <c r="M562" s="780"/>
      <c r="N562" s="780"/>
      <c r="O562" s="793"/>
      <c r="P562" s="777" t="s">
        <v>70</v>
      </c>
      <c r="Q562" s="774"/>
      <c r="R562" s="774"/>
      <c r="S562" s="774"/>
      <c r="T562" s="774"/>
      <c r="U562" s="774"/>
      <c r="V562" s="775"/>
      <c r="W562" s="37" t="s">
        <v>71</v>
      </c>
      <c r="X562" s="763">
        <f>IFERROR(X559/H559,"0")+IFERROR(X560/H560,"0")+IFERROR(X561/H561,"0")</f>
        <v>24.621212121212121</v>
      </c>
      <c r="Y562" s="763">
        <f>IFERROR(Y559/H559,"0")+IFERROR(Y560/H560,"0")+IFERROR(Y561/H561,"0")</f>
        <v>25</v>
      </c>
      <c r="Z562" s="763">
        <f>IFERROR(IF(Z559="",0,Z559),"0")+IFERROR(IF(Z560="",0,Z560),"0")+IFERROR(IF(Z561="",0,Z561),"0")</f>
        <v>0.29899999999999999</v>
      </c>
      <c r="AA562" s="764"/>
      <c r="AB562" s="764"/>
      <c r="AC562" s="764"/>
    </row>
    <row r="563" spans="1:68" x14ac:dyDescent="0.2">
      <c r="A563" s="780"/>
      <c r="B563" s="780"/>
      <c r="C563" s="780"/>
      <c r="D563" s="780"/>
      <c r="E563" s="780"/>
      <c r="F563" s="780"/>
      <c r="G563" s="780"/>
      <c r="H563" s="780"/>
      <c r="I563" s="780"/>
      <c r="J563" s="780"/>
      <c r="K563" s="780"/>
      <c r="L563" s="780"/>
      <c r="M563" s="780"/>
      <c r="N563" s="780"/>
      <c r="O563" s="793"/>
      <c r="P563" s="777" t="s">
        <v>70</v>
      </c>
      <c r="Q563" s="774"/>
      <c r="R563" s="774"/>
      <c r="S563" s="774"/>
      <c r="T563" s="774"/>
      <c r="U563" s="774"/>
      <c r="V563" s="775"/>
      <c r="W563" s="37" t="s">
        <v>68</v>
      </c>
      <c r="X563" s="763">
        <f>IFERROR(SUM(X559:X561),"0")</f>
        <v>130</v>
      </c>
      <c r="Y563" s="763">
        <f>IFERROR(SUM(Y559:Y561),"0")</f>
        <v>132</v>
      </c>
      <c r="Z563" s="37"/>
      <c r="AA563" s="764"/>
      <c r="AB563" s="764"/>
      <c r="AC563" s="764"/>
    </row>
    <row r="564" spans="1:68" ht="14.25" hidden="1" customHeight="1" x14ac:dyDescent="0.25">
      <c r="A564" s="785" t="s">
        <v>63</v>
      </c>
      <c r="B564" s="780"/>
      <c r="C564" s="780"/>
      <c r="D564" s="780"/>
      <c r="E564" s="780"/>
      <c r="F564" s="780"/>
      <c r="G564" s="780"/>
      <c r="H564" s="780"/>
      <c r="I564" s="780"/>
      <c r="J564" s="780"/>
      <c r="K564" s="780"/>
      <c r="L564" s="780"/>
      <c r="M564" s="780"/>
      <c r="N564" s="780"/>
      <c r="O564" s="780"/>
      <c r="P564" s="780"/>
      <c r="Q564" s="780"/>
      <c r="R564" s="780"/>
      <c r="S564" s="780"/>
      <c r="T564" s="780"/>
      <c r="U564" s="780"/>
      <c r="V564" s="780"/>
      <c r="W564" s="780"/>
      <c r="X564" s="780"/>
      <c r="Y564" s="780"/>
      <c r="Z564" s="780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116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40</v>
      </c>
      <c r="Y565" s="762">
        <f t="shared" ref="Y565:Y573" si="100">IFERROR(IF(X565="",0,CEILING((X565/$H565),1)*$H565),"")</f>
        <v>42.24</v>
      </c>
      <c r="Z565" s="36">
        <f>IFERROR(IF(Y565=0,"",ROUNDUP(Y565/H565,0)*0.01196),"")</f>
        <v>9.5680000000000001E-2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42.727272727272727</v>
      </c>
      <c r="BN565" s="64">
        <f t="shared" ref="BN565:BN573" si="102">IFERROR(Y565*I565/H565,"0")</f>
        <v>45.12</v>
      </c>
      <c r="BO565" s="64">
        <f t="shared" ref="BO565:BO573" si="103">IFERROR(1/J565*(X565/H565),"0")</f>
        <v>7.2843822843822847E-2</v>
      </c>
      <c r="BP565" s="64">
        <f t="shared" ref="BP565:BP573" si="104">IFERROR(1/J565*(Y565/H565),"0")</f>
        <v>7.6923076923076927E-2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9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70</v>
      </c>
      <c r="Y566" s="762">
        <f t="shared" si="100"/>
        <v>73.92</v>
      </c>
      <c r="Z566" s="36">
        <f>IFERROR(IF(Y566=0,"",ROUNDUP(Y566/H566,0)*0.01196),"")</f>
        <v>0.16744000000000001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74.772727272727266</v>
      </c>
      <c r="BN566" s="64">
        <f t="shared" si="102"/>
        <v>78.959999999999994</v>
      </c>
      <c r="BO566" s="64">
        <f t="shared" si="103"/>
        <v>0.12747668997668998</v>
      </c>
      <c r="BP566" s="64">
        <f t="shared" si="104"/>
        <v>0.13461538461538464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9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120</v>
      </c>
      <c r="Y567" s="762">
        <f t="shared" si="100"/>
        <v>121.44000000000001</v>
      </c>
      <c r="Z567" s="36">
        <f>IFERROR(IF(Y567=0,"",ROUNDUP(Y567/H567,0)*0.01196),"")</f>
        <v>0.27507999999999999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128.18181818181816</v>
      </c>
      <c r="BN567" s="64">
        <f t="shared" si="102"/>
        <v>129.72</v>
      </c>
      <c r="BO567" s="64">
        <f t="shared" si="103"/>
        <v>0.21853146853146854</v>
      </c>
      <c r="BP567" s="64">
        <f t="shared" si="104"/>
        <v>0.22115384615384617</v>
      </c>
    </row>
    <row r="568" spans="1:68" ht="27" customHeight="1" x14ac:dyDescent="0.25">
      <c r="A568" s="54" t="s">
        <v>897</v>
      </c>
      <c r="B568" s="54" t="s">
        <v>898</v>
      </c>
      <c r="C568" s="31">
        <v>4301031249</v>
      </c>
      <c r="D568" s="765">
        <v>4680115882072</v>
      </c>
      <c r="E568" s="766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8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90</v>
      </c>
      <c r="Y568" s="762">
        <f t="shared" si="100"/>
        <v>90</v>
      </c>
      <c r="Z568" s="36">
        <f>IFERROR(IF(Y568=0,"",ROUNDUP(Y568/H568,0)*0.00902),"")</f>
        <v>0.22550000000000001</v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95.249999999999986</v>
      </c>
      <c r="BN568" s="64">
        <f t="shared" si="102"/>
        <v>95.249999999999986</v>
      </c>
      <c r="BO568" s="64">
        <f t="shared" si="103"/>
        <v>0.18939393939393939</v>
      </c>
      <c r="BP568" s="64">
        <f t="shared" si="104"/>
        <v>0.18939393939393939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65">
        <v>4680115882072</v>
      </c>
      <c r="E569" s="766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920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65">
        <v>4680115882102</v>
      </c>
      <c r="E570" s="766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114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65">
        <v>4680115882102</v>
      </c>
      <c r="E571" s="766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1133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65">
        <v>4680115882096</v>
      </c>
      <c r="E572" s="766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11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150</v>
      </c>
      <c r="Y572" s="762">
        <f t="shared" si="100"/>
        <v>151.20000000000002</v>
      </c>
      <c r="Z572" s="36">
        <f>IFERROR(IF(Y572=0,"",ROUNDUP(Y572/H572,0)*0.00902),"")</f>
        <v>0.37884000000000001</v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158.75</v>
      </c>
      <c r="BN572" s="64">
        <f t="shared" si="102"/>
        <v>160.02000000000004</v>
      </c>
      <c r="BO572" s="64">
        <f t="shared" si="103"/>
        <v>0.31565656565656564</v>
      </c>
      <c r="BP572" s="64">
        <f t="shared" si="104"/>
        <v>0.31818181818181823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65">
        <v>4680115882096</v>
      </c>
      <c r="E573" s="766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1119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2"/>
      <c r="B574" s="780"/>
      <c r="C574" s="780"/>
      <c r="D574" s="780"/>
      <c r="E574" s="780"/>
      <c r="F574" s="780"/>
      <c r="G574" s="780"/>
      <c r="H574" s="780"/>
      <c r="I574" s="780"/>
      <c r="J574" s="780"/>
      <c r="K574" s="780"/>
      <c r="L574" s="780"/>
      <c r="M574" s="780"/>
      <c r="N574" s="780"/>
      <c r="O574" s="793"/>
      <c r="P574" s="777" t="s">
        <v>70</v>
      </c>
      <c r="Q574" s="774"/>
      <c r="R574" s="774"/>
      <c r="S574" s="774"/>
      <c r="T574" s="774"/>
      <c r="U574" s="774"/>
      <c r="V574" s="775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110.22727272727272</v>
      </c>
      <c r="Y574" s="763">
        <f>IFERROR(Y565/H565,"0")+IFERROR(Y566/H566,"0")+IFERROR(Y567/H567,"0")+IFERROR(Y568/H568,"0")+IFERROR(Y569/H569,"0")+IFERROR(Y570/H570,"0")+IFERROR(Y571/H571,"0")+IFERROR(Y572/H572,"0")+IFERROR(Y573/H573,"0")</f>
        <v>112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1.1425400000000001</v>
      </c>
      <c r="AA574" s="764"/>
      <c r="AB574" s="764"/>
      <c r="AC574" s="764"/>
    </row>
    <row r="575" spans="1:68" x14ac:dyDescent="0.2">
      <c r="A575" s="780"/>
      <c r="B575" s="780"/>
      <c r="C575" s="780"/>
      <c r="D575" s="780"/>
      <c r="E575" s="780"/>
      <c r="F575" s="780"/>
      <c r="G575" s="780"/>
      <c r="H575" s="780"/>
      <c r="I575" s="780"/>
      <c r="J575" s="780"/>
      <c r="K575" s="780"/>
      <c r="L575" s="780"/>
      <c r="M575" s="780"/>
      <c r="N575" s="780"/>
      <c r="O575" s="793"/>
      <c r="P575" s="777" t="s">
        <v>70</v>
      </c>
      <c r="Q575" s="774"/>
      <c r="R575" s="774"/>
      <c r="S575" s="774"/>
      <c r="T575" s="774"/>
      <c r="U575" s="774"/>
      <c r="V575" s="775"/>
      <c r="W575" s="37" t="s">
        <v>68</v>
      </c>
      <c r="X575" s="763">
        <f>IFERROR(SUM(X565:X573),"0")</f>
        <v>470</v>
      </c>
      <c r="Y575" s="763">
        <f>IFERROR(SUM(Y565:Y573),"0")</f>
        <v>478.80000000000007</v>
      </c>
      <c r="Z575" s="37"/>
      <c r="AA575" s="764"/>
      <c r="AB575" s="764"/>
      <c r="AC575" s="764"/>
    </row>
    <row r="576" spans="1:68" ht="14.25" hidden="1" customHeight="1" x14ac:dyDescent="0.25">
      <c r="A576" s="785" t="s">
        <v>72</v>
      </c>
      <c r="B576" s="780"/>
      <c r="C576" s="780"/>
      <c r="D576" s="780"/>
      <c r="E576" s="780"/>
      <c r="F576" s="780"/>
      <c r="G576" s="780"/>
      <c r="H576" s="780"/>
      <c r="I576" s="780"/>
      <c r="J576" s="780"/>
      <c r="K576" s="780"/>
      <c r="L576" s="780"/>
      <c r="M576" s="780"/>
      <c r="N576" s="780"/>
      <c r="O576" s="780"/>
      <c r="P576" s="780"/>
      <c r="Q576" s="780"/>
      <c r="R576" s="780"/>
      <c r="S576" s="780"/>
      <c r="T576" s="780"/>
      <c r="U576" s="780"/>
      <c r="V576" s="780"/>
      <c r="W576" s="780"/>
      <c r="X576" s="780"/>
      <c r="Y576" s="780"/>
      <c r="Z576" s="780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87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86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87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2"/>
      <c r="B580" s="780"/>
      <c r="C580" s="780"/>
      <c r="D580" s="780"/>
      <c r="E580" s="780"/>
      <c r="F580" s="780"/>
      <c r="G580" s="780"/>
      <c r="H580" s="780"/>
      <c r="I580" s="780"/>
      <c r="J580" s="780"/>
      <c r="K580" s="780"/>
      <c r="L580" s="780"/>
      <c r="M580" s="780"/>
      <c r="N580" s="780"/>
      <c r="O580" s="793"/>
      <c r="P580" s="777" t="s">
        <v>70</v>
      </c>
      <c r="Q580" s="774"/>
      <c r="R580" s="774"/>
      <c r="S580" s="774"/>
      <c r="T580" s="774"/>
      <c r="U580" s="774"/>
      <c r="V580" s="775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0"/>
      <c r="B581" s="780"/>
      <c r="C581" s="780"/>
      <c r="D581" s="780"/>
      <c r="E581" s="780"/>
      <c r="F581" s="780"/>
      <c r="G581" s="780"/>
      <c r="H581" s="780"/>
      <c r="I581" s="780"/>
      <c r="J581" s="780"/>
      <c r="K581" s="780"/>
      <c r="L581" s="780"/>
      <c r="M581" s="780"/>
      <c r="N581" s="780"/>
      <c r="O581" s="793"/>
      <c r="P581" s="777" t="s">
        <v>70</v>
      </c>
      <c r="Q581" s="774"/>
      <c r="R581" s="774"/>
      <c r="S581" s="774"/>
      <c r="T581" s="774"/>
      <c r="U581" s="774"/>
      <c r="V581" s="775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5" t="s">
        <v>213</v>
      </c>
      <c r="B582" s="780"/>
      <c r="C582" s="780"/>
      <c r="D582" s="780"/>
      <c r="E582" s="780"/>
      <c r="F582" s="780"/>
      <c r="G582" s="780"/>
      <c r="H582" s="780"/>
      <c r="I582" s="780"/>
      <c r="J582" s="780"/>
      <c r="K582" s="780"/>
      <c r="L582" s="780"/>
      <c r="M582" s="780"/>
      <c r="N582" s="780"/>
      <c r="O582" s="780"/>
      <c r="P582" s="780"/>
      <c r="Q582" s="780"/>
      <c r="R582" s="780"/>
      <c r="S582" s="780"/>
      <c r="T582" s="780"/>
      <c r="U582" s="780"/>
      <c r="V582" s="780"/>
      <c r="W582" s="780"/>
      <c r="X582" s="780"/>
      <c r="Y582" s="780"/>
      <c r="Z582" s="780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8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1126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2"/>
      <c r="B585" s="780"/>
      <c r="C585" s="780"/>
      <c r="D585" s="780"/>
      <c r="E585" s="780"/>
      <c r="F585" s="780"/>
      <c r="G585" s="780"/>
      <c r="H585" s="780"/>
      <c r="I585" s="780"/>
      <c r="J585" s="780"/>
      <c r="K585" s="780"/>
      <c r="L585" s="780"/>
      <c r="M585" s="780"/>
      <c r="N585" s="780"/>
      <c r="O585" s="793"/>
      <c r="P585" s="777" t="s">
        <v>70</v>
      </c>
      <c r="Q585" s="774"/>
      <c r="R585" s="774"/>
      <c r="S585" s="774"/>
      <c r="T585" s="774"/>
      <c r="U585" s="774"/>
      <c r="V585" s="775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0"/>
      <c r="B586" s="780"/>
      <c r="C586" s="780"/>
      <c r="D586" s="780"/>
      <c r="E586" s="780"/>
      <c r="F586" s="780"/>
      <c r="G586" s="780"/>
      <c r="H586" s="780"/>
      <c r="I586" s="780"/>
      <c r="J586" s="780"/>
      <c r="K586" s="780"/>
      <c r="L586" s="780"/>
      <c r="M586" s="780"/>
      <c r="N586" s="780"/>
      <c r="O586" s="793"/>
      <c r="P586" s="777" t="s">
        <v>70</v>
      </c>
      <c r="Q586" s="774"/>
      <c r="R586" s="774"/>
      <c r="S586" s="774"/>
      <c r="T586" s="774"/>
      <c r="U586" s="774"/>
      <c r="V586" s="775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949" t="s">
        <v>927</v>
      </c>
      <c r="B587" s="950"/>
      <c r="C587" s="950"/>
      <c r="D587" s="950"/>
      <c r="E587" s="950"/>
      <c r="F587" s="950"/>
      <c r="G587" s="950"/>
      <c r="H587" s="950"/>
      <c r="I587" s="950"/>
      <c r="J587" s="950"/>
      <c r="K587" s="950"/>
      <c r="L587" s="950"/>
      <c r="M587" s="950"/>
      <c r="N587" s="950"/>
      <c r="O587" s="950"/>
      <c r="P587" s="950"/>
      <c r="Q587" s="950"/>
      <c r="R587" s="950"/>
      <c r="S587" s="950"/>
      <c r="T587" s="950"/>
      <c r="U587" s="950"/>
      <c r="V587" s="950"/>
      <c r="W587" s="950"/>
      <c r="X587" s="950"/>
      <c r="Y587" s="950"/>
      <c r="Z587" s="950"/>
      <c r="AA587" s="48"/>
      <c r="AB587" s="48"/>
      <c r="AC587" s="48"/>
    </row>
    <row r="588" spans="1:68" ht="16.5" hidden="1" customHeight="1" x14ac:dyDescent="0.25">
      <c r="A588" s="779" t="s">
        <v>927</v>
      </c>
      <c r="B588" s="780"/>
      <c r="C588" s="780"/>
      <c r="D588" s="780"/>
      <c r="E588" s="780"/>
      <c r="F588" s="780"/>
      <c r="G588" s="780"/>
      <c r="H588" s="780"/>
      <c r="I588" s="780"/>
      <c r="J588" s="780"/>
      <c r="K588" s="780"/>
      <c r="L588" s="780"/>
      <c r="M588" s="780"/>
      <c r="N588" s="780"/>
      <c r="O588" s="780"/>
      <c r="P588" s="780"/>
      <c r="Q588" s="780"/>
      <c r="R588" s="780"/>
      <c r="S588" s="780"/>
      <c r="T588" s="780"/>
      <c r="U588" s="780"/>
      <c r="V588" s="780"/>
      <c r="W588" s="780"/>
      <c r="X588" s="780"/>
      <c r="Y588" s="780"/>
      <c r="Z588" s="780"/>
      <c r="AA588" s="756"/>
      <c r="AB588" s="756"/>
      <c r="AC588" s="756"/>
    </row>
    <row r="589" spans="1:68" ht="14.25" hidden="1" customHeight="1" x14ac:dyDescent="0.25">
      <c r="A589" s="785" t="s">
        <v>113</v>
      </c>
      <c r="B589" s="780"/>
      <c r="C589" s="780"/>
      <c r="D589" s="780"/>
      <c r="E589" s="780"/>
      <c r="F589" s="780"/>
      <c r="G589" s="780"/>
      <c r="H589" s="780"/>
      <c r="I589" s="780"/>
      <c r="J589" s="780"/>
      <c r="K589" s="780"/>
      <c r="L589" s="780"/>
      <c r="M589" s="780"/>
      <c r="N589" s="780"/>
      <c r="O589" s="780"/>
      <c r="P589" s="780"/>
      <c r="Q589" s="780"/>
      <c r="R589" s="780"/>
      <c r="S589" s="780"/>
      <c r="T589" s="780"/>
      <c r="U589" s="780"/>
      <c r="V589" s="780"/>
      <c r="W589" s="780"/>
      <c r="X589" s="780"/>
      <c r="Y589" s="780"/>
      <c r="Z589" s="780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1046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971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936</v>
      </c>
      <c r="B592" s="54" t="s">
        <v>937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1059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20</v>
      </c>
      <c r="Y592" s="762">
        <f t="shared" si="105"/>
        <v>24</v>
      </c>
      <c r="Z592" s="36">
        <f>IFERROR(IF(Y592=0,"",ROUNDUP(Y592/H592,0)*0.02175),"")</f>
        <v>4.3499999999999997E-2</v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20.8</v>
      </c>
      <c r="BN592" s="64">
        <f t="shared" si="107"/>
        <v>24.959999999999997</v>
      </c>
      <c r="BO592" s="64">
        <f t="shared" si="108"/>
        <v>2.976190476190476E-2</v>
      </c>
      <c r="BP592" s="64">
        <f t="shared" si="109"/>
        <v>3.5714285714285712E-2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1083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1198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1033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980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92"/>
      <c r="B597" s="780"/>
      <c r="C597" s="780"/>
      <c r="D597" s="780"/>
      <c r="E597" s="780"/>
      <c r="F597" s="780"/>
      <c r="G597" s="780"/>
      <c r="H597" s="780"/>
      <c r="I597" s="780"/>
      <c r="J597" s="780"/>
      <c r="K597" s="780"/>
      <c r="L597" s="780"/>
      <c r="M597" s="780"/>
      <c r="N597" s="780"/>
      <c r="O597" s="793"/>
      <c r="P597" s="777" t="s">
        <v>70</v>
      </c>
      <c r="Q597" s="774"/>
      <c r="R597" s="774"/>
      <c r="S597" s="774"/>
      <c r="T597" s="774"/>
      <c r="U597" s="774"/>
      <c r="V597" s="775"/>
      <c r="W597" s="37" t="s">
        <v>71</v>
      </c>
      <c r="X597" s="763">
        <f>IFERROR(X590/H590,"0")+IFERROR(X591/H591,"0")+IFERROR(X592/H592,"0")+IFERROR(X593/H593,"0")+IFERROR(X594/H594,"0")+IFERROR(X595/H595,"0")+IFERROR(X596/H596,"0")</f>
        <v>1.6666666666666667</v>
      </c>
      <c r="Y597" s="763">
        <f>IFERROR(Y590/H590,"0")+IFERROR(Y591/H591,"0")+IFERROR(Y592/H592,"0")+IFERROR(Y593/H593,"0")+IFERROR(Y594/H594,"0")+IFERROR(Y595/H595,"0")+IFERROR(Y596/H596,"0")</f>
        <v>2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4.3499999999999997E-2</v>
      </c>
      <c r="AA597" s="764"/>
      <c r="AB597" s="764"/>
      <c r="AC597" s="764"/>
    </row>
    <row r="598" spans="1:68" x14ac:dyDescent="0.2">
      <c r="A598" s="780"/>
      <c r="B598" s="780"/>
      <c r="C598" s="780"/>
      <c r="D598" s="780"/>
      <c r="E598" s="780"/>
      <c r="F598" s="780"/>
      <c r="G598" s="780"/>
      <c r="H598" s="780"/>
      <c r="I598" s="780"/>
      <c r="J598" s="780"/>
      <c r="K598" s="780"/>
      <c r="L598" s="780"/>
      <c r="M598" s="780"/>
      <c r="N598" s="780"/>
      <c r="O598" s="793"/>
      <c r="P598" s="777" t="s">
        <v>70</v>
      </c>
      <c r="Q598" s="774"/>
      <c r="R598" s="774"/>
      <c r="S598" s="774"/>
      <c r="T598" s="774"/>
      <c r="U598" s="774"/>
      <c r="V598" s="775"/>
      <c r="W598" s="37" t="s">
        <v>68</v>
      </c>
      <c r="X598" s="763">
        <f>IFERROR(SUM(X590:X596),"0")</f>
        <v>20</v>
      </c>
      <c r="Y598" s="763">
        <f>IFERROR(SUM(Y590:Y596),"0")</f>
        <v>24</v>
      </c>
      <c r="Z598" s="37"/>
      <c r="AA598" s="764"/>
      <c r="AB598" s="764"/>
      <c r="AC598" s="764"/>
    </row>
    <row r="599" spans="1:68" ht="14.25" hidden="1" customHeight="1" x14ac:dyDescent="0.25">
      <c r="A599" s="785" t="s">
        <v>167</v>
      </c>
      <c r="B599" s="780"/>
      <c r="C599" s="780"/>
      <c r="D599" s="780"/>
      <c r="E599" s="780"/>
      <c r="F599" s="780"/>
      <c r="G599" s="780"/>
      <c r="H599" s="780"/>
      <c r="I599" s="780"/>
      <c r="J599" s="780"/>
      <c r="K599" s="780"/>
      <c r="L599" s="780"/>
      <c r="M599" s="780"/>
      <c r="N599" s="780"/>
      <c r="O599" s="780"/>
      <c r="P599" s="780"/>
      <c r="Q599" s="780"/>
      <c r="R599" s="780"/>
      <c r="S599" s="780"/>
      <c r="T599" s="780"/>
      <c r="U599" s="780"/>
      <c r="V599" s="780"/>
      <c r="W599" s="780"/>
      <c r="X599" s="780"/>
      <c r="Y599" s="780"/>
      <c r="Z599" s="780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1197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8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979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848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2"/>
      <c r="B604" s="780"/>
      <c r="C604" s="780"/>
      <c r="D604" s="780"/>
      <c r="E604" s="780"/>
      <c r="F604" s="780"/>
      <c r="G604" s="780"/>
      <c r="H604" s="780"/>
      <c r="I604" s="780"/>
      <c r="J604" s="780"/>
      <c r="K604" s="780"/>
      <c r="L604" s="780"/>
      <c r="M604" s="780"/>
      <c r="N604" s="780"/>
      <c r="O604" s="793"/>
      <c r="P604" s="777" t="s">
        <v>70</v>
      </c>
      <c r="Q604" s="774"/>
      <c r="R604" s="774"/>
      <c r="S604" s="774"/>
      <c r="T604" s="774"/>
      <c r="U604" s="774"/>
      <c r="V604" s="775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0"/>
      <c r="B605" s="780"/>
      <c r="C605" s="780"/>
      <c r="D605" s="780"/>
      <c r="E605" s="780"/>
      <c r="F605" s="780"/>
      <c r="G605" s="780"/>
      <c r="H605" s="780"/>
      <c r="I605" s="780"/>
      <c r="J605" s="780"/>
      <c r="K605" s="780"/>
      <c r="L605" s="780"/>
      <c r="M605" s="780"/>
      <c r="N605" s="780"/>
      <c r="O605" s="793"/>
      <c r="P605" s="777" t="s">
        <v>70</v>
      </c>
      <c r="Q605" s="774"/>
      <c r="R605" s="774"/>
      <c r="S605" s="774"/>
      <c r="T605" s="774"/>
      <c r="U605" s="774"/>
      <c r="V605" s="775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5" t="s">
        <v>63</v>
      </c>
      <c r="B606" s="780"/>
      <c r="C606" s="780"/>
      <c r="D606" s="780"/>
      <c r="E606" s="780"/>
      <c r="F606" s="780"/>
      <c r="G606" s="780"/>
      <c r="H606" s="780"/>
      <c r="I606" s="780"/>
      <c r="J606" s="780"/>
      <c r="K606" s="780"/>
      <c r="L606" s="780"/>
      <c r="M606" s="780"/>
      <c r="N606" s="780"/>
      <c r="O606" s="780"/>
      <c r="P606" s="780"/>
      <c r="Q606" s="780"/>
      <c r="R606" s="780"/>
      <c r="S606" s="780"/>
      <c r="T606" s="780"/>
      <c r="U606" s="780"/>
      <c r="V606" s="780"/>
      <c r="W606" s="780"/>
      <c r="X606" s="780"/>
      <c r="Y606" s="780"/>
      <c r="Z606" s="780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934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1032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1029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1074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1031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982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1195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2"/>
      <c r="B614" s="780"/>
      <c r="C614" s="780"/>
      <c r="D614" s="780"/>
      <c r="E614" s="780"/>
      <c r="F614" s="780"/>
      <c r="G614" s="780"/>
      <c r="H614" s="780"/>
      <c r="I614" s="780"/>
      <c r="J614" s="780"/>
      <c r="K614" s="780"/>
      <c r="L614" s="780"/>
      <c r="M614" s="780"/>
      <c r="N614" s="780"/>
      <c r="O614" s="793"/>
      <c r="P614" s="777" t="s">
        <v>70</v>
      </c>
      <c r="Q614" s="774"/>
      <c r="R614" s="774"/>
      <c r="S614" s="774"/>
      <c r="T614" s="774"/>
      <c r="U614" s="774"/>
      <c r="V614" s="775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0"/>
      <c r="B615" s="780"/>
      <c r="C615" s="780"/>
      <c r="D615" s="780"/>
      <c r="E615" s="780"/>
      <c r="F615" s="780"/>
      <c r="G615" s="780"/>
      <c r="H615" s="780"/>
      <c r="I615" s="780"/>
      <c r="J615" s="780"/>
      <c r="K615" s="780"/>
      <c r="L615" s="780"/>
      <c r="M615" s="780"/>
      <c r="N615" s="780"/>
      <c r="O615" s="793"/>
      <c r="P615" s="777" t="s">
        <v>70</v>
      </c>
      <c r="Q615" s="774"/>
      <c r="R615" s="774"/>
      <c r="S615" s="774"/>
      <c r="T615" s="774"/>
      <c r="U615" s="774"/>
      <c r="V615" s="775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5" t="s">
        <v>72</v>
      </c>
      <c r="B616" s="780"/>
      <c r="C616" s="780"/>
      <c r="D616" s="780"/>
      <c r="E616" s="780"/>
      <c r="F616" s="780"/>
      <c r="G616" s="780"/>
      <c r="H616" s="780"/>
      <c r="I616" s="780"/>
      <c r="J616" s="780"/>
      <c r="K616" s="780"/>
      <c r="L616" s="780"/>
      <c r="M616" s="780"/>
      <c r="N616" s="780"/>
      <c r="O616" s="780"/>
      <c r="P616" s="780"/>
      <c r="Q616" s="780"/>
      <c r="R616" s="780"/>
      <c r="S616" s="780"/>
      <c r="T616" s="780"/>
      <c r="U616" s="780"/>
      <c r="V616" s="780"/>
      <c r="W616" s="780"/>
      <c r="X616" s="780"/>
      <c r="Y616" s="780"/>
      <c r="Z616" s="780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886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900</v>
      </c>
      <c r="Y617" s="762">
        <f t="shared" ref="Y617:Y624" si="115">IFERROR(IF(X617="",0,CEILING((X617/$H617),1)*$H617),"")</f>
        <v>904.8</v>
      </c>
      <c r="Z617" s="36">
        <f>IFERROR(IF(Y617=0,"",ROUNDUP(Y617/H617,0)*0.02175),"")</f>
        <v>2.5229999999999997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965.07692307692309</v>
      </c>
      <c r="BN617" s="64">
        <f t="shared" ref="BN617:BN624" si="117">IFERROR(Y617*I617/H617,"0")</f>
        <v>970.22400000000016</v>
      </c>
      <c r="BO617" s="64">
        <f t="shared" ref="BO617:BO624" si="118">IFERROR(1/J617*(X617/H617),"0")</f>
        <v>2.0604395604395602</v>
      </c>
      <c r="BP617" s="64">
        <f t="shared" ref="BP617:BP624" si="119">IFERROR(1/J617*(Y617/H617),"0")</f>
        <v>2.0714285714285712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929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76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933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1188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95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1055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1130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92"/>
      <c r="B625" s="780"/>
      <c r="C625" s="780"/>
      <c r="D625" s="780"/>
      <c r="E625" s="780"/>
      <c r="F625" s="780"/>
      <c r="G625" s="780"/>
      <c r="H625" s="780"/>
      <c r="I625" s="780"/>
      <c r="J625" s="780"/>
      <c r="K625" s="780"/>
      <c r="L625" s="780"/>
      <c r="M625" s="780"/>
      <c r="N625" s="780"/>
      <c r="O625" s="793"/>
      <c r="P625" s="777" t="s">
        <v>70</v>
      </c>
      <c r="Q625" s="774"/>
      <c r="R625" s="774"/>
      <c r="S625" s="774"/>
      <c r="T625" s="774"/>
      <c r="U625" s="774"/>
      <c r="V625" s="775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115.38461538461539</v>
      </c>
      <c r="Y625" s="763">
        <f>IFERROR(Y617/H617,"0")+IFERROR(Y618/H618,"0")+IFERROR(Y619/H619,"0")+IFERROR(Y620/H620,"0")+IFERROR(Y621/H621,"0")+IFERROR(Y622/H622,"0")+IFERROR(Y623/H623,"0")+IFERROR(Y624/H624,"0")</f>
        <v>116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2.5229999999999997</v>
      </c>
      <c r="AA625" s="764"/>
      <c r="AB625" s="764"/>
      <c r="AC625" s="764"/>
    </row>
    <row r="626" spans="1:68" x14ac:dyDescent="0.2">
      <c r="A626" s="780"/>
      <c r="B626" s="780"/>
      <c r="C626" s="780"/>
      <c r="D626" s="780"/>
      <c r="E626" s="780"/>
      <c r="F626" s="780"/>
      <c r="G626" s="780"/>
      <c r="H626" s="780"/>
      <c r="I626" s="780"/>
      <c r="J626" s="780"/>
      <c r="K626" s="780"/>
      <c r="L626" s="780"/>
      <c r="M626" s="780"/>
      <c r="N626" s="780"/>
      <c r="O626" s="793"/>
      <c r="P626" s="777" t="s">
        <v>70</v>
      </c>
      <c r="Q626" s="774"/>
      <c r="R626" s="774"/>
      <c r="S626" s="774"/>
      <c r="T626" s="774"/>
      <c r="U626" s="774"/>
      <c r="V626" s="775"/>
      <c r="W626" s="37" t="s">
        <v>68</v>
      </c>
      <c r="X626" s="763">
        <f>IFERROR(SUM(X617:X624),"0")</f>
        <v>900</v>
      </c>
      <c r="Y626" s="763">
        <f>IFERROR(SUM(Y617:Y624),"0")</f>
        <v>904.8</v>
      </c>
      <c r="Z626" s="37"/>
      <c r="AA626" s="764"/>
      <c r="AB626" s="764"/>
      <c r="AC626" s="764"/>
    </row>
    <row r="627" spans="1:68" ht="14.25" hidden="1" customHeight="1" x14ac:dyDescent="0.25">
      <c r="A627" s="785" t="s">
        <v>213</v>
      </c>
      <c r="B627" s="780"/>
      <c r="C627" s="780"/>
      <c r="D627" s="780"/>
      <c r="E627" s="780"/>
      <c r="F627" s="780"/>
      <c r="G627" s="780"/>
      <c r="H627" s="780"/>
      <c r="I627" s="780"/>
      <c r="J627" s="780"/>
      <c r="K627" s="780"/>
      <c r="L627" s="780"/>
      <c r="M627" s="780"/>
      <c r="N627" s="780"/>
      <c r="O627" s="780"/>
      <c r="P627" s="780"/>
      <c r="Q627" s="780"/>
      <c r="R627" s="780"/>
      <c r="S627" s="780"/>
      <c r="T627" s="780"/>
      <c r="U627" s="780"/>
      <c r="V627" s="780"/>
      <c r="W627" s="780"/>
      <c r="X627" s="780"/>
      <c r="Y627" s="780"/>
      <c r="Z627" s="780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1167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1010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960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918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2"/>
      <c r="B632" s="780"/>
      <c r="C632" s="780"/>
      <c r="D632" s="780"/>
      <c r="E632" s="780"/>
      <c r="F632" s="780"/>
      <c r="G632" s="780"/>
      <c r="H632" s="780"/>
      <c r="I632" s="780"/>
      <c r="J632" s="780"/>
      <c r="K632" s="780"/>
      <c r="L632" s="780"/>
      <c r="M632" s="780"/>
      <c r="N632" s="780"/>
      <c r="O632" s="793"/>
      <c r="P632" s="777" t="s">
        <v>70</v>
      </c>
      <c r="Q632" s="774"/>
      <c r="R632" s="774"/>
      <c r="S632" s="774"/>
      <c r="T632" s="774"/>
      <c r="U632" s="774"/>
      <c r="V632" s="775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0"/>
      <c r="B633" s="780"/>
      <c r="C633" s="780"/>
      <c r="D633" s="780"/>
      <c r="E633" s="780"/>
      <c r="F633" s="780"/>
      <c r="G633" s="780"/>
      <c r="H633" s="780"/>
      <c r="I633" s="780"/>
      <c r="J633" s="780"/>
      <c r="K633" s="780"/>
      <c r="L633" s="780"/>
      <c r="M633" s="780"/>
      <c r="N633" s="780"/>
      <c r="O633" s="793"/>
      <c r="P633" s="777" t="s">
        <v>70</v>
      </c>
      <c r="Q633" s="774"/>
      <c r="R633" s="774"/>
      <c r="S633" s="774"/>
      <c r="T633" s="774"/>
      <c r="U633" s="774"/>
      <c r="V633" s="775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79" t="s">
        <v>1026</v>
      </c>
      <c r="B634" s="780"/>
      <c r="C634" s="780"/>
      <c r="D634" s="780"/>
      <c r="E634" s="780"/>
      <c r="F634" s="780"/>
      <c r="G634" s="780"/>
      <c r="H634" s="780"/>
      <c r="I634" s="780"/>
      <c r="J634" s="780"/>
      <c r="K634" s="780"/>
      <c r="L634" s="780"/>
      <c r="M634" s="780"/>
      <c r="N634" s="780"/>
      <c r="O634" s="780"/>
      <c r="P634" s="780"/>
      <c r="Q634" s="780"/>
      <c r="R634" s="780"/>
      <c r="S634" s="780"/>
      <c r="T634" s="780"/>
      <c r="U634" s="780"/>
      <c r="V634" s="780"/>
      <c r="W634" s="780"/>
      <c r="X634" s="780"/>
      <c r="Y634" s="780"/>
      <c r="Z634" s="780"/>
      <c r="AA634" s="756"/>
      <c r="AB634" s="756"/>
      <c r="AC634" s="756"/>
    </row>
    <row r="635" spans="1:68" ht="14.25" hidden="1" customHeight="1" x14ac:dyDescent="0.25">
      <c r="A635" s="785" t="s">
        <v>113</v>
      </c>
      <c r="B635" s="780"/>
      <c r="C635" s="780"/>
      <c r="D635" s="780"/>
      <c r="E635" s="780"/>
      <c r="F635" s="780"/>
      <c r="G635" s="780"/>
      <c r="H635" s="780"/>
      <c r="I635" s="780"/>
      <c r="J635" s="780"/>
      <c r="K635" s="780"/>
      <c r="L635" s="780"/>
      <c r="M635" s="780"/>
      <c r="N635" s="780"/>
      <c r="O635" s="780"/>
      <c r="P635" s="780"/>
      <c r="Q635" s="780"/>
      <c r="R635" s="780"/>
      <c r="S635" s="780"/>
      <c r="T635" s="780"/>
      <c r="U635" s="780"/>
      <c r="V635" s="780"/>
      <c r="W635" s="780"/>
      <c r="X635" s="780"/>
      <c r="Y635" s="780"/>
      <c r="Z635" s="780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882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1125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2"/>
      <c r="B638" s="780"/>
      <c r="C638" s="780"/>
      <c r="D638" s="780"/>
      <c r="E638" s="780"/>
      <c r="F638" s="780"/>
      <c r="G638" s="780"/>
      <c r="H638" s="780"/>
      <c r="I638" s="780"/>
      <c r="J638" s="780"/>
      <c r="K638" s="780"/>
      <c r="L638" s="780"/>
      <c r="M638" s="780"/>
      <c r="N638" s="780"/>
      <c r="O638" s="793"/>
      <c r="P638" s="777" t="s">
        <v>70</v>
      </c>
      <c r="Q638" s="774"/>
      <c r="R638" s="774"/>
      <c r="S638" s="774"/>
      <c r="T638" s="774"/>
      <c r="U638" s="774"/>
      <c r="V638" s="775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0"/>
      <c r="B639" s="780"/>
      <c r="C639" s="780"/>
      <c r="D639" s="780"/>
      <c r="E639" s="780"/>
      <c r="F639" s="780"/>
      <c r="G639" s="780"/>
      <c r="H639" s="780"/>
      <c r="I639" s="780"/>
      <c r="J639" s="780"/>
      <c r="K639" s="780"/>
      <c r="L639" s="780"/>
      <c r="M639" s="780"/>
      <c r="N639" s="780"/>
      <c r="O639" s="793"/>
      <c r="P639" s="777" t="s">
        <v>70</v>
      </c>
      <c r="Q639" s="774"/>
      <c r="R639" s="774"/>
      <c r="S639" s="774"/>
      <c r="T639" s="774"/>
      <c r="U639" s="774"/>
      <c r="V639" s="775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5" t="s">
        <v>167</v>
      </c>
      <c r="B640" s="780"/>
      <c r="C640" s="780"/>
      <c r="D640" s="780"/>
      <c r="E640" s="780"/>
      <c r="F640" s="780"/>
      <c r="G640" s="780"/>
      <c r="H640" s="780"/>
      <c r="I640" s="780"/>
      <c r="J640" s="780"/>
      <c r="K640" s="780"/>
      <c r="L640" s="780"/>
      <c r="M640" s="780"/>
      <c r="N640" s="780"/>
      <c r="O640" s="780"/>
      <c r="P640" s="780"/>
      <c r="Q640" s="780"/>
      <c r="R640" s="780"/>
      <c r="S640" s="780"/>
      <c r="T640" s="780"/>
      <c r="U640" s="780"/>
      <c r="V640" s="780"/>
      <c r="W640" s="780"/>
      <c r="X640" s="780"/>
      <c r="Y640" s="780"/>
      <c r="Z640" s="780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884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2"/>
      <c r="B642" s="780"/>
      <c r="C642" s="780"/>
      <c r="D642" s="780"/>
      <c r="E642" s="780"/>
      <c r="F642" s="780"/>
      <c r="G642" s="780"/>
      <c r="H642" s="780"/>
      <c r="I642" s="780"/>
      <c r="J642" s="780"/>
      <c r="K642" s="780"/>
      <c r="L642" s="780"/>
      <c r="M642" s="780"/>
      <c r="N642" s="780"/>
      <c r="O642" s="793"/>
      <c r="P642" s="777" t="s">
        <v>70</v>
      </c>
      <c r="Q642" s="774"/>
      <c r="R642" s="774"/>
      <c r="S642" s="774"/>
      <c r="T642" s="774"/>
      <c r="U642" s="774"/>
      <c r="V642" s="775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0"/>
      <c r="B643" s="780"/>
      <c r="C643" s="780"/>
      <c r="D643" s="780"/>
      <c r="E643" s="780"/>
      <c r="F643" s="780"/>
      <c r="G643" s="780"/>
      <c r="H643" s="780"/>
      <c r="I643" s="780"/>
      <c r="J643" s="780"/>
      <c r="K643" s="780"/>
      <c r="L643" s="780"/>
      <c r="M643" s="780"/>
      <c r="N643" s="780"/>
      <c r="O643" s="793"/>
      <c r="P643" s="777" t="s">
        <v>70</v>
      </c>
      <c r="Q643" s="774"/>
      <c r="R643" s="774"/>
      <c r="S643" s="774"/>
      <c r="T643" s="774"/>
      <c r="U643" s="774"/>
      <c r="V643" s="775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5" t="s">
        <v>63</v>
      </c>
      <c r="B644" s="780"/>
      <c r="C644" s="780"/>
      <c r="D644" s="780"/>
      <c r="E644" s="780"/>
      <c r="F644" s="780"/>
      <c r="G644" s="780"/>
      <c r="H644" s="780"/>
      <c r="I644" s="780"/>
      <c r="J644" s="780"/>
      <c r="K644" s="780"/>
      <c r="L644" s="780"/>
      <c r="M644" s="780"/>
      <c r="N644" s="780"/>
      <c r="O644" s="780"/>
      <c r="P644" s="780"/>
      <c r="Q644" s="780"/>
      <c r="R644" s="780"/>
      <c r="S644" s="780"/>
      <c r="T644" s="780"/>
      <c r="U644" s="780"/>
      <c r="V644" s="780"/>
      <c r="W644" s="780"/>
      <c r="X644" s="780"/>
      <c r="Y644" s="780"/>
      <c r="Z644" s="780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1067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2"/>
      <c r="B646" s="780"/>
      <c r="C646" s="780"/>
      <c r="D646" s="780"/>
      <c r="E646" s="780"/>
      <c r="F646" s="780"/>
      <c r="G646" s="780"/>
      <c r="H646" s="780"/>
      <c r="I646" s="780"/>
      <c r="J646" s="780"/>
      <c r="K646" s="780"/>
      <c r="L646" s="780"/>
      <c r="M646" s="780"/>
      <c r="N646" s="780"/>
      <c r="O646" s="793"/>
      <c r="P646" s="777" t="s">
        <v>70</v>
      </c>
      <c r="Q646" s="774"/>
      <c r="R646" s="774"/>
      <c r="S646" s="774"/>
      <c r="T646" s="774"/>
      <c r="U646" s="774"/>
      <c r="V646" s="775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0"/>
      <c r="B647" s="780"/>
      <c r="C647" s="780"/>
      <c r="D647" s="780"/>
      <c r="E647" s="780"/>
      <c r="F647" s="780"/>
      <c r="G647" s="780"/>
      <c r="H647" s="780"/>
      <c r="I647" s="780"/>
      <c r="J647" s="780"/>
      <c r="K647" s="780"/>
      <c r="L647" s="780"/>
      <c r="M647" s="780"/>
      <c r="N647" s="780"/>
      <c r="O647" s="793"/>
      <c r="P647" s="777" t="s">
        <v>70</v>
      </c>
      <c r="Q647" s="774"/>
      <c r="R647" s="774"/>
      <c r="S647" s="774"/>
      <c r="T647" s="774"/>
      <c r="U647" s="774"/>
      <c r="V647" s="775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5" t="s">
        <v>72</v>
      </c>
      <c r="B648" s="780"/>
      <c r="C648" s="780"/>
      <c r="D648" s="780"/>
      <c r="E648" s="780"/>
      <c r="F648" s="780"/>
      <c r="G648" s="780"/>
      <c r="H648" s="780"/>
      <c r="I648" s="780"/>
      <c r="J648" s="780"/>
      <c r="K648" s="780"/>
      <c r="L648" s="780"/>
      <c r="M648" s="780"/>
      <c r="N648" s="780"/>
      <c r="O648" s="780"/>
      <c r="P648" s="780"/>
      <c r="Q648" s="780"/>
      <c r="R648" s="780"/>
      <c r="S648" s="780"/>
      <c r="T648" s="780"/>
      <c r="U648" s="780"/>
      <c r="V648" s="780"/>
      <c r="W648" s="780"/>
      <c r="X648" s="780"/>
      <c r="Y648" s="780"/>
      <c r="Z648" s="780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1030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2"/>
      <c r="B650" s="780"/>
      <c r="C650" s="780"/>
      <c r="D650" s="780"/>
      <c r="E650" s="780"/>
      <c r="F650" s="780"/>
      <c r="G650" s="780"/>
      <c r="H650" s="780"/>
      <c r="I650" s="780"/>
      <c r="J650" s="780"/>
      <c r="K650" s="780"/>
      <c r="L650" s="780"/>
      <c r="M650" s="780"/>
      <c r="N650" s="780"/>
      <c r="O650" s="793"/>
      <c r="P650" s="777" t="s">
        <v>70</v>
      </c>
      <c r="Q650" s="774"/>
      <c r="R650" s="774"/>
      <c r="S650" s="774"/>
      <c r="T650" s="774"/>
      <c r="U650" s="774"/>
      <c r="V650" s="775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0"/>
      <c r="B651" s="780"/>
      <c r="C651" s="780"/>
      <c r="D651" s="780"/>
      <c r="E651" s="780"/>
      <c r="F651" s="780"/>
      <c r="G651" s="780"/>
      <c r="H651" s="780"/>
      <c r="I651" s="780"/>
      <c r="J651" s="780"/>
      <c r="K651" s="780"/>
      <c r="L651" s="780"/>
      <c r="M651" s="780"/>
      <c r="N651" s="780"/>
      <c r="O651" s="793"/>
      <c r="P651" s="777" t="s">
        <v>70</v>
      </c>
      <c r="Q651" s="774"/>
      <c r="R651" s="774"/>
      <c r="S651" s="774"/>
      <c r="T651" s="774"/>
      <c r="U651" s="774"/>
      <c r="V651" s="775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805"/>
      <c r="B652" s="780"/>
      <c r="C652" s="780"/>
      <c r="D652" s="780"/>
      <c r="E652" s="780"/>
      <c r="F652" s="780"/>
      <c r="G652" s="780"/>
      <c r="H652" s="780"/>
      <c r="I652" s="780"/>
      <c r="J652" s="780"/>
      <c r="K652" s="780"/>
      <c r="L652" s="780"/>
      <c r="M652" s="780"/>
      <c r="N652" s="780"/>
      <c r="O652" s="806"/>
      <c r="P652" s="814" t="s">
        <v>1047</v>
      </c>
      <c r="Q652" s="815"/>
      <c r="R652" s="815"/>
      <c r="S652" s="815"/>
      <c r="T652" s="815"/>
      <c r="U652" s="815"/>
      <c r="V652" s="80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17560.3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17708.400000000001</v>
      </c>
      <c r="Z652" s="37"/>
      <c r="AA652" s="764"/>
      <c r="AB652" s="764"/>
      <c r="AC652" s="764"/>
    </row>
    <row r="653" spans="1:68" x14ac:dyDescent="0.2">
      <c r="A653" s="780"/>
      <c r="B653" s="780"/>
      <c r="C653" s="780"/>
      <c r="D653" s="780"/>
      <c r="E653" s="780"/>
      <c r="F653" s="780"/>
      <c r="G653" s="780"/>
      <c r="H653" s="780"/>
      <c r="I653" s="780"/>
      <c r="J653" s="780"/>
      <c r="K653" s="780"/>
      <c r="L653" s="780"/>
      <c r="M653" s="780"/>
      <c r="N653" s="780"/>
      <c r="O653" s="806"/>
      <c r="P653" s="814" t="s">
        <v>1048</v>
      </c>
      <c r="Q653" s="815"/>
      <c r="R653" s="815"/>
      <c r="S653" s="815"/>
      <c r="T653" s="815"/>
      <c r="U653" s="815"/>
      <c r="V653" s="804"/>
      <c r="W653" s="37" t="s">
        <v>68</v>
      </c>
      <c r="X653" s="763">
        <f>IFERROR(SUM(BM22:BM649),"0")</f>
        <v>18660.858224802025</v>
      </c>
      <c r="Y653" s="763">
        <f>IFERROR(SUM(BN22:BN649),"0")</f>
        <v>18818.864000000001</v>
      </c>
      <c r="Z653" s="37"/>
      <c r="AA653" s="764"/>
      <c r="AB653" s="764"/>
      <c r="AC653" s="764"/>
    </row>
    <row r="654" spans="1:68" x14ac:dyDescent="0.2">
      <c r="A654" s="780"/>
      <c r="B654" s="780"/>
      <c r="C654" s="780"/>
      <c r="D654" s="780"/>
      <c r="E654" s="780"/>
      <c r="F654" s="780"/>
      <c r="G654" s="780"/>
      <c r="H654" s="780"/>
      <c r="I654" s="780"/>
      <c r="J654" s="780"/>
      <c r="K654" s="780"/>
      <c r="L654" s="780"/>
      <c r="M654" s="780"/>
      <c r="N654" s="780"/>
      <c r="O654" s="806"/>
      <c r="P654" s="814" t="s">
        <v>1049</v>
      </c>
      <c r="Q654" s="815"/>
      <c r="R654" s="815"/>
      <c r="S654" s="815"/>
      <c r="T654" s="815"/>
      <c r="U654" s="815"/>
      <c r="V654" s="804"/>
      <c r="W654" s="37" t="s">
        <v>1050</v>
      </c>
      <c r="X654" s="38">
        <f>ROUNDUP(SUM(BO22:BO649),0)</f>
        <v>34</v>
      </c>
      <c r="Y654" s="38">
        <f>ROUNDUP(SUM(BP22:BP649),0)</f>
        <v>34</v>
      </c>
      <c r="Z654" s="37"/>
      <c r="AA654" s="764"/>
      <c r="AB654" s="764"/>
      <c r="AC654" s="764"/>
    </row>
    <row r="655" spans="1:68" x14ac:dyDescent="0.2">
      <c r="A655" s="780"/>
      <c r="B655" s="780"/>
      <c r="C655" s="780"/>
      <c r="D655" s="780"/>
      <c r="E655" s="780"/>
      <c r="F655" s="780"/>
      <c r="G655" s="780"/>
      <c r="H655" s="780"/>
      <c r="I655" s="780"/>
      <c r="J655" s="780"/>
      <c r="K655" s="780"/>
      <c r="L655" s="780"/>
      <c r="M655" s="780"/>
      <c r="N655" s="780"/>
      <c r="O655" s="806"/>
      <c r="P655" s="814" t="s">
        <v>1051</v>
      </c>
      <c r="Q655" s="815"/>
      <c r="R655" s="815"/>
      <c r="S655" s="815"/>
      <c r="T655" s="815"/>
      <c r="U655" s="815"/>
      <c r="V655" s="804"/>
      <c r="W655" s="37" t="s">
        <v>68</v>
      </c>
      <c r="X655" s="763">
        <f>GrossWeightTotal+PalletQtyTotal*25</f>
        <v>19510.858224802025</v>
      </c>
      <c r="Y655" s="763">
        <f>GrossWeightTotalR+PalletQtyTotalR*25</f>
        <v>19668.864000000001</v>
      </c>
      <c r="Z655" s="37"/>
      <c r="AA655" s="764"/>
      <c r="AB655" s="764"/>
      <c r="AC655" s="764"/>
    </row>
    <row r="656" spans="1:68" x14ac:dyDescent="0.2">
      <c r="A656" s="780"/>
      <c r="B656" s="780"/>
      <c r="C656" s="780"/>
      <c r="D656" s="780"/>
      <c r="E656" s="780"/>
      <c r="F656" s="780"/>
      <c r="G656" s="780"/>
      <c r="H656" s="780"/>
      <c r="I656" s="780"/>
      <c r="J656" s="780"/>
      <c r="K656" s="780"/>
      <c r="L656" s="780"/>
      <c r="M656" s="780"/>
      <c r="N656" s="780"/>
      <c r="O656" s="806"/>
      <c r="P656" s="814" t="s">
        <v>1052</v>
      </c>
      <c r="Q656" s="815"/>
      <c r="R656" s="815"/>
      <c r="S656" s="815"/>
      <c r="T656" s="815"/>
      <c r="U656" s="815"/>
      <c r="V656" s="80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3617.8316839609929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3645</v>
      </c>
      <c r="Z656" s="37"/>
      <c r="AA656" s="764"/>
      <c r="AB656" s="764"/>
      <c r="AC656" s="764"/>
    </row>
    <row r="657" spans="1:32" ht="14.25" hidden="1" customHeight="1" x14ac:dyDescent="0.2">
      <c r="A657" s="780"/>
      <c r="B657" s="780"/>
      <c r="C657" s="780"/>
      <c r="D657" s="780"/>
      <c r="E657" s="780"/>
      <c r="F657" s="780"/>
      <c r="G657" s="780"/>
      <c r="H657" s="780"/>
      <c r="I657" s="780"/>
      <c r="J657" s="780"/>
      <c r="K657" s="780"/>
      <c r="L657" s="780"/>
      <c r="M657" s="780"/>
      <c r="N657" s="780"/>
      <c r="O657" s="806"/>
      <c r="P657" s="814" t="s">
        <v>1053</v>
      </c>
      <c r="Q657" s="815"/>
      <c r="R657" s="815"/>
      <c r="S657" s="815"/>
      <c r="T657" s="815"/>
      <c r="U657" s="815"/>
      <c r="V657" s="80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38.85826999999999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783" t="s">
        <v>111</v>
      </c>
      <c r="D659" s="868"/>
      <c r="E659" s="868"/>
      <c r="F659" s="868"/>
      <c r="G659" s="868"/>
      <c r="H659" s="869"/>
      <c r="I659" s="783" t="s">
        <v>333</v>
      </c>
      <c r="J659" s="868"/>
      <c r="K659" s="868"/>
      <c r="L659" s="868"/>
      <c r="M659" s="868"/>
      <c r="N659" s="868"/>
      <c r="O659" s="868"/>
      <c r="P659" s="868"/>
      <c r="Q659" s="868"/>
      <c r="R659" s="868"/>
      <c r="S659" s="868"/>
      <c r="T659" s="868"/>
      <c r="U659" s="868"/>
      <c r="V659" s="869"/>
      <c r="W659" s="783" t="s">
        <v>667</v>
      </c>
      <c r="X659" s="869"/>
      <c r="Y659" s="783" t="s">
        <v>752</v>
      </c>
      <c r="Z659" s="868"/>
      <c r="AA659" s="868"/>
      <c r="AB659" s="869"/>
      <c r="AC659" s="758" t="s">
        <v>852</v>
      </c>
      <c r="AD659" s="783" t="s">
        <v>927</v>
      </c>
      <c r="AE659" s="869"/>
      <c r="AF659" s="759"/>
    </row>
    <row r="660" spans="1:32" ht="14.25" customHeight="1" thickTop="1" x14ac:dyDescent="0.2">
      <c r="A660" s="911" t="s">
        <v>1056</v>
      </c>
      <c r="B660" s="783" t="s">
        <v>62</v>
      </c>
      <c r="C660" s="783" t="s">
        <v>112</v>
      </c>
      <c r="D660" s="783" t="s">
        <v>137</v>
      </c>
      <c r="E660" s="783" t="s">
        <v>221</v>
      </c>
      <c r="F660" s="783" t="s">
        <v>246</v>
      </c>
      <c r="G660" s="783" t="s">
        <v>297</v>
      </c>
      <c r="H660" s="783" t="s">
        <v>111</v>
      </c>
      <c r="I660" s="783" t="s">
        <v>334</v>
      </c>
      <c r="J660" s="783" t="s">
        <v>359</v>
      </c>
      <c r="K660" s="783" t="s">
        <v>432</v>
      </c>
      <c r="L660" s="783" t="s">
        <v>452</v>
      </c>
      <c r="M660" s="783" t="s">
        <v>478</v>
      </c>
      <c r="N660" s="759"/>
      <c r="O660" s="783" t="s">
        <v>507</v>
      </c>
      <c r="P660" s="783" t="s">
        <v>510</v>
      </c>
      <c r="Q660" s="783" t="s">
        <v>519</v>
      </c>
      <c r="R660" s="783" t="s">
        <v>537</v>
      </c>
      <c r="S660" s="783" t="s">
        <v>547</v>
      </c>
      <c r="T660" s="783" t="s">
        <v>560</v>
      </c>
      <c r="U660" s="783" t="s">
        <v>568</v>
      </c>
      <c r="V660" s="783" t="s">
        <v>654</v>
      </c>
      <c r="W660" s="783" t="s">
        <v>668</v>
      </c>
      <c r="X660" s="783" t="s">
        <v>713</v>
      </c>
      <c r="Y660" s="783" t="s">
        <v>753</v>
      </c>
      <c r="Z660" s="783" t="s">
        <v>812</v>
      </c>
      <c r="AA660" s="783" t="s">
        <v>835</v>
      </c>
      <c r="AB660" s="783" t="s">
        <v>848</v>
      </c>
      <c r="AC660" s="783" t="s">
        <v>852</v>
      </c>
      <c r="AD660" s="783" t="s">
        <v>927</v>
      </c>
      <c r="AE660" s="783" t="s">
        <v>1026</v>
      </c>
      <c r="AF660" s="759"/>
    </row>
    <row r="661" spans="1:32" ht="13.5" customHeight="1" thickBot="1" x14ac:dyDescent="0.25">
      <c r="A661" s="912"/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59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84"/>
      <c r="AB661" s="784"/>
      <c r="AC661" s="784"/>
      <c r="AD661" s="784"/>
      <c r="AE661" s="784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459.20000000000005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880.20000000000016</v>
      </c>
      <c r="E662" s="46">
        <f>IFERROR(Y107*1,"0")+IFERROR(Y108*1,"0")+IFERROR(Y109*1,"0")+IFERROR(Y110*1,"0")+IFERROR(Y114*1,"0")+IFERROR(Y115*1,"0")+IFERROR(Y116*1,"0")+IFERROR(Y117*1,"0")+IFERROR(Y118*1,"0")</f>
        <v>1306.8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1774</v>
      </c>
      <c r="G662" s="46">
        <f>IFERROR(Y155*1,"0")+IFERROR(Y156*1,"0")+IFERROR(Y160*1,"0")+IFERROR(Y161*1,"0")+IFERROR(Y165*1,"0")+IFERROR(Y166*1,"0")</f>
        <v>172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457.79999999999995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1606.4999999999998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137.6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441.59999999999997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210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452.4</v>
      </c>
      <c r="V662" s="46">
        <f>IFERROR(Y401*1,"0")+IFERROR(Y405*1,"0")+IFERROR(Y406*1,"0")+IFERROR(Y407*1,"0")</f>
        <v>1075.2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6174.6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83.4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283.56</v>
      </c>
      <c r="Z662" s="46">
        <f>IFERROR(Y510*1,"0")+IFERROR(Y514*1,"0")+IFERROR(Y515*1,"0")+IFERROR(Y516*1,"0")+IFERROR(Y517*1,"0")+IFERROR(Y518*1,"0")+IFERROR(Y522*1,"0")+IFERROR(Y526*1,"0")</f>
        <v>18.899999999999999</v>
      </c>
      <c r="AA662" s="46">
        <f>IFERROR(Y531*1,"0")+IFERROR(Y532*1,"0")+IFERROR(Y533*1,"0")+IFERROR(Y534*1,"0")</f>
        <v>122.4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1123.44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928.8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a/8/mcACK55iDE7H2dTlWyfFKVYSOzMj5nSE8Wy+32Yxmw86DfJ464vSbYdsg2XPSjCcRAJRH8VgNYUgPjr/Ww==" saltValue="5kvVxt/Fb8l0dI7yAH0YXA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080,00"/>
        <filter val="1 100,00"/>
        <filter val="1 300,00"/>
        <filter val="1,50"/>
        <filter val="1,67"/>
        <filter val="1,80"/>
        <filter val="10,50"/>
        <filter val="100,00"/>
        <filter val="105,00"/>
        <filter val="108,00"/>
        <filter val="108,10"/>
        <filter val="109,63"/>
        <filter val="110,23"/>
        <filter val="110,61"/>
        <filter val="115,38"/>
        <filter val="120,00"/>
        <filter val="128,00"/>
        <filter val="13,33"/>
        <filter val="130,00"/>
        <filter val="132,41"/>
        <filter val="135,00"/>
        <filter val="140,00"/>
        <filter val="15,00"/>
        <filter val="150,00"/>
        <filter val="16,00"/>
        <filter val="17 560,30"/>
        <filter val="173,81"/>
        <filter val="175,00"/>
        <filter val="18 660,86"/>
        <filter val="18,00"/>
        <filter val="180,00"/>
        <filter val="183,33"/>
        <filter val="186,25"/>
        <filter val="19 510,86"/>
        <filter val="197,62"/>
        <filter val="2 400,00"/>
        <filter val="2,38"/>
        <filter val="2,56"/>
        <filter val="20,00"/>
        <filter val="200,00"/>
        <filter val="207,62"/>
        <filter val="210,00"/>
        <filter val="22,17"/>
        <filter val="24,00"/>
        <filter val="24,62"/>
        <filter val="240,00"/>
        <filter val="25,00"/>
        <filter val="250,00"/>
        <filter val="270,00"/>
        <filter val="272,00"/>
        <filter val="275,00"/>
        <filter val="28,33"/>
        <filter val="280,00"/>
        <filter val="3 617,83"/>
        <filter val="3,30"/>
        <filter val="3,33"/>
        <filter val="30,00"/>
        <filter val="300,00"/>
        <filter val="32,00"/>
        <filter val="320,00"/>
        <filter val="34"/>
        <filter val="350,00"/>
        <filter val="36,00"/>
        <filter val="360,00"/>
        <filter val="389,66"/>
        <filter val="4 800,00"/>
        <filter val="4,00"/>
        <filter val="4,50"/>
        <filter val="40,00"/>
        <filter val="400,00"/>
        <filter val="405,00"/>
        <filter val="42,00"/>
        <filter val="420,00"/>
        <filter val="440,00"/>
        <filter val="445,00"/>
        <filter val="45,00"/>
        <filter val="450,00"/>
        <filter val="470,00"/>
        <filter val="48,00"/>
        <filter val="495,00"/>
        <filter val="5,00"/>
        <filter val="5,10"/>
        <filter val="50,00"/>
        <filter val="50,82"/>
        <filter val="500,00"/>
        <filter val="51,00"/>
        <filter val="52,50"/>
        <filter val="570,00"/>
        <filter val="59,40"/>
        <filter val="59,50"/>
        <filter val="6,00"/>
        <filter val="6,41"/>
        <filter val="60,00"/>
        <filter val="615,00"/>
        <filter val="62,96"/>
        <filter val="630,00"/>
        <filter val="64,00"/>
        <filter val="66,00"/>
        <filter val="68,00"/>
        <filter val="680,00"/>
        <filter val="70,00"/>
        <filter val="72,00"/>
        <filter val="73,15"/>
        <filter val="80,00"/>
        <filter val="810,00"/>
        <filter val="823,00"/>
        <filter val="84,00"/>
        <filter val="86,67"/>
        <filter val="87,78"/>
        <filter val="880,00"/>
        <filter val="90,00"/>
        <filter val="900,00"/>
      </filters>
    </filterColumn>
    <filterColumn colId="29" showButton="0"/>
    <filterColumn colId="30" showButton="0"/>
  </autoFilter>
  <mergeCells count="1168"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365:E365"/>
    <mergeCell ref="P236:T236"/>
    <mergeCell ref="A81:Z81"/>
    <mergeCell ref="P92:T92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A393:Z393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T6:U9"/>
    <mergeCell ref="Q9:R9"/>
    <mergeCell ref="D255:E255"/>
    <mergeCell ref="P204:V204"/>
    <mergeCell ref="D7:M7"/>
    <mergeCell ref="P394:T394"/>
    <mergeCell ref="A209:O210"/>
    <mergeCell ref="D144:E144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375:T375"/>
    <mergeCell ref="P179:T179"/>
    <mergeCell ref="P446:T446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348:T348"/>
    <mergeCell ref="A519:O520"/>
    <mergeCell ref="P377:T377"/>
    <mergeCell ref="D127:E127"/>
    <mergeCell ref="P77:T77"/>
    <mergeCell ref="D125:E125"/>
    <mergeCell ref="A54:O55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Y659:AB659"/>
    <mergeCell ref="D231:E231"/>
    <mergeCell ref="D358:E358"/>
    <mergeCell ref="D594:E594"/>
    <mergeCell ref="A327:Z327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642:O643"/>
    <mergeCell ref="D450:E450"/>
    <mergeCell ref="D223:E223"/>
    <mergeCell ref="A192:O193"/>
    <mergeCell ref="P200:T200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P39:V39"/>
    <mergeCell ref="D283:E283"/>
    <mergeCell ref="P207:T207"/>
    <mergeCell ref="A302:O303"/>
    <mergeCell ref="P299:T299"/>
    <mergeCell ref="P172:V17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9" spans="2:8" x14ac:dyDescent="0.2">
      <c r="B9" s="47" t="s">
        <v>1065</v>
      </c>
      <c r="C9" s="47" t="s">
        <v>1060</v>
      </c>
      <c r="D9" s="47"/>
      <c r="E9" s="47"/>
    </row>
    <row r="11" spans="2:8" x14ac:dyDescent="0.2">
      <c r="B11" s="47" t="s">
        <v>1065</v>
      </c>
      <c r="C11" s="47" t="s">
        <v>1063</v>
      </c>
      <c r="D11" s="47"/>
      <c r="E11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  <row r="21" spans="2:5" x14ac:dyDescent="0.2">
      <c r="B21" s="47" t="s">
        <v>1074</v>
      </c>
      <c r="C21" s="47"/>
      <c r="D21" s="47"/>
      <c r="E21" s="47"/>
    </row>
    <row r="22" spans="2:5" x14ac:dyDescent="0.2">
      <c r="B22" s="47" t="s">
        <v>1075</v>
      </c>
      <c r="C22" s="47"/>
      <c r="D22" s="47"/>
      <c r="E22" s="47"/>
    </row>
    <row r="23" spans="2:5" x14ac:dyDescent="0.2">
      <c r="B23" s="47" t="s">
        <v>1076</v>
      </c>
      <c r="C23" s="47"/>
      <c r="D23" s="47"/>
      <c r="E23" s="47"/>
    </row>
  </sheetData>
  <sheetProtection algorithmName="SHA-512" hashValue="JiecZ0humhXJH3vBZLHEg8o1fmtu+nE2sLF4BpHAbgdBkNN6yDfAQ8pMJp03Jo+Msy3/pAoRU0qJKQggImubgQ==" saltValue="QEQmn4YXO+JUTKs0rDiH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1411</vt:i4>
      </vt:variant>
    </vt:vector>
  </HeadingPairs>
  <TitlesOfParts>
    <vt:vector size="14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2024-11-08T12:58:31Z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