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A3EB97-F97E-44BD-BE4A-629984AC09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Y302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Z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J9" i="1" l="1"/>
  <c r="G662" i="1"/>
  <c r="Z29" i="1"/>
  <c r="BN29" i="1"/>
  <c r="Z32" i="1"/>
  <c r="BN32" i="1"/>
  <c r="Z33" i="1"/>
  <c r="BN33" i="1"/>
  <c r="Z101" i="1"/>
  <c r="BN101" i="1"/>
  <c r="Z171" i="1"/>
  <c r="Z172" i="1" s="1"/>
  <c r="BN171" i="1"/>
  <c r="BP171" i="1"/>
  <c r="Z175" i="1"/>
  <c r="BN175" i="1"/>
  <c r="Z207" i="1"/>
  <c r="BN207" i="1"/>
  <c r="Z289" i="1"/>
  <c r="BN289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Z356" i="1"/>
  <c r="BN356" i="1"/>
  <c r="Z419" i="1"/>
  <c r="BN419" i="1"/>
  <c r="Z461" i="1"/>
  <c r="BN461" i="1"/>
  <c r="Z57" i="1"/>
  <c r="BN57" i="1"/>
  <c r="Z63" i="1"/>
  <c r="BN63" i="1"/>
  <c r="Z70" i="1"/>
  <c r="BN70" i="1"/>
  <c r="Y79" i="1"/>
  <c r="Z83" i="1"/>
  <c r="BN83" i="1"/>
  <c r="Z116" i="1"/>
  <c r="BN116" i="1"/>
  <c r="Z149" i="1"/>
  <c r="BN149" i="1"/>
  <c r="Z185" i="1"/>
  <c r="BN185" i="1"/>
  <c r="Z196" i="1"/>
  <c r="BN196" i="1"/>
  <c r="Z221" i="1"/>
  <c r="BN221" i="1"/>
  <c r="Z245" i="1"/>
  <c r="BN245" i="1"/>
  <c r="Z265" i="1"/>
  <c r="BN265" i="1"/>
  <c r="Z268" i="1"/>
  <c r="BN268" i="1"/>
  <c r="Z368" i="1"/>
  <c r="BN368" i="1"/>
  <c r="Z407" i="1"/>
  <c r="BN407" i="1"/>
  <c r="Z433" i="1"/>
  <c r="BN433" i="1"/>
  <c r="Z447" i="1"/>
  <c r="BN447" i="1"/>
  <c r="Z481" i="1"/>
  <c r="BN481" i="1"/>
  <c r="Z483" i="1"/>
  <c r="BN483" i="1"/>
  <c r="Z484" i="1"/>
  <c r="BN484" i="1"/>
  <c r="Z491" i="1"/>
  <c r="BN491" i="1"/>
  <c r="Y562" i="1"/>
  <c r="Z567" i="1"/>
  <c r="BN567" i="1"/>
  <c r="Z568" i="1"/>
  <c r="BN568" i="1"/>
  <c r="Z571" i="1"/>
  <c r="BN571" i="1"/>
  <c r="Z572" i="1"/>
  <c r="BN572" i="1"/>
  <c r="BP301" i="1"/>
  <c r="BN301" i="1"/>
  <c r="Z301" i="1"/>
  <c r="BP306" i="1"/>
  <c r="BN306" i="1"/>
  <c r="Z306" i="1"/>
  <c r="BP360" i="1"/>
  <c r="BN360" i="1"/>
  <c r="Z360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Z22" i="1"/>
  <c r="Z23" i="1" s="1"/>
  <c r="BN22" i="1"/>
  <c r="BP22" i="1"/>
  <c r="Y35" i="1"/>
  <c r="Z51" i="1"/>
  <c r="BN51" i="1"/>
  <c r="Z87" i="1"/>
  <c r="BN87" i="1"/>
  <c r="Z110" i="1"/>
  <c r="BN110" i="1"/>
  <c r="Z123" i="1"/>
  <c r="BN123" i="1"/>
  <c r="Z143" i="1"/>
  <c r="BN143" i="1"/>
  <c r="Z160" i="1"/>
  <c r="BN160" i="1"/>
  <c r="Z179" i="1"/>
  <c r="BN179" i="1"/>
  <c r="Z200" i="1"/>
  <c r="BN200" i="1"/>
  <c r="Z217" i="1"/>
  <c r="BN217" i="1"/>
  <c r="Z229" i="1"/>
  <c r="BN229" i="1"/>
  <c r="Z237" i="1"/>
  <c r="BN237" i="1"/>
  <c r="Z254" i="1"/>
  <c r="BN254" i="1"/>
  <c r="BP258" i="1"/>
  <c r="BN258" i="1"/>
  <c r="BP285" i="1"/>
  <c r="BN285" i="1"/>
  <c r="Z285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120" i="1"/>
  <c r="Y136" i="1"/>
  <c r="BP131" i="1"/>
  <c r="BN131" i="1"/>
  <c r="Z131" i="1"/>
  <c r="BP133" i="1"/>
  <c r="BN133" i="1"/>
  <c r="Z133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45" i="1"/>
  <c r="BN445" i="1"/>
  <c r="Z445" i="1"/>
  <c r="Y465" i="1"/>
  <c r="BP459" i="1"/>
  <c r="BN459" i="1"/>
  <c r="Z459" i="1"/>
  <c r="BP479" i="1"/>
  <c r="BN479" i="1"/>
  <c r="Z479" i="1"/>
  <c r="X653" i="1"/>
  <c r="X652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BP132" i="1"/>
  <c r="BN132" i="1"/>
  <c r="Z132" i="1"/>
  <c r="Y147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4" i="1"/>
  <c r="BN444" i="1"/>
  <c r="Z444" i="1"/>
  <c r="BP449" i="1"/>
  <c r="BN449" i="1"/>
  <c r="Z449" i="1"/>
  <c r="BP463" i="1"/>
  <c r="BN463" i="1"/>
  <c r="Z463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151" i="1"/>
  <c r="Y162" i="1"/>
  <c r="Y181" i="1"/>
  <c r="Y204" i="1"/>
  <c r="Y339" i="1"/>
  <c r="Y398" i="1"/>
  <c r="Y397" i="1"/>
  <c r="Y497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BN150" i="1"/>
  <c r="Z155" i="1"/>
  <c r="BN155" i="1"/>
  <c r="BP155" i="1"/>
  <c r="Y158" i="1"/>
  <c r="Z161" i="1"/>
  <c r="BN161" i="1"/>
  <c r="Z165" i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209" i="1" l="1"/>
  <c r="Z501" i="1"/>
  <c r="Z429" i="1"/>
  <c r="Z349" i="1"/>
  <c r="Z186" i="1"/>
  <c r="Z59" i="1"/>
  <c r="Z632" i="1"/>
  <c r="Z397" i="1"/>
  <c r="Z456" i="1"/>
  <c r="Z391" i="1"/>
  <c r="Z162" i="1"/>
  <c r="Z151" i="1"/>
  <c r="Z362" i="1"/>
  <c r="Z597" i="1"/>
  <c r="Z535" i="1"/>
  <c r="Z464" i="1"/>
  <c r="Z384" i="1"/>
  <c r="Z378" i="1"/>
  <c r="Z369" i="1"/>
  <c r="Z302" i="1"/>
  <c r="Z214" i="1"/>
  <c r="Z136" i="1"/>
  <c r="X655" i="1"/>
  <c r="Z408" i="1"/>
  <c r="Z225" i="1"/>
  <c r="Z180" i="1"/>
  <c r="Z119" i="1"/>
  <c r="Y653" i="1"/>
  <c r="Y656" i="1"/>
  <c r="Z638" i="1"/>
  <c r="Z574" i="1"/>
  <c r="Z562" i="1"/>
  <c r="Z556" i="1"/>
  <c r="Z496" i="1"/>
  <c r="Z424" i="1"/>
  <c r="Z451" i="1"/>
  <c r="Z435" i="1"/>
  <c r="Z290" i="1"/>
  <c r="Z203" i="1"/>
  <c r="Z167" i="1"/>
  <c r="Z157" i="1"/>
  <c r="Z128" i="1"/>
  <c r="Z103" i="1"/>
  <c r="Z88" i="1"/>
  <c r="Z72" i="1"/>
  <c r="Y654" i="1"/>
  <c r="Z35" i="1"/>
  <c r="Z312" i="1"/>
  <c r="Z272" i="1"/>
  <c r="Z247" i="1"/>
  <c r="Z614" i="1"/>
  <c r="Z604" i="1"/>
  <c r="Z239" i="1"/>
  <c r="Z625" i="1"/>
  <c r="Z580" i="1"/>
  <c r="Z519" i="1"/>
  <c r="Z585" i="1"/>
  <c r="Z146" i="1"/>
  <c r="Z111" i="1"/>
  <c r="Z97" i="1"/>
  <c r="Z79" i="1"/>
  <c r="Z54" i="1"/>
  <c r="Y652" i="1"/>
  <c r="Z259" i="1"/>
  <c r="Z657" i="1" l="1"/>
  <c r="Y655" i="1"/>
</calcChain>
</file>

<file path=xl/sharedStrings.xml><?xml version="1.0" encoding="utf-8"?>
<sst xmlns="http://schemas.openxmlformats.org/spreadsheetml/2006/main" count="3059" uniqueCount="1075">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</sst>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1074</v>
      </c>
      <c r="I5" s="1068"/>
      <c r="J5" s="1068"/>
      <c r="K5" s="1068"/>
      <c r="L5" s="1068"/>
      <c r="M5" s="850"/>
      <c r="N5" s="58"/>
      <c r="P5" s="24" t="s">
        <v>10</v>
      </c>
      <c r="Q5" s="1156">
        <v>45607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Понедельник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28">
        <v>0.41666666666666669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21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22</v>
      </c>
      <c r="Q10" s="972"/>
      <c r="R10" s="973"/>
      <c r="U10" s="24" t="s">
        <v>23</v>
      </c>
      <c r="V10" s="775" t="s">
        <v>24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0"/>
      <c r="R11" s="911"/>
      <c r="U11" s="24" t="s">
        <v>27</v>
      </c>
      <c r="V11" s="1096" t="s">
        <v>28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29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30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31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32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33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34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37" t="s">
        <v>38</v>
      </c>
      <c r="D17" s="805" t="s">
        <v>39</v>
      </c>
      <c r="E17" s="875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874"/>
      <c r="R17" s="874"/>
      <c r="S17" s="874"/>
      <c r="T17" s="875"/>
      <c r="U17" s="1177" t="s">
        <v>51</v>
      </c>
      <c r="V17" s="914"/>
      <c r="W17" s="805" t="s">
        <v>52</v>
      </c>
      <c r="X17" s="805" t="s">
        <v>53</v>
      </c>
      <c r="Y17" s="1175" t="s">
        <v>54</v>
      </c>
      <c r="Z17" s="1064" t="s">
        <v>55</v>
      </c>
      <c r="AA17" s="1038" t="s">
        <v>56</v>
      </c>
      <c r="AB17" s="1038" t="s">
        <v>57</v>
      </c>
      <c r="AC17" s="1038" t="s">
        <v>58</v>
      </c>
      <c r="AD17" s="1038" t="s">
        <v>59</v>
      </c>
      <c r="AE17" s="1134"/>
      <c r="AF17" s="1135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61</v>
      </c>
      <c r="V18" s="67" t="s">
        <v>62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63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71</v>
      </c>
      <c r="Q23" s="773"/>
      <c r="R23" s="773"/>
      <c r="S23" s="773"/>
      <c r="T23" s="773"/>
      <c r="U23" s="773"/>
      <c r="V23" s="774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71</v>
      </c>
      <c r="Q24" s="773"/>
      <c r="R24" s="773"/>
      <c r="S24" s="773"/>
      <c r="T24" s="773"/>
      <c r="U24" s="773"/>
      <c r="V24" s="774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0">
        <v>4680115885912</v>
      </c>
      <c r="E26" s="771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23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70">
        <v>4607091383881</v>
      </c>
      <c r="E27" s="771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2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71</v>
      </c>
      <c r="Q35" s="773"/>
      <c r="R35" s="773"/>
      <c r="S35" s="773"/>
      <c r="T35" s="773"/>
      <c r="U35" s="773"/>
      <c r="V35" s="774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71</v>
      </c>
      <c r="Q36" s="773"/>
      <c r="R36" s="773"/>
      <c r="S36" s="773"/>
      <c r="T36" s="773"/>
      <c r="U36" s="773"/>
      <c r="V36" s="774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103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71</v>
      </c>
      <c r="Q39" s="773"/>
      <c r="R39" s="773"/>
      <c r="S39" s="773"/>
      <c r="T39" s="773"/>
      <c r="U39" s="773"/>
      <c r="V39" s="774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71</v>
      </c>
      <c r="Q40" s="773"/>
      <c r="R40" s="773"/>
      <c r="S40" s="773"/>
      <c r="T40" s="773"/>
      <c r="U40" s="773"/>
      <c r="V40" s="774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109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71</v>
      </c>
      <c r="Q43" s="773"/>
      <c r="R43" s="773"/>
      <c r="S43" s="773"/>
      <c r="T43" s="773"/>
      <c r="U43" s="773"/>
      <c r="V43" s="774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71</v>
      </c>
      <c r="Q44" s="773"/>
      <c r="R44" s="773"/>
      <c r="S44" s="773"/>
      <c r="T44" s="773"/>
      <c r="U44" s="773"/>
      <c r="V44" s="774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112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113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114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840</v>
      </c>
      <c r="Y48" s="762">
        <f t="shared" ref="Y48:Y53" si="6">IFERROR(IF(X48="",0,CEILING((X48/$H48),1)*$H48),"")</f>
        <v>842.40000000000009</v>
      </c>
      <c r="Z48" s="36">
        <f>IFERROR(IF(Y48=0,"",ROUNDUP(Y48/H48,0)*0.02175),"")</f>
        <v>1.6964999999999999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877.33333333333314</v>
      </c>
      <c r="BN48" s="64">
        <f t="shared" ref="BN48:BN53" si="8">IFERROR(Y48*I48/H48,"0")</f>
        <v>879.84</v>
      </c>
      <c r="BO48" s="64">
        <f t="shared" ref="BO48:BO53" si="9">IFERROR(1/J48*(X48/H48),"0")</f>
        <v>1.3888888888888886</v>
      </c>
      <c r="BP48" s="64">
        <f t="shared" ref="BP48:BP53" si="10">IFERROR(1/J48*(Y48/H48),"0")</f>
        <v>1.3928571428571428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71</v>
      </c>
      <c r="Q54" s="773"/>
      <c r="R54" s="773"/>
      <c r="S54" s="773"/>
      <c r="T54" s="773"/>
      <c r="U54" s="773"/>
      <c r="V54" s="774"/>
      <c r="W54" s="37" t="s">
        <v>72</v>
      </c>
      <c r="X54" s="763">
        <f>IFERROR(X48/H48,"0")+IFERROR(X49/H49,"0")+IFERROR(X50/H50,"0")+IFERROR(X51/H51,"0")+IFERROR(X52/H52,"0")+IFERROR(X53/H53,"0")</f>
        <v>77.777777777777771</v>
      </c>
      <c r="Y54" s="763">
        <f>IFERROR(Y48/H48,"0")+IFERROR(Y49/H49,"0")+IFERROR(Y50/H50,"0")+IFERROR(Y51/H51,"0")+IFERROR(Y52/H52,"0")+IFERROR(Y53/H53,"0")</f>
        <v>78</v>
      </c>
      <c r="Z54" s="763">
        <f>IFERROR(IF(Z48="",0,Z48),"0")+IFERROR(IF(Z49="",0,Z49),"0")+IFERROR(IF(Z50="",0,Z50),"0")+IFERROR(IF(Z51="",0,Z51),"0")+IFERROR(IF(Z52="",0,Z52),"0")+IFERROR(IF(Z53="",0,Z53),"0")</f>
        <v>1.6964999999999999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71</v>
      </c>
      <c r="Q55" s="773"/>
      <c r="R55" s="773"/>
      <c r="S55" s="773"/>
      <c r="T55" s="773"/>
      <c r="U55" s="773"/>
      <c r="V55" s="774"/>
      <c r="W55" s="37" t="s">
        <v>69</v>
      </c>
      <c r="X55" s="763">
        <f>IFERROR(SUM(X48:X53),"0")</f>
        <v>840</v>
      </c>
      <c r="Y55" s="763">
        <f>IFERROR(SUM(Y48:Y53),"0")</f>
        <v>842.40000000000009</v>
      </c>
      <c r="Z55" s="37"/>
      <c r="AA55" s="764"/>
      <c r="AB55" s="764"/>
      <c r="AC55" s="764"/>
    </row>
    <row r="56" spans="1:68" ht="14.25" hidden="1" customHeight="1" x14ac:dyDescent="0.25">
      <c r="A56" s="78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71</v>
      </c>
      <c r="Q59" s="773"/>
      <c r="R59" s="773"/>
      <c r="S59" s="773"/>
      <c r="T59" s="773"/>
      <c r="U59" s="773"/>
      <c r="V59" s="774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71</v>
      </c>
      <c r="Q60" s="773"/>
      <c r="R60" s="773"/>
      <c r="S60" s="773"/>
      <c r="T60" s="773"/>
      <c r="U60" s="773"/>
      <c r="V60" s="774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138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114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79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690</v>
      </c>
      <c r="Y65" s="762">
        <f t="shared" si="11"/>
        <v>691.2</v>
      </c>
      <c r="Z65" s="36">
        <f>IFERROR(IF(Y65=0,"",ROUNDUP(Y65/H65,0)*0.02175),"")</f>
        <v>1.3919999999999999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720.66666666666663</v>
      </c>
      <c r="BN65" s="64">
        <f t="shared" si="13"/>
        <v>721.92</v>
      </c>
      <c r="BO65" s="64">
        <f t="shared" si="14"/>
        <v>1.1408730158730158</v>
      </c>
      <c r="BP65" s="64">
        <f t="shared" si="15"/>
        <v>1.1428571428571428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71</v>
      </c>
      <c r="Q72" s="773"/>
      <c r="R72" s="773"/>
      <c r="S72" s="773"/>
      <c r="T72" s="773"/>
      <c r="U72" s="773"/>
      <c r="V72" s="774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63.888888888888886</v>
      </c>
      <c r="Y72" s="763">
        <f>IFERROR(Y63/H63,"0")+IFERROR(Y64/H64,"0")+IFERROR(Y65/H65,"0")+IFERROR(Y66/H66,"0")+IFERROR(Y67/H67,"0")+IFERROR(Y68/H68,"0")+IFERROR(Y69/H69,"0")+IFERROR(Y70/H70,"0")+IFERROR(Y71/H71,"0")</f>
        <v>64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1.3919999999999999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71</v>
      </c>
      <c r="Q73" s="773"/>
      <c r="R73" s="773"/>
      <c r="S73" s="773"/>
      <c r="T73" s="773"/>
      <c r="U73" s="773"/>
      <c r="V73" s="774"/>
      <c r="W73" s="37" t="s">
        <v>69</v>
      </c>
      <c r="X73" s="763">
        <f>IFERROR(SUM(X63:X71),"0")</f>
        <v>690</v>
      </c>
      <c r="Y73" s="763">
        <f>IFERROR(SUM(Y63:Y71),"0")</f>
        <v>691.2</v>
      </c>
      <c r="Z73" s="37"/>
      <c r="AA73" s="764"/>
      <c r="AB73" s="764"/>
      <c r="AC73" s="764"/>
    </row>
    <row r="74" spans="1:68" ht="14.25" hidden="1" customHeight="1" x14ac:dyDescent="0.25">
      <c r="A74" s="787" t="s">
        <v>168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150</v>
      </c>
      <c r="Y75" s="762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178</v>
      </c>
      <c r="B78" s="54" t="s">
        <v>179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71</v>
      </c>
      <c r="Q79" s="773"/>
      <c r="R79" s="773"/>
      <c r="S79" s="773"/>
      <c r="T79" s="773"/>
      <c r="U79" s="773"/>
      <c r="V79" s="774"/>
      <c r="W79" s="37" t="s">
        <v>72</v>
      </c>
      <c r="X79" s="763">
        <f>IFERROR(X75/H75,"0")+IFERROR(X76/H76,"0")+IFERROR(X77/H77,"0")+IFERROR(X78/H78,"0")</f>
        <v>13.888888888888888</v>
      </c>
      <c r="Y79" s="763">
        <f>IFERROR(Y75/H75,"0")+IFERROR(Y76/H76,"0")+IFERROR(Y77/H77,"0")+IFERROR(Y78/H78,"0")</f>
        <v>14</v>
      </c>
      <c r="Z79" s="763">
        <f>IFERROR(IF(Z75="",0,Z75),"0")+IFERROR(IF(Z76="",0,Z76),"0")+IFERROR(IF(Z77="",0,Z77),"0")+IFERROR(IF(Z78="",0,Z78),"0")</f>
        <v>0.30449999999999999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71</v>
      </c>
      <c r="Q80" s="773"/>
      <c r="R80" s="773"/>
      <c r="S80" s="773"/>
      <c r="T80" s="773"/>
      <c r="U80" s="773"/>
      <c r="V80" s="774"/>
      <c r="W80" s="37" t="s">
        <v>69</v>
      </c>
      <c r="X80" s="763">
        <f>IFERROR(SUM(X75:X78),"0")</f>
        <v>150</v>
      </c>
      <c r="Y80" s="763">
        <f>IFERROR(SUM(Y75:Y78),"0")</f>
        <v>151.20000000000002</v>
      </c>
      <c r="Z80" s="37"/>
      <c r="AA80" s="764"/>
      <c r="AB80" s="764"/>
      <c r="AC80" s="764"/>
    </row>
    <row r="81" spans="1:68" ht="14.25" hidden="1" customHeight="1" x14ac:dyDescent="0.25">
      <c r="A81" s="78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71</v>
      </c>
      <c r="Q88" s="773"/>
      <c r="R88" s="773"/>
      <c r="S88" s="773"/>
      <c r="T88" s="773"/>
      <c r="U88" s="773"/>
      <c r="V88" s="774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71</v>
      </c>
      <c r="Q89" s="773"/>
      <c r="R89" s="773"/>
      <c r="S89" s="773"/>
      <c r="T89" s="773"/>
      <c r="U89" s="773"/>
      <c r="V89" s="774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29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3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71</v>
      </c>
      <c r="Q97" s="773"/>
      <c r="R97" s="773"/>
      <c r="S97" s="773"/>
      <c r="T97" s="773"/>
      <c r="U97" s="773"/>
      <c r="V97" s="774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71</v>
      </c>
      <c r="Q98" s="773"/>
      <c r="R98" s="773"/>
      <c r="S98" s="773"/>
      <c r="T98" s="773"/>
      <c r="U98" s="773"/>
      <c r="V98" s="774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214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70">
        <v>4680115881532</v>
      </c>
      <c r="E100" s="771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70">
        <v>4680115881532</v>
      </c>
      <c r="E101" s="771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71</v>
      </c>
      <c r="Q103" s="773"/>
      <c r="R103" s="773"/>
      <c r="S103" s="773"/>
      <c r="T103" s="773"/>
      <c r="U103" s="773"/>
      <c r="V103" s="774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71</v>
      </c>
      <c r="Q104" s="773"/>
      <c r="R104" s="773"/>
      <c r="S104" s="773"/>
      <c r="T104" s="773"/>
      <c r="U104" s="773"/>
      <c r="V104" s="774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114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223</v>
      </c>
      <c r="B107" s="54" t="s">
        <v>224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71</v>
      </c>
      <c r="Q111" s="773"/>
      <c r="R111" s="773"/>
      <c r="S111" s="773"/>
      <c r="T111" s="773"/>
      <c r="U111" s="773"/>
      <c r="V111" s="774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71</v>
      </c>
      <c r="Q112" s="773"/>
      <c r="R112" s="773"/>
      <c r="S112" s="773"/>
      <c r="T112" s="773"/>
      <c r="U112" s="773"/>
      <c r="V112" s="774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73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990</v>
      </c>
      <c r="Y115" s="762">
        <f>IFERROR(IF(X115="",0,CEILING((X115/$H115),1)*$H115),"")</f>
        <v>991.2</v>
      </c>
      <c r="Z115" s="36">
        <f>IFERROR(IF(Y115=0,"",ROUNDUP(Y115/H115,0)*0.02175),"")</f>
        <v>2.5665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1056.4714285714285</v>
      </c>
      <c r="BN115" s="64">
        <f>IFERROR(Y115*I115/H115,"0")</f>
        <v>1057.7520000000002</v>
      </c>
      <c r="BO115" s="64">
        <f>IFERROR(1/J115*(X115/H115),"0")</f>
        <v>2.1045918367346936</v>
      </c>
      <c r="BP115" s="64">
        <f>IFERROR(1/J115*(Y115/H115),"0")</f>
        <v>2.1071428571428572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360</v>
      </c>
      <c r="Y116" s="762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90</v>
      </c>
      <c r="Y118" s="762">
        <f>IFERROR(IF(X118="",0,CEILING((X118/$H118),1)*$H118),"")</f>
        <v>91.800000000000011</v>
      </c>
      <c r="Z118" s="36">
        <f>IFERROR(IF(Y118=0,"",ROUNDUP(Y118/H118,0)*0.00902),"")</f>
        <v>0.30668000000000001</v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99.6</v>
      </c>
      <c r="BN118" s="64">
        <f>IFERROR(Y118*I118/H118,"0")</f>
        <v>101.592</v>
      </c>
      <c r="BO118" s="64">
        <f>IFERROR(1/J118*(X118/H118),"0")</f>
        <v>0.25252525252525249</v>
      </c>
      <c r="BP118" s="64">
        <f>IFERROR(1/J118*(Y118/H118),"0")</f>
        <v>0.25757575757575757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71</v>
      </c>
      <c r="Q119" s="773"/>
      <c r="R119" s="773"/>
      <c r="S119" s="773"/>
      <c r="T119" s="773"/>
      <c r="U119" s="773"/>
      <c r="V119" s="774"/>
      <c r="W119" s="37" t="s">
        <v>72</v>
      </c>
      <c r="X119" s="763">
        <f>IFERROR(X114/H114,"0")+IFERROR(X115/H115,"0")+IFERROR(X116/H116,"0")+IFERROR(X117/H117,"0")+IFERROR(X118/H118,"0")</f>
        <v>284.52380952380946</v>
      </c>
      <c r="Y119" s="763">
        <f>IFERROR(Y114/H114,"0")+IFERROR(Y115/H115,"0")+IFERROR(Y116/H116,"0")+IFERROR(Y117/H117,"0")+IFERROR(Y118/H118,"0")</f>
        <v>286</v>
      </c>
      <c r="Z119" s="763">
        <f>IFERROR(IF(Z114="",0,Z114),"0")+IFERROR(IF(Z115="",0,Z115),"0")+IFERROR(IF(Z116="",0,Z116),"0")+IFERROR(IF(Z117="",0,Z117),"0")+IFERROR(IF(Z118="",0,Z118),"0")</f>
        <v>3.8822000000000001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71</v>
      </c>
      <c r="Q120" s="773"/>
      <c r="R120" s="773"/>
      <c r="S120" s="773"/>
      <c r="T120" s="773"/>
      <c r="U120" s="773"/>
      <c r="V120" s="774"/>
      <c r="W120" s="37" t="s">
        <v>69</v>
      </c>
      <c r="X120" s="763">
        <f>IFERROR(SUM(X114:X118),"0")</f>
        <v>1440</v>
      </c>
      <c r="Y120" s="763">
        <f>IFERROR(SUM(Y114:Y118),"0")</f>
        <v>1444.8</v>
      </c>
      <c r="Z120" s="37"/>
      <c r="AA120" s="764"/>
      <c r="AB120" s="764"/>
      <c r="AC120" s="764"/>
    </row>
    <row r="121" spans="1:68" ht="16.5" hidden="1" customHeight="1" x14ac:dyDescent="0.25">
      <c r="A121" s="792" t="s">
        <v>247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114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71</v>
      </c>
      <c r="Q128" s="773"/>
      <c r="R128" s="773"/>
      <c r="S128" s="773"/>
      <c r="T128" s="773"/>
      <c r="U128" s="773"/>
      <c r="V128" s="774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71</v>
      </c>
      <c r="Q129" s="773"/>
      <c r="R129" s="773"/>
      <c r="S129" s="773"/>
      <c r="T129" s="773"/>
      <c r="U129" s="773"/>
      <c r="V129" s="774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168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00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3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0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30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71</v>
      </c>
      <c r="Q136" s="773"/>
      <c r="R136" s="773"/>
      <c r="S136" s="773"/>
      <c r="T136" s="773"/>
      <c r="U136" s="773"/>
      <c r="V136" s="774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71</v>
      </c>
      <c r="Q137" s="773"/>
      <c r="R137" s="773"/>
      <c r="S137" s="773"/>
      <c r="T137" s="773"/>
      <c r="U137" s="773"/>
      <c r="V137" s="774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73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990</v>
      </c>
      <c r="Y140" s="762">
        <f t="shared" si="26"/>
        <v>991.2</v>
      </c>
      <c r="Z140" s="36">
        <f>IFERROR(IF(Y140=0,"",ROUNDUP(Y140/H140,0)*0.02175),"")</f>
        <v>2.5665</v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1055.7642857142857</v>
      </c>
      <c r="BN140" s="64">
        <f t="shared" si="28"/>
        <v>1057.0440000000001</v>
      </c>
      <c r="BO140" s="64">
        <f t="shared" si="29"/>
        <v>2.1045918367346936</v>
      </c>
      <c r="BP140" s="64">
        <f t="shared" si="30"/>
        <v>2.1071428571428572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7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675</v>
      </c>
      <c r="Y143" s="762">
        <f t="shared" si="26"/>
        <v>675</v>
      </c>
      <c r="Z143" s="36">
        <f>IFERROR(IF(Y143=0,"",ROUNDUP(Y143/H143,0)*0.00753),"")</f>
        <v>1.8825000000000001</v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742.99999999999989</v>
      </c>
      <c r="BN143" s="64">
        <f t="shared" si="28"/>
        <v>742.99999999999989</v>
      </c>
      <c r="BO143" s="64">
        <f t="shared" si="29"/>
        <v>1.6025641025641024</v>
      </c>
      <c r="BP143" s="64">
        <f t="shared" si="30"/>
        <v>1.6025641025641024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71</v>
      </c>
      <c r="Q146" s="773"/>
      <c r="R146" s="773"/>
      <c r="S146" s="773"/>
      <c r="T146" s="773"/>
      <c r="U146" s="773"/>
      <c r="V146" s="774"/>
      <c r="W146" s="37" t="s">
        <v>72</v>
      </c>
      <c r="X146" s="763">
        <f>IFERROR(X139/H139,"0")+IFERROR(X140/H140,"0")+IFERROR(X141/H141,"0")+IFERROR(X142/H142,"0")+IFERROR(X143/H143,"0")+IFERROR(X144/H144,"0")+IFERROR(X145/H145,"0")</f>
        <v>367.85714285714283</v>
      </c>
      <c r="Y146" s="763">
        <f>IFERROR(Y139/H139,"0")+IFERROR(Y140/H140,"0")+IFERROR(Y141/H141,"0")+IFERROR(Y142/H142,"0")+IFERROR(Y143/H143,"0")+IFERROR(Y144/H144,"0")+IFERROR(Y145/H145,"0")</f>
        <v>368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4.4489999999999998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71</v>
      </c>
      <c r="Q147" s="773"/>
      <c r="R147" s="773"/>
      <c r="S147" s="773"/>
      <c r="T147" s="773"/>
      <c r="U147" s="773"/>
      <c r="V147" s="774"/>
      <c r="W147" s="37" t="s">
        <v>69</v>
      </c>
      <c r="X147" s="763">
        <f>IFERROR(SUM(X139:X145),"0")</f>
        <v>1665</v>
      </c>
      <c r="Y147" s="763">
        <f>IFERROR(SUM(Y139:Y145),"0")</f>
        <v>1666.2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214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71</v>
      </c>
      <c r="Q151" s="773"/>
      <c r="R151" s="773"/>
      <c r="S151" s="773"/>
      <c r="T151" s="773"/>
      <c r="U151" s="773"/>
      <c r="V151" s="774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71</v>
      </c>
      <c r="Q152" s="773"/>
      <c r="R152" s="773"/>
      <c r="S152" s="773"/>
      <c r="T152" s="773"/>
      <c r="U152" s="773"/>
      <c r="V152" s="774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298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114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8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299</v>
      </c>
      <c r="B156" s="54" t="s">
        <v>302</v>
      </c>
      <c r="C156" s="31">
        <v>4301011562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71</v>
      </c>
      <c r="Q157" s="773"/>
      <c r="R157" s="773"/>
      <c r="S157" s="773"/>
      <c r="T157" s="773"/>
      <c r="U157" s="773"/>
      <c r="V157" s="774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71</v>
      </c>
      <c r="Q158" s="773"/>
      <c r="R158" s="773"/>
      <c r="S158" s="773"/>
      <c r="T158" s="773"/>
      <c r="U158" s="773"/>
      <c r="V158" s="774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64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303</v>
      </c>
      <c r="B160" s="54" t="s">
        <v>304</v>
      </c>
      <c r="C160" s="31">
        <v>4301031234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9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71</v>
      </c>
      <c r="Q162" s="773"/>
      <c r="R162" s="773"/>
      <c r="S162" s="773"/>
      <c r="T162" s="773"/>
      <c r="U162" s="773"/>
      <c r="V162" s="774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71</v>
      </c>
      <c r="Q163" s="773"/>
      <c r="R163" s="773"/>
      <c r="S163" s="773"/>
      <c r="T163" s="773"/>
      <c r="U163" s="773"/>
      <c r="V163" s="774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73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71</v>
      </c>
      <c r="Q167" s="773"/>
      <c r="R167" s="773"/>
      <c r="S167" s="773"/>
      <c r="T167" s="773"/>
      <c r="U167" s="773"/>
      <c r="V167" s="774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71</v>
      </c>
      <c r="Q168" s="773"/>
      <c r="R168" s="773"/>
      <c r="S168" s="773"/>
      <c r="T168" s="773"/>
      <c r="U168" s="773"/>
      <c r="V168" s="774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112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114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310</v>
      </c>
      <c r="B171" s="54" t="s">
        <v>311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71</v>
      </c>
      <c r="Q172" s="773"/>
      <c r="R172" s="773"/>
      <c r="S172" s="773"/>
      <c r="T172" s="773"/>
      <c r="U172" s="773"/>
      <c r="V172" s="774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71</v>
      </c>
      <c r="Q173" s="773"/>
      <c r="R173" s="773"/>
      <c r="S173" s="773"/>
      <c r="T173" s="773"/>
      <c r="U173" s="773"/>
      <c r="V173" s="774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64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313</v>
      </c>
      <c r="B175" s="54" t="s">
        <v>314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316</v>
      </c>
      <c r="B176" s="54" t="s">
        <v>317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319</v>
      </c>
      <c r="B177" s="54" t="s">
        <v>320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71</v>
      </c>
      <c r="Q180" s="773"/>
      <c r="R180" s="773"/>
      <c r="S180" s="773"/>
      <c r="T180" s="773"/>
      <c r="U180" s="773"/>
      <c r="V180" s="774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71</v>
      </c>
      <c r="Q181" s="773"/>
      <c r="R181" s="773"/>
      <c r="S181" s="773"/>
      <c r="T181" s="773"/>
      <c r="U181" s="773"/>
      <c r="V181" s="774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73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326</v>
      </c>
      <c r="B183" s="54" t="s">
        <v>327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332</v>
      </c>
      <c r="B185" s="54" t="s">
        <v>333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71</v>
      </c>
      <c r="Q186" s="773"/>
      <c r="R186" s="773"/>
      <c r="S186" s="773"/>
      <c r="T186" s="773"/>
      <c r="U186" s="773"/>
      <c r="V186" s="774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71</v>
      </c>
      <c r="Q187" s="773"/>
      <c r="R187" s="773"/>
      <c r="S187" s="773"/>
      <c r="T187" s="773"/>
      <c r="U187" s="773"/>
      <c r="V187" s="774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334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335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168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1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71</v>
      </c>
      <c r="Q192" s="773"/>
      <c r="R192" s="773"/>
      <c r="S192" s="773"/>
      <c r="T192" s="773"/>
      <c r="U192" s="773"/>
      <c r="V192" s="774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71</v>
      </c>
      <c r="Q193" s="773"/>
      <c r="R193" s="773"/>
      <c r="S193" s="773"/>
      <c r="T193" s="773"/>
      <c r="U193" s="773"/>
      <c r="V193" s="774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64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340</v>
      </c>
      <c r="B195" s="54" t="s">
        <v>341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71</v>
      </c>
      <c r="Q203" s="773"/>
      <c r="R203" s="773"/>
      <c r="S203" s="773"/>
      <c r="T203" s="773"/>
      <c r="U203" s="773"/>
      <c r="V203" s="774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71</v>
      </c>
      <c r="Q204" s="773"/>
      <c r="R204" s="773"/>
      <c r="S204" s="773"/>
      <c r="T204" s="773"/>
      <c r="U204" s="773"/>
      <c r="V204" s="774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360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114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71</v>
      </c>
      <c r="Q209" s="773"/>
      <c r="R209" s="773"/>
      <c r="S209" s="773"/>
      <c r="T209" s="773"/>
      <c r="U209" s="773"/>
      <c r="V209" s="774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71</v>
      </c>
      <c r="Q210" s="773"/>
      <c r="R210" s="773"/>
      <c r="S210" s="773"/>
      <c r="T210" s="773"/>
      <c r="U210" s="773"/>
      <c r="V210" s="774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168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71</v>
      </c>
      <c r="Q214" s="773"/>
      <c r="R214" s="773"/>
      <c r="S214" s="773"/>
      <c r="T214" s="773"/>
      <c r="U214" s="773"/>
      <c r="V214" s="774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71</v>
      </c>
      <c r="Q215" s="773"/>
      <c r="R215" s="773"/>
      <c r="S215" s="773"/>
      <c r="T215" s="773"/>
      <c r="U215" s="773"/>
      <c r="V215" s="774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64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371</v>
      </c>
      <c r="B217" s="54" t="s">
        <v>372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71</v>
      </c>
      <c r="Q225" s="773"/>
      <c r="R225" s="773"/>
      <c r="S225" s="773"/>
      <c r="T225" s="773"/>
      <c r="U225" s="773"/>
      <c r="V225" s="774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71</v>
      </c>
      <c r="Q226" s="773"/>
      <c r="R226" s="773"/>
      <c r="S226" s="773"/>
      <c r="T226" s="773"/>
      <c r="U226" s="773"/>
      <c r="V226" s="774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73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394</v>
      </c>
      <c r="B229" s="54" t="s">
        <v>395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300</v>
      </c>
      <c r="Y231" s="762">
        <f t="shared" si="41"/>
        <v>304.5</v>
      </c>
      <c r="Z231" s="36">
        <f>IFERROR(IF(Y231=0,"",ROUNDUP(Y231/H231,0)*0.02175),"")</f>
        <v>0.76124999999999998</v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319.44827586206895</v>
      </c>
      <c r="BN231" s="64">
        <f t="shared" si="43"/>
        <v>324.24</v>
      </c>
      <c r="BO231" s="64">
        <f t="shared" si="44"/>
        <v>0.61576354679802958</v>
      </c>
      <c r="BP231" s="64">
        <f t="shared" si="45"/>
        <v>0.625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400</v>
      </c>
      <c r="Y234" s="762">
        <f t="shared" si="41"/>
        <v>400.8</v>
      </c>
      <c r="Z234" s="36">
        <f t="shared" si="46"/>
        <v>1.2575100000000001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445.33333333333331</v>
      </c>
      <c r="BN234" s="64">
        <f t="shared" si="43"/>
        <v>446.2240000000001</v>
      </c>
      <c r="BO234" s="64">
        <f t="shared" si="44"/>
        <v>1.0683760683760684</v>
      </c>
      <c r="BP234" s="64">
        <f t="shared" si="45"/>
        <v>1.0705128205128205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200</v>
      </c>
      <c r="Y235" s="762">
        <f t="shared" si="41"/>
        <v>201.6</v>
      </c>
      <c r="Z235" s="36">
        <f t="shared" si="46"/>
        <v>0.63251999999999997</v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222.66666666666666</v>
      </c>
      <c r="BN235" s="64">
        <f t="shared" si="43"/>
        <v>224.44800000000001</v>
      </c>
      <c r="BO235" s="64">
        <f t="shared" si="44"/>
        <v>0.53418803418803418</v>
      </c>
      <c r="BP235" s="64">
        <f t="shared" si="45"/>
        <v>0.53846153846153844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71</v>
      </c>
      <c r="Q239" s="773"/>
      <c r="R239" s="773"/>
      <c r="S239" s="773"/>
      <c r="T239" s="773"/>
      <c r="U239" s="773"/>
      <c r="V239" s="774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284.48275862068965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286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2.6512800000000003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71</v>
      </c>
      <c r="Q240" s="773"/>
      <c r="R240" s="773"/>
      <c r="S240" s="773"/>
      <c r="T240" s="773"/>
      <c r="U240" s="773"/>
      <c r="V240" s="774"/>
      <c r="W240" s="37" t="s">
        <v>69</v>
      </c>
      <c r="X240" s="763">
        <f>IFERROR(SUM(X228:X238),"0")</f>
        <v>900</v>
      </c>
      <c r="Y240" s="763">
        <f>IFERROR(SUM(Y228:Y238),"0")</f>
        <v>906.9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214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71</v>
      </c>
      <c r="Q247" s="773"/>
      <c r="R247" s="773"/>
      <c r="S247" s="773"/>
      <c r="T247" s="773"/>
      <c r="U247" s="773"/>
      <c r="V247" s="774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71</v>
      </c>
      <c r="Q248" s="773"/>
      <c r="R248" s="773"/>
      <c r="S248" s="773"/>
      <c r="T248" s="773"/>
      <c r="U248" s="773"/>
      <c r="V248" s="774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433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114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71</v>
      </c>
      <c r="Q259" s="773"/>
      <c r="R259" s="773"/>
      <c r="S259" s="773"/>
      <c r="T259" s="773"/>
      <c r="U259" s="773"/>
      <c r="V259" s="774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71</v>
      </c>
      <c r="Q260" s="773"/>
      <c r="R260" s="773"/>
      <c r="S260" s="773"/>
      <c r="T260" s="773"/>
      <c r="U260" s="773"/>
      <c r="V260" s="774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453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114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9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71</v>
      </c>
      <c r="Q272" s="773"/>
      <c r="R272" s="773"/>
      <c r="S272" s="773"/>
      <c r="T272" s="773"/>
      <c r="U272" s="773"/>
      <c r="V272" s="774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71</v>
      </c>
      <c r="Q273" s="773"/>
      <c r="R273" s="773"/>
      <c r="S273" s="773"/>
      <c r="T273" s="773"/>
      <c r="U273" s="773"/>
      <c r="V273" s="774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168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4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71</v>
      </c>
      <c r="Q276" s="773"/>
      <c r="R276" s="773"/>
      <c r="S276" s="773"/>
      <c r="T276" s="773"/>
      <c r="U276" s="773"/>
      <c r="V276" s="774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71</v>
      </c>
      <c r="Q277" s="773"/>
      <c r="R277" s="773"/>
      <c r="S277" s="773"/>
      <c r="T277" s="773"/>
      <c r="U277" s="773"/>
      <c r="V277" s="774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479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114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483</v>
      </c>
      <c r="B281" s="54" t="s">
        <v>484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486</v>
      </c>
      <c r="B283" s="54" t="s">
        <v>490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495</v>
      </c>
      <c r="B285" s="54" t="s">
        <v>496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506</v>
      </c>
      <c r="B289" s="54" t="s">
        <v>507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71</v>
      </c>
      <c r="Q290" s="773"/>
      <c r="R290" s="773"/>
      <c r="S290" s="773"/>
      <c r="T290" s="773"/>
      <c r="U290" s="773"/>
      <c r="V290" s="774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71</v>
      </c>
      <c r="Q291" s="773"/>
      <c r="R291" s="773"/>
      <c r="S291" s="773"/>
      <c r="T291" s="773"/>
      <c r="U291" s="773"/>
      <c r="V291" s="774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114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71</v>
      </c>
      <c r="Q295" s="773"/>
      <c r="R295" s="773"/>
      <c r="S295" s="773"/>
      <c r="T295" s="773"/>
      <c r="U295" s="773"/>
      <c r="V295" s="774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71</v>
      </c>
      <c r="Q296" s="773"/>
      <c r="R296" s="773"/>
      <c r="S296" s="773"/>
      <c r="T296" s="773"/>
      <c r="U296" s="773"/>
      <c r="V296" s="774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511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114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71</v>
      </c>
      <c r="Q302" s="773"/>
      <c r="R302" s="773"/>
      <c r="S302" s="773"/>
      <c r="T302" s="773"/>
      <c r="U302" s="773"/>
      <c r="V302" s="774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71</v>
      </c>
      <c r="Q303" s="773"/>
      <c r="R303" s="773"/>
      <c r="S303" s="773"/>
      <c r="T303" s="773"/>
      <c r="U303" s="773"/>
      <c r="V303" s="774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520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73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531</v>
      </c>
      <c r="B309" s="54" t="s">
        <v>532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533</v>
      </c>
      <c r="B310" s="54" t="s">
        <v>534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71</v>
      </c>
      <c r="Q312" s="773"/>
      <c r="R312" s="773"/>
      <c r="S312" s="773"/>
      <c r="T312" s="773"/>
      <c r="U312" s="773"/>
      <c r="V312" s="774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71</v>
      </c>
      <c r="Q313" s="773"/>
      <c r="R313" s="773"/>
      <c r="S313" s="773"/>
      <c r="T313" s="773"/>
      <c r="U313" s="773"/>
      <c r="V313" s="774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538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114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71</v>
      </c>
      <c r="Q317" s="773"/>
      <c r="R317" s="773"/>
      <c r="S317" s="773"/>
      <c r="T317" s="773"/>
      <c r="U317" s="773"/>
      <c r="V317" s="774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71</v>
      </c>
      <c r="Q318" s="773"/>
      <c r="R318" s="773"/>
      <c r="S318" s="773"/>
      <c r="T318" s="773"/>
      <c r="U318" s="773"/>
      <c r="V318" s="774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64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71</v>
      </c>
      <c r="Q321" s="773"/>
      <c r="R321" s="773"/>
      <c r="S321" s="773"/>
      <c r="T321" s="773"/>
      <c r="U321" s="773"/>
      <c r="V321" s="774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71</v>
      </c>
      <c r="Q322" s="773"/>
      <c r="R322" s="773"/>
      <c r="S322" s="773"/>
      <c r="T322" s="773"/>
      <c r="U322" s="773"/>
      <c r="V322" s="774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71</v>
      </c>
      <c r="Q325" s="773"/>
      <c r="R325" s="773"/>
      <c r="S325" s="773"/>
      <c r="T325" s="773"/>
      <c r="U325" s="773"/>
      <c r="V325" s="774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71</v>
      </c>
      <c r="Q326" s="773"/>
      <c r="R326" s="773"/>
      <c r="S326" s="773"/>
      <c r="T326" s="773"/>
      <c r="U326" s="773"/>
      <c r="V326" s="774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548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114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71</v>
      </c>
      <c r="Q330" s="773"/>
      <c r="R330" s="773"/>
      <c r="S330" s="773"/>
      <c r="T330" s="773"/>
      <c r="U330" s="773"/>
      <c r="V330" s="774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71</v>
      </c>
      <c r="Q331" s="773"/>
      <c r="R331" s="773"/>
      <c r="S331" s="773"/>
      <c r="T331" s="773"/>
      <c r="U331" s="773"/>
      <c r="V331" s="774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64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71</v>
      </c>
      <c r="Q334" s="773"/>
      <c r="R334" s="773"/>
      <c r="S334" s="773"/>
      <c r="T334" s="773"/>
      <c r="U334" s="773"/>
      <c r="V334" s="774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71</v>
      </c>
      <c r="Q335" s="773"/>
      <c r="R335" s="773"/>
      <c r="S335" s="773"/>
      <c r="T335" s="773"/>
      <c r="U335" s="773"/>
      <c r="V335" s="774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73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71</v>
      </c>
      <c r="Q339" s="773"/>
      <c r="R339" s="773"/>
      <c r="S339" s="773"/>
      <c r="T339" s="773"/>
      <c r="U339" s="773"/>
      <c r="V339" s="774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71</v>
      </c>
      <c r="Q340" s="773"/>
      <c r="R340" s="773"/>
      <c r="S340" s="773"/>
      <c r="T340" s="773"/>
      <c r="U340" s="773"/>
      <c r="V340" s="774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561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114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71</v>
      </c>
      <c r="Q344" s="773"/>
      <c r="R344" s="773"/>
      <c r="S344" s="773"/>
      <c r="T344" s="773"/>
      <c r="U344" s="773"/>
      <c r="V344" s="774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71</v>
      </c>
      <c r="Q345" s="773"/>
      <c r="R345" s="773"/>
      <c r="S345" s="773"/>
      <c r="T345" s="773"/>
      <c r="U345" s="773"/>
      <c r="V345" s="774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64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564</v>
      </c>
      <c r="B347" s="54" t="s">
        <v>565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71</v>
      </c>
      <c r="Q349" s="773"/>
      <c r="R349" s="773"/>
      <c r="S349" s="773"/>
      <c r="T349" s="773"/>
      <c r="U349" s="773"/>
      <c r="V349" s="774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71</v>
      </c>
      <c r="Q350" s="773"/>
      <c r="R350" s="773"/>
      <c r="S350" s="773"/>
      <c r="T350" s="773"/>
      <c r="U350" s="773"/>
      <c r="V350" s="774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569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114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570</v>
      </c>
      <c r="B353" s="54" t="s">
        <v>571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6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573</v>
      </c>
      <c r="B355" s="54" t="s">
        <v>577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579</v>
      </c>
      <c r="B356" s="54" t="s">
        <v>580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593</v>
      </c>
      <c r="B361" s="54" t="s">
        <v>594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71</v>
      </c>
      <c r="Q362" s="773"/>
      <c r="R362" s="773"/>
      <c r="S362" s="773"/>
      <c r="T362" s="773"/>
      <c r="U362" s="773"/>
      <c r="V362" s="774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71</v>
      </c>
      <c r="Q363" s="773"/>
      <c r="R363" s="773"/>
      <c r="S363" s="773"/>
      <c r="T363" s="773"/>
      <c r="U363" s="773"/>
      <c r="V363" s="774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64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595</v>
      </c>
      <c r="B365" s="54" t="s">
        <v>596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598</v>
      </c>
      <c r="B366" s="54" t="s">
        <v>599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604</v>
      </c>
      <c r="B368" s="54" t="s">
        <v>605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71</v>
      </c>
      <c r="Q369" s="773"/>
      <c r="R369" s="773"/>
      <c r="S369" s="773"/>
      <c r="T369" s="773"/>
      <c r="U369" s="773"/>
      <c r="V369" s="774"/>
      <c r="W369" s="37" t="s">
        <v>72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71</v>
      </c>
      <c r="Q370" s="773"/>
      <c r="R370" s="773"/>
      <c r="S370" s="773"/>
      <c r="T370" s="773"/>
      <c r="U370" s="773"/>
      <c r="V370" s="774"/>
      <c r="W370" s="37" t="s">
        <v>69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73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606</v>
      </c>
      <c r="B372" s="54" t="s">
        <v>607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615</v>
      </c>
      <c r="B375" s="54" t="s">
        <v>616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71</v>
      </c>
      <c r="Q378" s="773"/>
      <c r="R378" s="773"/>
      <c r="S378" s="773"/>
      <c r="T378" s="773"/>
      <c r="U378" s="773"/>
      <c r="V378" s="774"/>
      <c r="W378" s="37" t="s">
        <v>72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71</v>
      </c>
      <c r="Q379" s="773"/>
      <c r="R379" s="773"/>
      <c r="S379" s="773"/>
      <c r="T379" s="773"/>
      <c r="U379" s="773"/>
      <c r="V379" s="774"/>
      <c r="W379" s="37" t="s">
        <v>69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214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500</v>
      </c>
      <c r="Y382" s="762">
        <f>IFERROR(IF(X382="",0,CEILING((X382/$H382),1)*$H382),"")</f>
        <v>507</v>
      </c>
      <c r="Z382" s="36">
        <f>IFERROR(IF(Y382=0,"",ROUNDUP(Y382/H382,0)*0.02175),"")</f>
        <v>1.4137499999999998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536.15384615384619</v>
      </c>
      <c r="BN382" s="64">
        <f>IFERROR(Y382*I382/H382,"0")</f>
        <v>543.66000000000008</v>
      </c>
      <c r="BO382" s="64">
        <f>IFERROR(1/J382*(X382/H382),"0")</f>
        <v>1.1446886446886446</v>
      </c>
      <c r="BP382" s="64">
        <f>IFERROR(1/J382*(Y382/H382),"0")</f>
        <v>1.1607142857142856</v>
      </c>
    </row>
    <row r="383" spans="1:68" ht="16.5" hidden="1" customHeight="1" x14ac:dyDescent="0.25">
      <c r="A383" s="54" t="s">
        <v>630</v>
      </c>
      <c r="B383" s="54" t="s">
        <v>631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71</v>
      </c>
      <c r="Q384" s="773"/>
      <c r="R384" s="773"/>
      <c r="S384" s="773"/>
      <c r="T384" s="773"/>
      <c r="U384" s="773"/>
      <c r="V384" s="774"/>
      <c r="W384" s="37" t="s">
        <v>72</v>
      </c>
      <c r="X384" s="763">
        <f>IFERROR(X381/H381,"0")+IFERROR(X382/H382,"0")+IFERROR(X383/H383,"0")</f>
        <v>64.102564102564102</v>
      </c>
      <c r="Y384" s="763">
        <f>IFERROR(Y381/H381,"0")+IFERROR(Y382/H382,"0")+IFERROR(Y383/H383,"0")</f>
        <v>65</v>
      </c>
      <c r="Z384" s="763">
        <f>IFERROR(IF(Z381="",0,Z381),"0")+IFERROR(IF(Z382="",0,Z382),"0")+IFERROR(IF(Z383="",0,Z383),"0")</f>
        <v>1.4137499999999998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71</v>
      </c>
      <c r="Q385" s="773"/>
      <c r="R385" s="773"/>
      <c r="S385" s="773"/>
      <c r="T385" s="773"/>
      <c r="U385" s="773"/>
      <c r="V385" s="774"/>
      <c r="W385" s="37" t="s">
        <v>69</v>
      </c>
      <c r="X385" s="763">
        <f>IFERROR(SUM(X381:X383),"0")</f>
        <v>500</v>
      </c>
      <c r="Y385" s="763">
        <f>IFERROR(SUM(Y381:Y383),"0")</f>
        <v>507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103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4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637</v>
      </c>
      <c r="B388" s="54" t="s">
        <v>638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93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643</v>
      </c>
      <c r="B390" s="54" t="s">
        <v>644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71</v>
      </c>
      <c r="Q391" s="773"/>
      <c r="R391" s="773"/>
      <c r="S391" s="773"/>
      <c r="T391" s="773"/>
      <c r="U391" s="773"/>
      <c r="V391" s="774"/>
      <c r="W391" s="37" t="s">
        <v>72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71</v>
      </c>
      <c r="Q392" s="773"/>
      <c r="R392" s="773"/>
      <c r="S392" s="773"/>
      <c r="T392" s="773"/>
      <c r="U392" s="773"/>
      <c r="V392" s="774"/>
      <c r="W392" s="37" t="s">
        <v>69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645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71</v>
      </c>
      <c r="Q397" s="773"/>
      <c r="R397" s="773"/>
      <c r="S397" s="773"/>
      <c r="T397" s="773"/>
      <c r="U397" s="773"/>
      <c r="V397" s="774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71</v>
      </c>
      <c r="Q398" s="773"/>
      <c r="R398" s="773"/>
      <c r="S398" s="773"/>
      <c r="T398" s="773"/>
      <c r="U398" s="773"/>
      <c r="V398" s="774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655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64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656</v>
      </c>
      <c r="B401" s="54" t="s">
        <v>657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71</v>
      </c>
      <c r="Q402" s="773"/>
      <c r="R402" s="773"/>
      <c r="S402" s="773"/>
      <c r="T402" s="773"/>
      <c r="U402" s="773"/>
      <c r="V402" s="774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71</v>
      </c>
      <c r="Q403" s="773"/>
      <c r="R403" s="773"/>
      <c r="S403" s="773"/>
      <c r="T403" s="773"/>
      <c r="U403" s="773"/>
      <c r="V403" s="774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73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659</v>
      </c>
      <c r="B405" s="54" t="s">
        <v>660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294</v>
      </c>
      <c r="Y406" s="762">
        <f>IFERROR(IF(X406="",0,CEILING((X406/$H406),1)*$H406),"")</f>
        <v>294</v>
      </c>
      <c r="Z406" s="36">
        <f>IFERROR(IF(Y406=0,"",ROUNDUP(Y406/H406,0)*0.00753),"")</f>
        <v>1.0542</v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332.08</v>
      </c>
      <c r="BN406" s="64">
        <f>IFERROR(Y406*I406/H406,"0")</f>
        <v>332.08</v>
      </c>
      <c r="BO406" s="64">
        <f>IFERROR(1/J406*(X406/H406),"0")</f>
        <v>0.89743589743589736</v>
      </c>
      <c r="BP406" s="64">
        <f>IFERROR(1/J406*(Y406/H406),"0")</f>
        <v>0.89743589743589736</v>
      </c>
    </row>
    <row r="407" spans="1:68" ht="27" hidden="1" customHeight="1" x14ac:dyDescent="0.25">
      <c r="A407" s="54" t="s">
        <v>665</v>
      </c>
      <c r="B407" s="54" t="s">
        <v>666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71</v>
      </c>
      <c r="Q408" s="773"/>
      <c r="R408" s="773"/>
      <c r="S408" s="773"/>
      <c r="T408" s="773"/>
      <c r="U408" s="773"/>
      <c r="V408" s="774"/>
      <c r="W408" s="37" t="s">
        <v>72</v>
      </c>
      <c r="X408" s="763">
        <f>IFERROR(X405/H405,"0")+IFERROR(X406/H406,"0")+IFERROR(X407/H407,"0")</f>
        <v>140</v>
      </c>
      <c r="Y408" s="763">
        <f>IFERROR(Y405/H405,"0")+IFERROR(Y406/H406,"0")+IFERROR(Y407/H407,"0")</f>
        <v>140</v>
      </c>
      <c r="Z408" s="763">
        <f>IFERROR(IF(Z405="",0,Z405),"0")+IFERROR(IF(Z406="",0,Z406),"0")+IFERROR(IF(Z407="",0,Z407),"0")</f>
        <v>1.0542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71</v>
      </c>
      <c r="Q409" s="773"/>
      <c r="R409" s="773"/>
      <c r="S409" s="773"/>
      <c r="T409" s="773"/>
      <c r="U409" s="773"/>
      <c r="V409" s="774"/>
      <c r="W409" s="37" t="s">
        <v>69</v>
      </c>
      <c r="X409" s="763">
        <f>IFERROR(SUM(X405:X407),"0")</f>
        <v>294</v>
      </c>
      <c r="Y409" s="763">
        <f>IFERROR(SUM(Y405:Y407),"0")</f>
        <v>294</v>
      </c>
      <c r="Z409" s="37"/>
      <c r="AA409" s="764"/>
      <c r="AB409" s="764"/>
      <c r="AC409" s="764"/>
    </row>
    <row r="410" spans="1:68" ht="27.75" hidden="1" customHeight="1" x14ac:dyDescent="0.2">
      <c r="A410" s="856" t="s">
        <v>668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669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114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990</v>
      </c>
      <c r="Y413" s="762">
        <f t="shared" ref="Y413:Y423" si="77">IFERROR(IF(X413="",0,CEILING((X413/$H413),1)*$H413),"")</f>
        <v>990</v>
      </c>
      <c r="Z413" s="36">
        <f>IFERROR(IF(Y413=0,"",ROUNDUP(Y413/H413,0)*0.02175),"")</f>
        <v>1.4355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1021.6800000000001</v>
      </c>
      <c r="BN413" s="64">
        <f t="shared" ref="BN413:BN423" si="79">IFERROR(Y413*I413/H413,"0")</f>
        <v>1021.6800000000001</v>
      </c>
      <c r="BO413" s="64">
        <f t="shared" ref="BO413:BO423" si="80">IFERROR(1/J413*(X413/H413),"0")</f>
        <v>1.375</v>
      </c>
      <c r="BP413" s="64">
        <f t="shared" ref="BP413:BP423" si="81">IFERROR(1/J413*(Y413/H413),"0")</f>
        <v>1.375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500</v>
      </c>
      <c r="Y415" s="762">
        <f t="shared" si="77"/>
        <v>510</v>
      </c>
      <c r="Z415" s="36">
        <f>IFERROR(IF(Y415=0,"",ROUNDUP(Y415/H415,0)*0.02175),"")</f>
        <v>0.73949999999999994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516</v>
      </c>
      <c r="BN415" s="64">
        <f t="shared" si="79"/>
        <v>526.32000000000005</v>
      </c>
      <c r="BO415" s="64">
        <f t="shared" si="80"/>
        <v>0.69444444444444442</v>
      </c>
      <c r="BP415" s="64">
        <f t="shared" si="81"/>
        <v>0.70833333333333326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500</v>
      </c>
      <c r="Y418" s="762">
        <f t="shared" si="77"/>
        <v>510</v>
      </c>
      <c r="Z418" s="36">
        <f>IFERROR(IF(Y418=0,"",ROUNDUP(Y418/H418,0)*0.02175),"")</f>
        <v>0.73949999999999994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516</v>
      </c>
      <c r="BN418" s="64">
        <f t="shared" si="79"/>
        <v>526.32000000000005</v>
      </c>
      <c r="BO418" s="64">
        <f t="shared" si="80"/>
        <v>0.69444444444444442</v>
      </c>
      <c r="BP418" s="64">
        <f t="shared" si="81"/>
        <v>0.70833333333333326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71</v>
      </c>
      <c r="Q424" s="773"/>
      <c r="R424" s="773"/>
      <c r="S424" s="773"/>
      <c r="T424" s="773"/>
      <c r="U424" s="773"/>
      <c r="V424" s="774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132.66666666666669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134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2.9144999999999999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71</v>
      </c>
      <c r="Q425" s="773"/>
      <c r="R425" s="773"/>
      <c r="S425" s="773"/>
      <c r="T425" s="773"/>
      <c r="U425" s="773"/>
      <c r="V425" s="774"/>
      <c r="W425" s="37" t="s">
        <v>69</v>
      </c>
      <c r="X425" s="763">
        <f>IFERROR(SUM(X413:X423),"0")</f>
        <v>1990</v>
      </c>
      <c r="Y425" s="763">
        <f>IFERROR(SUM(Y413:Y423),"0")</f>
        <v>2010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168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990</v>
      </c>
      <c r="Y427" s="762">
        <f>IFERROR(IF(X427="",0,CEILING((X427/$H427),1)*$H427),"")</f>
        <v>990</v>
      </c>
      <c r="Z427" s="36">
        <f>IFERROR(IF(Y427=0,"",ROUNDUP(Y427/H427,0)*0.02175),"")</f>
        <v>1.4355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1021.6800000000001</v>
      </c>
      <c r="BN427" s="64">
        <f>IFERROR(Y427*I427/H427,"0")</f>
        <v>1021.6800000000001</v>
      </c>
      <c r="BO427" s="64">
        <f>IFERROR(1/J427*(X427/H427),"0")</f>
        <v>1.375</v>
      </c>
      <c r="BP427" s="64">
        <f>IFERROR(1/J427*(Y427/H427),"0")</f>
        <v>1.375</v>
      </c>
    </row>
    <row r="428" spans="1:68" ht="27" hidden="1" customHeight="1" x14ac:dyDescent="0.25">
      <c r="A428" s="54" t="s">
        <v>699</v>
      </c>
      <c r="B428" s="54" t="s">
        <v>700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71</v>
      </c>
      <c r="Q429" s="773"/>
      <c r="R429" s="773"/>
      <c r="S429" s="773"/>
      <c r="T429" s="773"/>
      <c r="U429" s="773"/>
      <c r="V429" s="774"/>
      <c r="W429" s="37" t="s">
        <v>72</v>
      </c>
      <c r="X429" s="763">
        <f>IFERROR(X427/H427,"0")+IFERROR(X428/H428,"0")</f>
        <v>66</v>
      </c>
      <c r="Y429" s="763">
        <f>IFERROR(Y427/H427,"0")+IFERROR(Y428/H428,"0")</f>
        <v>66</v>
      </c>
      <c r="Z429" s="763">
        <f>IFERROR(IF(Z427="",0,Z427),"0")+IFERROR(IF(Z428="",0,Z428),"0")</f>
        <v>1.4355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71</v>
      </c>
      <c r="Q430" s="773"/>
      <c r="R430" s="773"/>
      <c r="S430" s="773"/>
      <c r="T430" s="773"/>
      <c r="U430" s="773"/>
      <c r="V430" s="774"/>
      <c r="W430" s="37" t="s">
        <v>69</v>
      </c>
      <c r="X430" s="763">
        <f>IFERROR(SUM(X427:X428),"0")</f>
        <v>990</v>
      </c>
      <c r="Y430" s="763">
        <f>IFERROR(SUM(Y427:Y428),"0")</f>
        <v>990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73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71</v>
      </c>
      <c r="Q435" s="773"/>
      <c r="R435" s="773"/>
      <c r="S435" s="773"/>
      <c r="T435" s="773"/>
      <c r="U435" s="773"/>
      <c r="V435" s="774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71</v>
      </c>
      <c r="Q436" s="773"/>
      <c r="R436" s="773"/>
      <c r="S436" s="773"/>
      <c r="T436" s="773"/>
      <c r="U436" s="773"/>
      <c r="V436" s="774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214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71</v>
      </c>
      <c r="Q440" s="773"/>
      <c r="R440" s="773"/>
      <c r="S440" s="773"/>
      <c r="T440" s="773"/>
      <c r="U440" s="773"/>
      <c r="V440" s="774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71</v>
      </c>
      <c r="Q441" s="773"/>
      <c r="R441" s="773"/>
      <c r="S441" s="773"/>
      <c r="T441" s="773"/>
      <c r="U441" s="773"/>
      <c r="V441" s="774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714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114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70">
        <v>4680115881907</v>
      </c>
      <c r="E444" s="771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70">
        <v>4680115881907</v>
      </c>
      <c r="E445" s="771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903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71</v>
      </c>
      <c r="Q451" s="773"/>
      <c r="R451" s="773"/>
      <c r="S451" s="773"/>
      <c r="T451" s="773"/>
      <c r="U451" s="773"/>
      <c r="V451" s="774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71</v>
      </c>
      <c r="Q452" s="773"/>
      <c r="R452" s="773"/>
      <c r="S452" s="773"/>
      <c r="T452" s="773"/>
      <c r="U452" s="773"/>
      <c r="V452" s="774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64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733</v>
      </c>
      <c r="B454" s="54" t="s">
        <v>734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71</v>
      </c>
      <c r="Q456" s="773"/>
      <c r="R456" s="773"/>
      <c r="S456" s="773"/>
      <c r="T456" s="773"/>
      <c r="U456" s="773"/>
      <c r="V456" s="774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71</v>
      </c>
      <c r="Q457" s="773"/>
      <c r="R457" s="773"/>
      <c r="S457" s="773"/>
      <c r="T457" s="773"/>
      <c r="U457" s="773"/>
      <c r="V457" s="774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73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990</v>
      </c>
      <c r="Y459" s="762">
        <f>IFERROR(IF(X459="",0,CEILING((X459/$H459),1)*$H459),"")</f>
        <v>990.6</v>
      </c>
      <c r="Z459" s="36">
        <f>IFERROR(IF(Y459=0,"",ROUNDUP(Y459/H459,0)*0.02175),"")</f>
        <v>2.7622499999999999</v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1061.5846153846155</v>
      </c>
      <c r="BN459" s="64">
        <f>IFERROR(Y459*I459/H459,"0")</f>
        <v>1062.2280000000003</v>
      </c>
      <c r="BO459" s="64">
        <f>IFERROR(1/J459*(X459/H459),"0")</f>
        <v>2.2664835164835164</v>
      </c>
      <c r="BP459" s="64">
        <f>IFERROR(1/J459*(Y459/H459),"0")</f>
        <v>2.2678571428571428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160</v>
      </c>
      <c r="Y461" s="762">
        <f>IFERROR(IF(X461="",0,CEILING((X461/$H461),1)*$H461),"")</f>
        <v>160.79999999999998</v>
      </c>
      <c r="Z461" s="36">
        <f>IFERROR(IF(Y461=0,"",ROUNDUP(Y461/H461,0)*0.00753),"")</f>
        <v>0.50451000000000001</v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178.93333333333337</v>
      </c>
      <c r="BN461" s="64">
        <f>IFERROR(Y461*I461/H461,"0")</f>
        <v>179.828</v>
      </c>
      <c r="BO461" s="64">
        <f>IFERROR(1/J461*(X461/H461),"0")</f>
        <v>0.42735042735042739</v>
      </c>
      <c r="BP461" s="64">
        <f>IFERROR(1/J461*(Y461/H461),"0")</f>
        <v>0.42948717948717946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71</v>
      </c>
      <c r="Q464" s="773"/>
      <c r="R464" s="773"/>
      <c r="S464" s="773"/>
      <c r="T464" s="773"/>
      <c r="U464" s="773"/>
      <c r="V464" s="774"/>
      <c r="W464" s="37" t="s">
        <v>72</v>
      </c>
      <c r="X464" s="763">
        <f>IFERROR(X459/H459,"0")+IFERROR(X460/H460,"0")+IFERROR(X461/H461,"0")+IFERROR(X462/H462,"0")+IFERROR(X463/H463,"0")</f>
        <v>193.58974358974359</v>
      </c>
      <c r="Y464" s="763">
        <f>IFERROR(Y459/H459,"0")+IFERROR(Y460/H460,"0")+IFERROR(Y461/H461,"0")+IFERROR(Y462/H462,"0")+IFERROR(Y463/H463,"0")</f>
        <v>194</v>
      </c>
      <c r="Z464" s="763">
        <f>IFERROR(IF(Z459="",0,Z459),"0")+IFERROR(IF(Z460="",0,Z460),"0")+IFERROR(IF(Z461="",0,Z461),"0")+IFERROR(IF(Z462="",0,Z462),"0")+IFERROR(IF(Z463="",0,Z463),"0")</f>
        <v>3.2667599999999997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71</v>
      </c>
      <c r="Q465" s="773"/>
      <c r="R465" s="773"/>
      <c r="S465" s="773"/>
      <c r="T465" s="773"/>
      <c r="U465" s="773"/>
      <c r="V465" s="774"/>
      <c r="W465" s="37" t="s">
        <v>69</v>
      </c>
      <c r="X465" s="763">
        <f>IFERROR(SUM(X459:X463),"0")</f>
        <v>1150</v>
      </c>
      <c r="Y465" s="763">
        <f>IFERROR(SUM(Y459:Y463),"0")</f>
        <v>1151.4000000000001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214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71</v>
      </c>
      <c r="Q468" s="773"/>
      <c r="R468" s="773"/>
      <c r="S468" s="773"/>
      <c r="T468" s="773"/>
      <c r="U468" s="773"/>
      <c r="V468" s="774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71</v>
      </c>
      <c r="Q469" s="773"/>
      <c r="R469" s="773"/>
      <c r="S469" s="773"/>
      <c r="T469" s="773"/>
      <c r="U469" s="773"/>
      <c r="V469" s="774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753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754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114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71</v>
      </c>
      <c r="Q474" s="773"/>
      <c r="R474" s="773"/>
      <c r="S474" s="773"/>
      <c r="T474" s="773"/>
      <c r="U474" s="773"/>
      <c r="V474" s="774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71</v>
      </c>
      <c r="Q475" s="773"/>
      <c r="R475" s="773"/>
      <c r="S475" s="773"/>
      <c r="T475" s="773"/>
      <c r="U475" s="773"/>
      <c r="V475" s="774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64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758</v>
      </c>
      <c r="B477" s="54" t="s">
        <v>759</v>
      </c>
      <c r="C477" s="31">
        <v>4301031355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765</v>
      </c>
      <c r="B481" s="54" t="s">
        <v>768</v>
      </c>
      <c r="C481" s="31">
        <v>4301031325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9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773</v>
      </c>
      <c r="B485" s="54" t="s">
        <v>776</v>
      </c>
      <c r="C485" s="31">
        <v>4301031330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782</v>
      </c>
      <c r="B489" s="54" t="s">
        <v>785</v>
      </c>
      <c r="C489" s="31">
        <v>4301031331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789</v>
      </c>
      <c r="B491" s="54" t="s">
        <v>790</v>
      </c>
      <c r="C491" s="31">
        <v>4301031358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1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71</v>
      </c>
      <c r="Q496" s="773"/>
      <c r="R496" s="773"/>
      <c r="S496" s="773"/>
      <c r="T496" s="773"/>
      <c r="U496" s="773"/>
      <c r="V496" s="774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71</v>
      </c>
      <c r="Q497" s="773"/>
      <c r="R497" s="773"/>
      <c r="S497" s="773"/>
      <c r="T497" s="773"/>
      <c r="U497" s="773"/>
      <c r="V497" s="774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73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71</v>
      </c>
      <c r="Q501" s="773"/>
      <c r="R501" s="773"/>
      <c r="S501" s="773"/>
      <c r="T501" s="773"/>
      <c r="U501" s="773"/>
      <c r="V501" s="774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71</v>
      </c>
      <c r="Q502" s="773"/>
      <c r="R502" s="773"/>
      <c r="S502" s="773"/>
      <c r="T502" s="773"/>
      <c r="U502" s="773"/>
      <c r="V502" s="774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103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805</v>
      </c>
      <c r="B504" s="54" t="s">
        <v>806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810</v>
      </c>
      <c r="B505" s="54" t="s">
        <v>811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71</v>
      </c>
      <c r="Q506" s="773"/>
      <c r="R506" s="773"/>
      <c r="S506" s="773"/>
      <c r="T506" s="773"/>
      <c r="U506" s="773"/>
      <c r="V506" s="774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71</v>
      </c>
      <c r="Q507" s="773"/>
      <c r="R507" s="773"/>
      <c r="S507" s="773"/>
      <c r="T507" s="773"/>
      <c r="U507" s="773"/>
      <c r="V507" s="774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813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168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71</v>
      </c>
      <c r="Q511" s="773"/>
      <c r="R511" s="773"/>
      <c r="S511" s="773"/>
      <c r="T511" s="773"/>
      <c r="U511" s="773"/>
      <c r="V511" s="774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71</v>
      </c>
      <c r="Q512" s="773"/>
      <c r="R512" s="773"/>
      <c r="S512" s="773"/>
      <c r="T512" s="773"/>
      <c r="U512" s="773"/>
      <c r="V512" s="774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64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817</v>
      </c>
      <c r="B514" s="54" t="s">
        <v>818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826</v>
      </c>
      <c r="B517" s="54" t="s">
        <v>827</v>
      </c>
      <c r="C517" s="31">
        <v>4301031359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3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71</v>
      </c>
      <c r="Q519" s="773"/>
      <c r="R519" s="773"/>
      <c r="S519" s="773"/>
      <c r="T519" s="773"/>
      <c r="U519" s="773"/>
      <c r="V519" s="774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71</v>
      </c>
      <c r="Q520" s="773"/>
      <c r="R520" s="773"/>
      <c r="S520" s="773"/>
      <c r="T520" s="773"/>
      <c r="U520" s="773"/>
      <c r="V520" s="774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103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71</v>
      </c>
      <c r="Q523" s="773"/>
      <c r="R523" s="773"/>
      <c r="S523" s="773"/>
      <c r="T523" s="773"/>
      <c r="U523" s="773"/>
      <c r="V523" s="774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71</v>
      </c>
      <c r="Q524" s="773"/>
      <c r="R524" s="773"/>
      <c r="S524" s="773"/>
      <c r="T524" s="773"/>
      <c r="U524" s="773"/>
      <c r="V524" s="774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832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71</v>
      </c>
      <c r="Q527" s="773"/>
      <c r="R527" s="773"/>
      <c r="S527" s="773"/>
      <c r="T527" s="773"/>
      <c r="U527" s="773"/>
      <c r="V527" s="774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71</v>
      </c>
      <c r="Q528" s="773"/>
      <c r="R528" s="773"/>
      <c r="S528" s="773"/>
      <c r="T528" s="773"/>
      <c r="U528" s="773"/>
      <c r="V528" s="774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836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85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71</v>
      </c>
      <c r="Q535" s="773"/>
      <c r="R535" s="773"/>
      <c r="S535" s="773"/>
      <c r="T535" s="773"/>
      <c r="U535" s="773"/>
      <c r="V535" s="774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71</v>
      </c>
      <c r="Q536" s="773"/>
      <c r="R536" s="773"/>
      <c r="S536" s="773"/>
      <c r="T536" s="773"/>
      <c r="U536" s="773"/>
      <c r="V536" s="774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849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71</v>
      </c>
      <c r="Q540" s="773"/>
      <c r="R540" s="773"/>
      <c r="S540" s="773"/>
      <c r="T540" s="773"/>
      <c r="U540" s="773"/>
      <c r="V540" s="774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71</v>
      </c>
      <c r="Q541" s="773"/>
      <c r="R541" s="773"/>
      <c r="S541" s="773"/>
      <c r="T541" s="773"/>
      <c r="U541" s="773"/>
      <c r="V541" s="774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853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853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114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250</v>
      </c>
      <c r="Y545" s="762">
        <f t="shared" ref="Y545:Y555" si="94">IFERROR(IF(X545="",0,CEILING((X545/$H545),1)*$H545),"")</f>
        <v>253.44</v>
      </c>
      <c r="Z545" s="36">
        <f t="shared" ref="Z545:Z550" si="95">IFERROR(IF(Y545=0,"",ROUNDUP(Y545/H545,0)*0.01196),"")</f>
        <v>0.57408000000000003</v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267.04545454545456</v>
      </c>
      <c r="BN545" s="64">
        <f t="shared" ref="BN545:BN555" si="97">IFERROR(Y545*I545/H545,"0")</f>
        <v>270.71999999999997</v>
      </c>
      <c r="BO545" s="64">
        <f t="shared" ref="BO545:BO555" si="98">IFERROR(1/J545*(X545/H545),"0")</f>
        <v>0.45527389277389274</v>
      </c>
      <c r="BP545" s="64">
        <f t="shared" ref="BP545:BP555" si="99">IFERROR(1/J545*(Y545/H545),"0")</f>
        <v>0.46153846153846156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500</v>
      </c>
      <c r="Y546" s="762">
        <f t="shared" si="94"/>
        <v>501.6</v>
      </c>
      <c r="Z546" s="36">
        <f t="shared" si="95"/>
        <v>1.1362000000000001</v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534.09090909090912</v>
      </c>
      <c r="BN546" s="64">
        <f t="shared" si="97"/>
        <v>535.79999999999995</v>
      </c>
      <c r="BO546" s="64">
        <f t="shared" si="98"/>
        <v>0.91054778554778548</v>
      </c>
      <c r="BP546" s="64">
        <f t="shared" si="99"/>
        <v>0.91346153846153855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980</v>
      </c>
      <c r="Y550" s="762">
        <f t="shared" si="94"/>
        <v>982.08</v>
      </c>
      <c r="Z550" s="36">
        <f t="shared" si="95"/>
        <v>2.2245599999999999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1046.8181818181818</v>
      </c>
      <c r="BN550" s="64">
        <f t="shared" si="97"/>
        <v>1049.04</v>
      </c>
      <c r="BO550" s="64">
        <f t="shared" si="98"/>
        <v>1.7846736596736597</v>
      </c>
      <c r="BP550" s="64">
        <f t="shared" si="99"/>
        <v>1.7884615384615385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781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1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71</v>
      </c>
      <c r="Q556" s="773"/>
      <c r="R556" s="773"/>
      <c r="S556" s="773"/>
      <c r="T556" s="773"/>
      <c r="U556" s="773"/>
      <c r="V556" s="774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327.65151515151513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329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3.9348399999999999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71</v>
      </c>
      <c r="Q557" s="773"/>
      <c r="R557" s="773"/>
      <c r="S557" s="773"/>
      <c r="T557" s="773"/>
      <c r="U557" s="773"/>
      <c r="V557" s="774"/>
      <c r="W557" s="37" t="s">
        <v>69</v>
      </c>
      <c r="X557" s="763">
        <f>IFERROR(SUM(X545:X555),"0")</f>
        <v>1730</v>
      </c>
      <c r="Y557" s="763">
        <f>IFERROR(SUM(Y545:Y555),"0")</f>
        <v>1737.12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168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27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71</v>
      </c>
      <c r="Q562" s="773"/>
      <c r="R562" s="773"/>
      <c r="S562" s="773"/>
      <c r="T562" s="773"/>
      <c r="U562" s="773"/>
      <c r="V562" s="774"/>
      <c r="W562" s="37" t="s">
        <v>72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71</v>
      </c>
      <c r="Q563" s="773"/>
      <c r="R563" s="773"/>
      <c r="S563" s="773"/>
      <c r="T563" s="773"/>
      <c r="U563" s="773"/>
      <c r="V563" s="774"/>
      <c r="W563" s="37" t="s">
        <v>69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64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980</v>
      </c>
      <c r="Y565" s="762">
        <f t="shared" ref="Y565:Y573" si="100">IFERROR(IF(X565="",0,CEILING((X565/$H565),1)*$H565),"")</f>
        <v>982.08</v>
      </c>
      <c r="Z565" s="36">
        <f>IFERROR(IF(Y565=0,"",ROUNDUP(Y565/H565,0)*0.01196),"")</f>
        <v>2.2245599999999999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1046.8181818181818</v>
      </c>
      <c r="BN565" s="64">
        <f t="shared" ref="BN565:BN573" si="102">IFERROR(Y565*I565/H565,"0")</f>
        <v>1049.04</v>
      </c>
      <c r="BO565" s="64">
        <f t="shared" ref="BO565:BO573" si="103">IFERROR(1/J565*(X565/H565),"0")</f>
        <v>1.7846736596736597</v>
      </c>
      <c r="BP565" s="64">
        <f t="shared" ref="BP565:BP573" si="104">IFERROR(1/J565*(Y565/H565),"0")</f>
        <v>1.7884615384615385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1950</v>
      </c>
      <c r="Y566" s="762">
        <f t="shared" si="100"/>
        <v>1953.6000000000001</v>
      </c>
      <c r="Z566" s="36">
        <f>IFERROR(IF(Y566=0,"",ROUNDUP(Y566/H566,0)*0.01196),"")</f>
        <v>4.4252000000000002</v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2082.9545454545455</v>
      </c>
      <c r="BN566" s="64">
        <f t="shared" si="102"/>
        <v>2086.7999999999997</v>
      </c>
      <c r="BO566" s="64">
        <f t="shared" si="103"/>
        <v>3.5511363636363638</v>
      </c>
      <c r="BP566" s="64">
        <f t="shared" si="104"/>
        <v>3.5576923076923079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980</v>
      </c>
      <c r="Y567" s="762">
        <f t="shared" si="100"/>
        <v>982.08</v>
      </c>
      <c r="Z567" s="36">
        <f>IFERROR(IF(Y567=0,"",ROUNDUP(Y567/H567,0)*0.01196),"")</f>
        <v>2.2245599999999999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1046.8181818181818</v>
      </c>
      <c r="BN567" s="64">
        <f t="shared" si="102"/>
        <v>1049.04</v>
      </c>
      <c r="BO567" s="64">
        <f t="shared" si="103"/>
        <v>1.7846736596736597</v>
      </c>
      <c r="BP567" s="64">
        <f t="shared" si="104"/>
        <v>1.7884615384615385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70">
        <v>4680115882072</v>
      </c>
      <c r="E568" s="771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8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70">
        <v>4680115882072</v>
      </c>
      <c r="E569" s="771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70">
        <v>4680115882102</v>
      </c>
      <c r="E570" s="771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70">
        <v>4680115882102</v>
      </c>
      <c r="E571" s="771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70">
        <v>4680115882096</v>
      </c>
      <c r="E572" s="771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5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70">
        <v>4680115882096</v>
      </c>
      <c r="E573" s="771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71</v>
      </c>
      <c r="Q574" s="773"/>
      <c r="R574" s="773"/>
      <c r="S574" s="773"/>
      <c r="T574" s="773"/>
      <c r="U574" s="773"/>
      <c r="V574" s="774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740.530303030303</v>
      </c>
      <c r="Y574" s="763">
        <f>IFERROR(Y565/H565,"0")+IFERROR(Y566/H566,"0")+IFERROR(Y567/H567,"0")+IFERROR(Y568/H568,"0")+IFERROR(Y569/H569,"0")+IFERROR(Y570/H570,"0")+IFERROR(Y571/H571,"0")+IFERROR(Y572/H572,"0")+IFERROR(Y573/H573,"0")</f>
        <v>742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8.8743200000000009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71</v>
      </c>
      <c r="Q575" s="773"/>
      <c r="R575" s="773"/>
      <c r="S575" s="773"/>
      <c r="T575" s="773"/>
      <c r="U575" s="773"/>
      <c r="V575" s="774"/>
      <c r="W575" s="37" t="s">
        <v>69</v>
      </c>
      <c r="X575" s="763">
        <f>IFERROR(SUM(X565:X573),"0")</f>
        <v>3910</v>
      </c>
      <c r="Y575" s="763">
        <f>IFERROR(SUM(Y565:Y573),"0")</f>
        <v>3917.76</v>
      </c>
      <c r="Z575" s="37"/>
      <c r="AA575" s="764"/>
      <c r="AB575" s="764"/>
      <c r="AC575" s="764"/>
    </row>
    <row r="576" spans="1:68" ht="14.25" hidden="1" customHeight="1" x14ac:dyDescent="0.25">
      <c r="A576" s="787" t="s">
        <v>73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71</v>
      </c>
      <c r="Q580" s="773"/>
      <c r="R580" s="773"/>
      <c r="S580" s="773"/>
      <c r="T580" s="773"/>
      <c r="U580" s="773"/>
      <c r="V580" s="774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71</v>
      </c>
      <c r="Q581" s="773"/>
      <c r="R581" s="773"/>
      <c r="S581" s="773"/>
      <c r="T581" s="773"/>
      <c r="U581" s="773"/>
      <c r="V581" s="774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214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2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71</v>
      </c>
      <c r="Q585" s="773"/>
      <c r="R585" s="773"/>
      <c r="S585" s="773"/>
      <c r="T585" s="773"/>
      <c r="U585" s="773"/>
      <c r="V585" s="774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71</v>
      </c>
      <c r="Q586" s="773"/>
      <c r="R586" s="773"/>
      <c r="S586" s="773"/>
      <c r="T586" s="773"/>
      <c r="U586" s="773"/>
      <c r="V586" s="774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928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928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114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52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25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3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500</v>
      </c>
      <c r="Y592" s="762">
        <f t="shared" si="105"/>
        <v>504</v>
      </c>
      <c r="Z592" s="36">
        <f>IFERROR(IF(Y592=0,"",ROUNDUP(Y592/H592,0)*0.02175),"")</f>
        <v>0.91349999999999998</v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520</v>
      </c>
      <c r="BN592" s="64">
        <f t="shared" si="107"/>
        <v>524.16</v>
      </c>
      <c r="BO592" s="64">
        <f t="shared" si="108"/>
        <v>0.74404761904761896</v>
      </c>
      <c r="BP592" s="64">
        <f t="shared" si="109"/>
        <v>0.75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21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8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60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3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71</v>
      </c>
      <c r="Q597" s="773"/>
      <c r="R597" s="773"/>
      <c r="S597" s="773"/>
      <c r="T597" s="773"/>
      <c r="U597" s="773"/>
      <c r="V597" s="774"/>
      <c r="W597" s="37" t="s">
        <v>72</v>
      </c>
      <c r="X597" s="763">
        <f>IFERROR(X590/H590,"0")+IFERROR(X591/H591,"0")+IFERROR(X592/H592,"0")+IFERROR(X593/H593,"0")+IFERROR(X594/H594,"0")+IFERROR(X595/H595,"0")+IFERROR(X596/H596,"0")</f>
        <v>41.666666666666664</v>
      </c>
      <c r="Y597" s="763">
        <f>IFERROR(Y590/H590,"0")+IFERROR(Y591/H591,"0")+IFERROR(Y592/H592,"0")+IFERROR(Y593/H593,"0")+IFERROR(Y594/H594,"0")+IFERROR(Y595/H595,"0")+IFERROR(Y596/H596,"0")</f>
        <v>42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0.91349999999999998</v>
      </c>
      <c r="AA597" s="764"/>
      <c r="AB597" s="764"/>
      <c r="AC597" s="764"/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71</v>
      </c>
      <c r="Q598" s="773"/>
      <c r="R598" s="773"/>
      <c r="S598" s="773"/>
      <c r="T598" s="773"/>
      <c r="U598" s="773"/>
      <c r="V598" s="774"/>
      <c r="W598" s="37" t="s">
        <v>69</v>
      </c>
      <c r="X598" s="763">
        <f>IFERROR(SUM(X590:X596),"0")</f>
        <v>500</v>
      </c>
      <c r="Y598" s="763">
        <f>IFERROR(SUM(Y590:Y596),"0")</f>
        <v>504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168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86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2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6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71</v>
      </c>
      <c r="Q604" s="773"/>
      <c r="R604" s="773"/>
      <c r="S604" s="773"/>
      <c r="T604" s="773"/>
      <c r="U604" s="773"/>
      <c r="V604" s="774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71</v>
      </c>
      <c r="Q605" s="773"/>
      <c r="R605" s="773"/>
      <c r="S605" s="773"/>
      <c r="T605" s="773"/>
      <c r="U605" s="773"/>
      <c r="V605" s="774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64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967</v>
      </c>
      <c r="B607" s="54" t="s">
        <v>968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7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971</v>
      </c>
      <c r="B608" s="54" t="s">
        <v>972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9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75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7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977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5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84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71</v>
      </c>
      <c r="Q614" s="773"/>
      <c r="R614" s="773"/>
      <c r="S614" s="773"/>
      <c r="T614" s="773"/>
      <c r="U614" s="773"/>
      <c r="V614" s="774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71</v>
      </c>
      <c r="Q615" s="773"/>
      <c r="R615" s="773"/>
      <c r="S615" s="773"/>
      <c r="T615" s="773"/>
      <c r="U615" s="773"/>
      <c r="V615" s="774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73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115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500</v>
      </c>
      <c r="Y617" s="762">
        <f t="shared" ref="Y617:Y624" si="115">IFERROR(IF(X617="",0,CEILING((X617/$H617),1)*$H617),"")</f>
        <v>507</v>
      </c>
      <c r="Z617" s="36">
        <f>IFERROR(IF(Y617=0,"",ROUNDUP(Y617/H617,0)*0.02175),"")</f>
        <v>1.4137499999999998</v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536.15384615384619</v>
      </c>
      <c r="BN617" s="64">
        <f t="shared" ref="BN617:BN624" si="117">IFERROR(Y617*I617/H617,"0")</f>
        <v>543.66000000000008</v>
      </c>
      <c r="BO617" s="64">
        <f t="shared" ref="BO617:BO624" si="118">IFERROR(1/J617*(X617/H617),"0")</f>
        <v>1.1446886446886446</v>
      </c>
      <c r="BP617" s="64">
        <f t="shared" ref="BP617:BP624" si="119">IFERROR(1/J617*(Y617/H617),"0")</f>
        <v>1.1607142857142856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62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99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6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777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3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4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3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71</v>
      </c>
      <c r="Q625" s="773"/>
      <c r="R625" s="773"/>
      <c r="S625" s="773"/>
      <c r="T625" s="773"/>
      <c r="U625" s="773"/>
      <c r="V625" s="774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64.102564102564102</v>
      </c>
      <c r="Y625" s="763">
        <f>IFERROR(Y617/H617,"0")+IFERROR(Y618/H618,"0")+IFERROR(Y619/H619,"0")+IFERROR(Y620/H620,"0")+IFERROR(Y621/H621,"0")+IFERROR(Y622/H622,"0")+IFERROR(Y623/H623,"0")+IFERROR(Y624/H624,"0")</f>
        <v>65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1.4137499999999998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71</v>
      </c>
      <c r="Q626" s="773"/>
      <c r="R626" s="773"/>
      <c r="S626" s="773"/>
      <c r="T626" s="773"/>
      <c r="U626" s="773"/>
      <c r="V626" s="774"/>
      <c r="W626" s="37" t="s">
        <v>69</v>
      </c>
      <c r="X626" s="763">
        <f>IFERROR(SUM(X617:X624),"0")</f>
        <v>500</v>
      </c>
      <c r="Y626" s="763">
        <f>IFERROR(SUM(Y617:Y624),"0")</f>
        <v>507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214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18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978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14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7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71</v>
      </c>
      <c r="Q632" s="773"/>
      <c r="R632" s="773"/>
      <c r="S632" s="773"/>
      <c r="T632" s="773"/>
      <c r="U632" s="773"/>
      <c r="V632" s="774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71</v>
      </c>
      <c r="Q633" s="773"/>
      <c r="R633" s="773"/>
      <c r="S633" s="773"/>
      <c r="T633" s="773"/>
      <c r="U633" s="773"/>
      <c r="V633" s="774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1027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114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69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71</v>
      </c>
      <c r="Q638" s="773"/>
      <c r="R638" s="773"/>
      <c r="S638" s="773"/>
      <c r="T638" s="773"/>
      <c r="U638" s="773"/>
      <c r="V638" s="774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71</v>
      </c>
      <c r="Q639" s="773"/>
      <c r="R639" s="773"/>
      <c r="S639" s="773"/>
      <c r="T639" s="773"/>
      <c r="U639" s="773"/>
      <c r="V639" s="774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168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71</v>
      </c>
      <c r="Q642" s="773"/>
      <c r="R642" s="773"/>
      <c r="S642" s="773"/>
      <c r="T642" s="773"/>
      <c r="U642" s="773"/>
      <c r="V642" s="774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71</v>
      </c>
      <c r="Q643" s="773"/>
      <c r="R643" s="773"/>
      <c r="S643" s="773"/>
      <c r="T643" s="773"/>
      <c r="U643" s="773"/>
      <c r="V643" s="774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64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2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71</v>
      </c>
      <c r="Q646" s="773"/>
      <c r="R646" s="773"/>
      <c r="S646" s="773"/>
      <c r="T646" s="773"/>
      <c r="U646" s="773"/>
      <c r="V646" s="774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71</v>
      </c>
      <c r="Q647" s="773"/>
      <c r="R647" s="773"/>
      <c r="S647" s="773"/>
      <c r="T647" s="773"/>
      <c r="U647" s="773"/>
      <c r="V647" s="774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73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76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71</v>
      </c>
      <c r="Q650" s="773"/>
      <c r="R650" s="773"/>
      <c r="S650" s="773"/>
      <c r="T650" s="773"/>
      <c r="U650" s="773"/>
      <c r="V650" s="774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71</v>
      </c>
      <c r="Q651" s="773"/>
      <c r="R651" s="773"/>
      <c r="S651" s="773"/>
      <c r="T651" s="773"/>
      <c r="U651" s="773"/>
      <c r="V651" s="774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1048</v>
      </c>
      <c r="Q652" s="913"/>
      <c r="R652" s="913"/>
      <c r="S652" s="913"/>
      <c r="T652" s="913"/>
      <c r="U652" s="913"/>
      <c r="V652" s="91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17749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17822.580000000002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1049</v>
      </c>
      <c r="Q653" s="913"/>
      <c r="R653" s="913"/>
      <c r="S653" s="913"/>
      <c r="T653" s="913"/>
      <c r="U653" s="913"/>
      <c r="V653" s="914"/>
      <c r="W653" s="37" t="s">
        <v>69</v>
      </c>
      <c r="X653" s="763">
        <f>IFERROR(SUM(BM22:BM649),"0")</f>
        <v>18892.119328143122</v>
      </c>
      <c r="Y653" s="763">
        <f>IFERROR(SUM(BN22:BN649),"0")</f>
        <v>18970.083999999999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1050</v>
      </c>
      <c r="Q654" s="913"/>
      <c r="R654" s="913"/>
      <c r="S654" s="913"/>
      <c r="T654" s="913"/>
      <c r="U654" s="913"/>
      <c r="V654" s="914"/>
      <c r="W654" s="37" t="s">
        <v>1051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1052</v>
      </c>
      <c r="Q655" s="913"/>
      <c r="R655" s="913"/>
      <c r="S655" s="913"/>
      <c r="T655" s="913"/>
      <c r="U655" s="913"/>
      <c r="V655" s="914"/>
      <c r="W655" s="37" t="s">
        <v>69</v>
      </c>
      <c r="X655" s="763">
        <f>GrossWeightTotal+PalletQtyTotal*25</f>
        <v>19742.119328143122</v>
      </c>
      <c r="Y655" s="763">
        <f>GrossWeightTotalR+PalletQtyTotalR*25</f>
        <v>19820.083999999999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1053</v>
      </c>
      <c r="Q656" s="913"/>
      <c r="R656" s="913"/>
      <c r="S656" s="913"/>
      <c r="T656" s="913"/>
      <c r="U656" s="913"/>
      <c r="V656" s="91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2957.4262595641903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2968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1054</v>
      </c>
      <c r="Q657" s="913"/>
      <c r="R657" s="913"/>
      <c r="S657" s="913"/>
      <c r="T657" s="913"/>
      <c r="U657" s="913"/>
      <c r="V657" s="91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40.732800000000005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809" t="s">
        <v>112</v>
      </c>
      <c r="D659" s="871"/>
      <c r="E659" s="871"/>
      <c r="F659" s="871"/>
      <c r="G659" s="871"/>
      <c r="H659" s="860"/>
      <c r="I659" s="809" t="s">
        <v>334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668</v>
      </c>
      <c r="X659" s="860"/>
      <c r="Y659" s="809" t="s">
        <v>753</v>
      </c>
      <c r="Z659" s="871"/>
      <c r="AA659" s="871"/>
      <c r="AB659" s="860"/>
      <c r="AC659" s="758" t="s">
        <v>853</v>
      </c>
      <c r="AD659" s="809" t="s">
        <v>928</v>
      </c>
      <c r="AE659" s="860"/>
      <c r="AF659" s="759"/>
    </row>
    <row r="660" spans="1:32" ht="14.25" customHeight="1" thickTop="1" x14ac:dyDescent="0.2">
      <c r="A660" s="1070" t="s">
        <v>1057</v>
      </c>
      <c r="B660" s="809" t="s">
        <v>63</v>
      </c>
      <c r="C660" s="809" t="s">
        <v>113</v>
      </c>
      <c r="D660" s="809" t="s">
        <v>138</v>
      </c>
      <c r="E660" s="809" t="s">
        <v>222</v>
      </c>
      <c r="F660" s="809" t="s">
        <v>247</v>
      </c>
      <c r="G660" s="809" t="s">
        <v>298</v>
      </c>
      <c r="H660" s="809" t="s">
        <v>112</v>
      </c>
      <c r="I660" s="809" t="s">
        <v>335</v>
      </c>
      <c r="J660" s="809" t="s">
        <v>360</v>
      </c>
      <c r="K660" s="809" t="s">
        <v>433</v>
      </c>
      <c r="L660" s="809" t="s">
        <v>453</v>
      </c>
      <c r="M660" s="809" t="s">
        <v>479</v>
      </c>
      <c r="N660" s="759"/>
      <c r="O660" s="809" t="s">
        <v>508</v>
      </c>
      <c r="P660" s="809" t="s">
        <v>511</v>
      </c>
      <c r="Q660" s="809" t="s">
        <v>520</v>
      </c>
      <c r="R660" s="809" t="s">
        <v>538</v>
      </c>
      <c r="S660" s="809" t="s">
        <v>548</v>
      </c>
      <c r="T660" s="809" t="s">
        <v>561</v>
      </c>
      <c r="U660" s="809" t="s">
        <v>569</v>
      </c>
      <c r="V660" s="809" t="s">
        <v>655</v>
      </c>
      <c r="W660" s="809" t="s">
        <v>669</v>
      </c>
      <c r="X660" s="809" t="s">
        <v>714</v>
      </c>
      <c r="Y660" s="809" t="s">
        <v>754</v>
      </c>
      <c r="Z660" s="809" t="s">
        <v>813</v>
      </c>
      <c r="AA660" s="809" t="s">
        <v>836</v>
      </c>
      <c r="AB660" s="809" t="s">
        <v>849</v>
      </c>
      <c r="AC660" s="809" t="s">
        <v>853</v>
      </c>
      <c r="AD660" s="809" t="s">
        <v>928</v>
      </c>
      <c r="AE660" s="809" t="s">
        <v>1027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842.40000000000009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842.40000000000009</v>
      </c>
      <c r="E662" s="46">
        <f>IFERROR(Y107*1,"0")+IFERROR(Y108*1,"0")+IFERROR(Y109*1,"0")+IFERROR(Y110*1,"0")+IFERROR(Y114*1,"0")+IFERROR(Y115*1,"0")+IFERROR(Y116*1,"0")+IFERROR(Y117*1,"0")+IFERROR(Y118*1,"0")</f>
        <v>1444.8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1666.2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906.9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507</v>
      </c>
      <c r="V662" s="46">
        <f>IFERROR(Y401*1,"0")+IFERROR(Y405*1,"0")+IFERROR(Y406*1,"0")+IFERROR(Y407*1,"0")</f>
        <v>294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3000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1151.4000000000001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6156.48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1011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440,00"/>
        <filter val="1 665,00"/>
        <filter val="1 730,00"/>
        <filter val="1 950,00"/>
        <filter val="1 990,00"/>
        <filter val="13,89"/>
        <filter val="132,67"/>
        <filter val="140,00"/>
        <filter val="150,00"/>
        <filter val="160,00"/>
        <filter val="17 749,00"/>
        <filter val="18 892,12"/>
        <filter val="19 742,12"/>
        <filter val="193,59"/>
        <filter val="2 957,43"/>
        <filter val="200,00"/>
        <filter val="250,00"/>
        <filter val="284,48"/>
        <filter val="284,52"/>
        <filter val="294,00"/>
        <filter val="3 910,00"/>
        <filter val="300,00"/>
        <filter val="327,65"/>
        <filter val="34"/>
        <filter val="360,00"/>
        <filter val="367,86"/>
        <filter val="400,00"/>
        <filter val="41,67"/>
        <filter val="500,00"/>
        <filter val="63,89"/>
        <filter val="64,10"/>
        <filter val="66,00"/>
        <filter val="675,00"/>
        <filter val="690,00"/>
        <filter val="740,53"/>
        <filter val="77,78"/>
        <filter val="840,00"/>
        <filter val="90,00"/>
        <filter val="900,00"/>
        <filter val="94,70"/>
        <filter val="980,00"/>
        <filter val="990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