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4EBB109-FAD2-4E2B-A9C9-2DF888BE8B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O570" i="1"/>
  <c r="BM570" i="1"/>
  <c r="Y570" i="1"/>
  <c r="P570" i="1"/>
  <c r="BO569" i="1"/>
  <c r="BM569" i="1"/>
  <c r="Y569" i="1"/>
  <c r="BO568" i="1"/>
  <c r="BM568" i="1"/>
  <c r="Y568" i="1"/>
  <c r="P568" i="1"/>
  <c r="BO567" i="1"/>
  <c r="BM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1" i="1"/>
  <c r="X540" i="1"/>
  <c r="BO539" i="1"/>
  <c r="BM539" i="1"/>
  <c r="Y539" i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O505" i="1"/>
  <c r="BM505" i="1"/>
  <c r="Y505" i="1"/>
  <c r="P505" i="1"/>
  <c r="BO504" i="1"/>
  <c r="BM504" i="1"/>
  <c r="Y504" i="1"/>
  <c r="Y506" i="1" s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N401" i="1"/>
  <c r="BM401" i="1"/>
  <c r="Z401" i="1"/>
  <c r="Z402" i="1" s="1"/>
  <c r="Y401" i="1"/>
  <c r="P401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O355" i="1"/>
  <c r="BM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O337" i="1"/>
  <c r="BM337" i="1"/>
  <c r="Y337" i="1"/>
  <c r="Y339" i="1" s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BO307" i="1"/>
  <c r="BM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Y226" i="1" s="1"/>
  <c r="P217" i="1"/>
  <c r="X215" i="1"/>
  <c r="X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P207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Y193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F662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BP75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417" i="1" l="1"/>
  <c r="BN417" i="1"/>
  <c r="Z417" i="1"/>
  <c r="BP447" i="1"/>
  <c r="BN447" i="1"/>
  <c r="Z447" i="1"/>
  <c r="BP483" i="1"/>
  <c r="BN483" i="1"/>
  <c r="Z483" i="1"/>
  <c r="BP491" i="1"/>
  <c r="BN491" i="1"/>
  <c r="Z491" i="1"/>
  <c r="Y524" i="1"/>
  <c r="Y523" i="1"/>
  <c r="BP522" i="1"/>
  <c r="BN522" i="1"/>
  <c r="Z522" i="1"/>
  <c r="Z523" i="1" s="1"/>
  <c r="Y528" i="1"/>
  <c r="Y527" i="1"/>
  <c r="BP526" i="1"/>
  <c r="BN526" i="1"/>
  <c r="Z526" i="1"/>
  <c r="Z527" i="1" s="1"/>
  <c r="BP531" i="1"/>
  <c r="BN531" i="1"/>
  <c r="Z531" i="1"/>
  <c r="BP567" i="1"/>
  <c r="BN567" i="1"/>
  <c r="Z567" i="1"/>
  <c r="BP571" i="1"/>
  <c r="BN571" i="1"/>
  <c r="Z571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X653" i="1"/>
  <c r="X656" i="1"/>
  <c r="Z50" i="1"/>
  <c r="BN50" i="1"/>
  <c r="Z75" i="1"/>
  <c r="BN75" i="1"/>
  <c r="Z78" i="1"/>
  <c r="BN78" i="1"/>
  <c r="Y88" i="1"/>
  <c r="Y98" i="1"/>
  <c r="Z96" i="1"/>
  <c r="BN96" i="1"/>
  <c r="Z109" i="1"/>
  <c r="BN109" i="1"/>
  <c r="Y119" i="1"/>
  <c r="Z126" i="1"/>
  <c r="BN126" i="1"/>
  <c r="Y137" i="1"/>
  <c r="Z133" i="1"/>
  <c r="BN133" i="1"/>
  <c r="Z134" i="1"/>
  <c r="BN134" i="1"/>
  <c r="Z135" i="1"/>
  <c r="BN135" i="1"/>
  <c r="Y146" i="1"/>
  <c r="Z144" i="1"/>
  <c r="BN144" i="1"/>
  <c r="Z165" i="1"/>
  <c r="BN165" i="1"/>
  <c r="H662" i="1"/>
  <c r="Y180" i="1"/>
  <c r="Y203" i="1"/>
  <c r="Z201" i="1"/>
  <c r="BN201" i="1"/>
  <c r="J662" i="1"/>
  <c r="Z220" i="1"/>
  <c r="BN220" i="1"/>
  <c r="Z230" i="1"/>
  <c r="BN230" i="1"/>
  <c r="Z238" i="1"/>
  <c r="BN238" i="1"/>
  <c r="Z251" i="1"/>
  <c r="BN251" i="1"/>
  <c r="Z264" i="1"/>
  <c r="BN264" i="1"/>
  <c r="Z267" i="1"/>
  <c r="BN267" i="1"/>
  <c r="Z286" i="1"/>
  <c r="BN286" i="1"/>
  <c r="Z366" i="1"/>
  <c r="BN366" i="1"/>
  <c r="Z376" i="1"/>
  <c r="BN376" i="1"/>
  <c r="Z396" i="1"/>
  <c r="BN396" i="1"/>
  <c r="Y402" i="1"/>
  <c r="BP401" i="1"/>
  <c r="BP405" i="1"/>
  <c r="BN405" i="1"/>
  <c r="Z405" i="1"/>
  <c r="BP427" i="1"/>
  <c r="BN427" i="1"/>
  <c r="Z427" i="1"/>
  <c r="BP463" i="1"/>
  <c r="BN463" i="1"/>
  <c r="Z463" i="1"/>
  <c r="BP486" i="1"/>
  <c r="BN486" i="1"/>
  <c r="Z486" i="1"/>
  <c r="BP505" i="1"/>
  <c r="BN505" i="1"/>
  <c r="Z505" i="1"/>
  <c r="Y512" i="1"/>
  <c r="Y511" i="1"/>
  <c r="BP510" i="1"/>
  <c r="BN510" i="1"/>
  <c r="Z510" i="1"/>
  <c r="Z511" i="1" s="1"/>
  <c r="BP515" i="1"/>
  <c r="BN515" i="1"/>
  <c r="Z515" i="1"/>
  <c r="BP547" i="1"/>
  <c r="BN547" i="1"/>
  <c r="Z547" i="1"/>
  <c r="BP570" i="1"/>
  <c r="BN570" i="1"/>
  <c r="Z570" i="1"/>
  <c r="BP578" i="1"/>
  <c r="BN578" i="1"/>
  <c r="Z578" i="1"/>
  <c r="BP608" i="1"/>
  <c r="BN608" i="1"/>
  <c r="Z608" i="1"/>
  <c r="BP610" i="1"/>
  <c r="BN610" i="1"/>
  <c r="Z610" i="1"/>
  <c r="BP612" i="1"/>
  <c r="BN612" i="1"/>
  <c r="Z612" i="1"/>
  <c r="BP257" i="1"/>
  <c r="BN257" i="1"/>
  <c r="Z257" i="1"/>
  <c r="BP284" i="1"/>
  <c r="BN284" i="1"/>
  <c r="Z284" i="1"/>
  <c r="BP307" i="1"/>
  <c r="BN307" i="1"/>
  <c r="Z307" i="1"/>
  <c r="BP338" i="1"/>
  <c r="BN338" i="1"/>
  <c r="Z338" i="1"/>
  <c r="Y344" i="1"/>
  <c r="BP343" i="1"/>
  <c r="BN343" i="1"/>
  <c r="Z343" i="1"/>
  <c r="Z344" i="1" s="1"/>
  <c r="BP347" i="1"/>
  <c r="BN347" i="1"/>
  <c r="Z347" i="1"/>
  <c r="BP359" i="1"/>
  <c r="BN359" i="1"/>
  <c r="Z359" i="1"/>
  <c r="BP374" i="1"/>
  <c r="BN374" i="1"/>
  <c r="Z374" i="1"/>
  <c r="BP387" i="1"/>
  <c r="BN387" i="1"/>
  <c r="Z387" i="1"/>
  <c r="Y398" i="1"/>
  <c r="BP394" i="1"/>
  <c r="BN394" i="1"/>
  <c r="Z394" i="1"/>
  <c r="BP415" i="1"/>
  <c r="BN415" i="1"/>
  <c r="Z415" i="1"/>
  <c r="BP423" i="1"/>
  <c r="BN423" i="1"/>
  <c r="Z423" i="1"/>
  <c r="BP445" i="1"/>
  <c r="BN445" i="1"/>
  <c r="Z445" i="1"/>
  <c r="BP461" i="1"/>
  <c r="BN461" i="1"/>
  <c r="Z461" i="1"/>
  <c r="B662" i="1"/>
  <c r="X654" i="1"/>
  <c r="Y36" i="1"/>
  <c r="Z28" i="1"/>
  <c r="BN28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D662" i="1"/>
  <c r="Z66" i="1"/>
  <c r="BN66" i="1"/>
  <c r="Z67" i="1"/>
  <c r="BN67" i="1"/>
  <c r="Z71" i="1"/>
  <c r="BN71" i="1"/>
  <c r="Y80" i="1"/>
  <c r="Z82" i="1"/>
  <c r="BN82" i="1"/>
  <c r="BP82" i="1"/>
  <c r="Z86" i="1"/>
  <c r="BN86" i="1"/>
  <c r="Z91" i="1"/>
  <c r="BN91" i="1"/>
  <c r="BP91" i="1"/>
  <c r="Z92" i="1"/>
  <c r="BN92" i="1"/>
  <c r="Z93" i="1"/>
  <c r="BN93" i="1"/>
  <c r="Z94" i="1"/>
  <c r="BN94" i="1"/>
  <c r="Z100" i="1"/>
  <c r="BN100" i="1"/>
  <c r="BP100" i="1"/>
  <c r="Z107" i="1"/>
  <c r="BN107" i="1"/>
  <c r="Z115" i="1"/>
  <c r="BN115" i="1"/>
  <c r="Z124" i="1"/>
  <c r="BN124" i="1"/>
  <c r="Z139" i="1"/>
  <c r="BN139" i="1"/>
  <c r="BP139" i="1"/>
  <c r="Z142" i="1"/>
  <c r="BN142" i="1"/>
  <c r="Z150" i="1"/>
  <c r="BN150" i="1"/>
  <c r="Z161" i="1"/>
  <c r="BN161" i="1"/>
  <c r="Y167" i="1"/>
  <c r="Z176" i="1"/>
  <c r="BN176" i="1"/>
  <c r="Z184" i="1"/>
  <c r="BN184" i="1"/>
  <c r="Z191" i="1"/>
  <c r="Z192" i="1" s="1"/>
  <c r="BN191" i="1"/>
  <c r="BP191" i="1"/>
  <c r="Y192" i="1"/>
  <c r="Z195" i="1"/>
  <c r="BN195" i="1"/>
  <c r="BP195" i="1"/>
  <c r="Z199" i="1"/>
  <c r="BN199" i="1"/>
  <c r="Z208" i="1"/>
  <c r="BN208" i="1"/>
  <c r="Y214" i="1"/>
  <c r="Z218" i="1"/>
  <c r="BN218" i="1"/>
  <c r="Z222" i="1"/>
  <c r="BN222" i="1"/>
  <c r="Z228" i="1"/>
  <c r="BN228" i="1"/>
  <c r="Z232" i="1"/>
  <c r="BN232" i="1"/>
  <c r="Z236" i="1"/>
  <c r="BN236" i="1"/>
  <c r="Z242" i="1"/>
  <c r="BN242" i="1"/>
  <c r="Z246" i="1"/>
  <c r="BN246" i="1"/>
  <c r="Z253" i="1"/>
  <c r="BN253" i="1"/>
  <c r="BP269" i="1"/>
  <c r="BN269" i="1"/>
  <c r="Z269" i="1"/>
  <c r="BP288" i="1"/>
  <c r="BN288" i="1"/>
  <c r="Z288" i="1"/>
  <c r="BP308" i="1"/>
  <c r="BN308" i="1"/>
  <c r="Z308" i="1"/>
  <c r="BP355" i="1"/>
  <c r="BN355" i="1"/>
  <c r="Z355" i="1"/>
  <c r="BP368" i="1"/>
  <c r="BN368" i="1"/>
  <c r="Z368" i="1"/>
  <c r="BP382" i="1"/>
  <c r="BN382" i="1"/>
  <c r="Z382" i="1"/>
  <c r="BP388" i="1"/>
  <c r="BN388" i="1"/>
  <c r="Z388" i="1"/>
  <c r="Y397" i="1"/>
  <c r="BP407" i="1"/>
  <c r="BN407" i="1"/>
  <c r="Z407" i="1"/>
  <c r="BP419" i="1"/>
  <c r="BN419" i="1"/>
  <c r="Z419" i="1"/>
  <c r="BP433" i="1"/>
  <c r="BN433" i="1"/>
  <c r="Z433" i="1"/>
  <c r="BP449" i="1"/>
  <c r="BN449" i="1"/>
  <c r="Z449" i="1"/>
  <c r="Y469" i="1"/>
  <c r="Y468" i="1"/>
  <c r="BP467" i="1"/>
  <c r="BN467" i="1"/>
  <c r="Z467" i="1"/>
  <c r="Z468" i="1" s="1"/>
  <c r="Y474" i="1"/>
  <c r="BP473" i="1"/>
  <c r="BN473" i="1"/>
  <c r="Z473" i="1"/>
  <c r="Z474" i="1" s="1"/>
  <c r="BP477" i="1"/>
  <c r="BN477" i="1"/>
  <c r="Z477" i="1"/>
  <c r="BP488" i="1"/>
  <c r="BN488" i="1"/>
  <c r="Z488" i="1"/>
  <c r="BP493" i="1"/>
  <c r="BN493" i="1"/>
  <c r="Z493" i="1"/>
  <c r="BP517" i="1"/>
  <c r="BN517" i="1"/>
  <c r="Z517" i="1"/>
  <c r="BP533" i="1"/>
  <c r="BN533" i="1"/>
  <c r="Z533" i="1"/>
  <c r="BP549" i="1"/>
  <c r="BN549" i="1"/>
  <c r="Z549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BP630" i="1"/>
  <c r="BN630" i="1"/>
  <c r="Z630" i="1"/>
  <c r="Y378" i="1"/>
  <c r="BP481" i="1"/>
  <c r="BN481" i="1"/>
  <c r="Z481" i="1"/>
  <c r="BP489" i="1"/>
  <c r="BN489" i="1"/>
  <c r="Z489" i="1"/>
  <c r="Y501" i="1"/>
  <c r="BP499" i="1"/>
  <c r="BN499" i="1"/>
  <c r="Z499" i="1"/>
  <c r="BP518" i="1"/>
  <c r="BN518" i="1"/>
  <c r="Z518" i="1"/>
  <c r="Y535" i="1"/>
  <c r="BP534" i="1"/>
  <c r="BN534" i="1"/>
  <c r="Z534" i="1"/>
  <c r="AB662" i="1"/>
  <c r="Y540" i="1"/>
  <c r="BP539" i="1"/>
  <c r="BN539" i="1"/>
  <c r="Z539" i="1"/>
  <c r="Z540" i="1" s="1"/>
  <c r="BP545" i="1"/>
  <c r="BN545" i="1"/>
  <c r="Z545" i="1"/>
  <c r="Y574" i="1"/>
  <c r="BP565" i="1"/>
  <c r="BN565" i="1"/>
  <c r="Z565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H9" i="1"/>
  <c r="A10" i="1"/>
  <c r="Y24" i="1"/>
  <c r="Y35" i="1"/>
  <c r="Y55" i="1"/>
  <c r="Y59" i="1"/>
  <c r="Y72" i="1"/>
  <c r="Y79" i="1"/>
  <c r="Y89" i="1"/>
  <c r="Y97" i="1"/>
  <c r="Y103" i="1"/>
  <c r="Y112" i="1"/>
  <c r="Y120" i="1"/>
  <c r="Y129" i="1"/>
  <c r="Y136" i="1"/>
  <c r="Y147" i="1"/>
  <c r="Y151" i="1"/>
  <c r="Y158" i="1"/>
  <c r="Y162" i="1"/>
  <c r="Y168" i="1"/>
  <c r="Y173" i="1"/>
  <c r="Y181" i="1"/>
  <c r="Y187" i="1"/>
  <c r="Y204" i="1"/>
  <c r="Y209" i="1"/>
  <c r="Y215" i="1"/>
  <c r="Y225" i="1"/>
  <c r="BP235" i="1"/>
  <c r="BN235" i="1"/>
  <c r="Z235" i="1"/>
  <c r="Y239" i="1"/>
  <c r="BP243" i="1"/>
  <c r="BN243" i="1"/>
  <c r="Z243" i="1"/>
  <c r="Y247" i="1"/>
  <c r="BP252" i="1"/>
  <c r="BN252" i="1"/>
  <c r="Z252" i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BP348" i="1"/>
  <c r="BN348" i="1"/>
  <c r="Z348" i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BP389" i="1"/>
  <c r="BN389" i="1"/>
  <c r="Z389" i="1"/>
  <c r="Y391" i="1"/>
  <c r="BP416" i="1"/>
  <c r="BN416" i="1"/>
  <c r="Z416" i="1"/>
  <c r="BP420" i="1"/>
  <c r="BN420" i="1"/>
  <c r="Z420" i="1"/>
  <c r="Y424" i="1"/>
  <c r="BP428" i="1"/>
  <c r="BN428" i="1"/>
  <c r="Z428" i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I662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BN76" i="1"/>
  <c r="Z77" i="1"/>
  <c r="BN77" i="1"/>
  <c r="Z83" i="1"/>
  <c r="BN83" i="1"/>
  <c r="Z85" i="1"/>
  <c r="BN85" i="1"/>
  <c r="Z87" i="1"/>
  <c r="BN87" i="1"/>
  <c r="Z95" i="1"/>
  <c r="BN95" i="1"/>
  <c r="Z101" i="1"/>
  <c r="Z103" i="1" s="1"/>
  <c r="BN101" i="1"/>
  <c r="E662" i="1"/>
  <c r="Z108" i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2" i="1"/>
  <c r="BN132" i="1"/>
  <c r="Z140" i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BN183" i="1"/>
  <c r="BP183" i="1"/>
  <c r="Z185" i="1"/>
  <c r="BN185" i="1"/>
  <c r="Z196" i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Z217" i="1"/>
  <c r="BN217" i="1"/>
  <c r="BP217" i="1"/>
  <c r="Z219" i="1"/>
  <c r="BN219" i="1"/>
  <c r="Z221" i="1"/>
  <c r="BN221" i="1"/>
  <c r="Z223" i="1"/>
  <c r="BN223" i="1"/>
  <c r="Y240" i="1"/>
  <c r="Z229" i="1"/>
  <c r="BN229" i="1"/>
  <c r="Z231" i="1"/>
  <c r="BN231" i="1"/>
  <c r="Z233" i="1"/>
  <c r="BN233" i="1"/>
  <c r="BP237" i="1"/>
  <c r="BN237" i="1"/>
  <c r="Z237" i="1"/>
  <c r="Y248" i="1"/>
  <c r="BP245" i="1"/>
  <c r="BN245" i="1"/>
  <c r="Z245" i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Z408" i="1"/>
  <c r="BP406" i="1"/>
  <c r="BN406" i="1"/>
  <c r="Z406" i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T662" i="1"/>
  <c r="Y345" i="1"/>
  <c r="BP361" i="1"/>
  <c r="BN361" i="1"/>
  <c r="Z361" i="1"/>
  <c r="Y370" i="1"/>
  <c r="BP365" i="1"/>
  <c r="BN365" i="1"/>
  <c r="Z365" i="1"/>
  <c r="Z369" i="1" s="1"/>
  <c r="Y369" i="1"/>
  <c r="BP373" i="1"/>
  <c r="BN373" i="1"/>
  <c r="Z373" i="1"/>
  <c r="Z378" i="1" s="1"/>
  <c r="BP377" i="1"/>
  <c r="BN377" i="1"/>
  <c r="Z377" i="1"/>
  <c r="Y379" i="1"/>
  <c r="Y384" i="1"/>
  <c r="BP381" i="1"/>
  <c r="BN381" i="1"/>
  <c r="Z381" i="1"/>
  <c r="Z384" i="1" s="1"/>
  <c r="Y392" i="1"/>
  <c r="Z397" i="1"/>
  <c r="BP395" i="1"/>
  <c r="BN395" i="1"/>
  <c r="Z395" i="1"/>
  <c r="V662" i="1"/>
  <c r="Y409" i="1"/>
  <c r="BP414" i="1"/>
  <c r="BN414" i="1"/>
  <c r="Z414" i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Z506" i="1" s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Y519" i="1"/>
  <c r="BP532" i="1"/>
  <c r="BN532" i="1"/>
  <c r="Z532" i="1"/>
  <c r="BP548" i="1"/>
  <c r="BN548" i="1"/>
  <c r="Z548" i="1"/>
  <c r="BP554" i="1"/>
  <c r="BN554" i="1"/>
  <c r="Z554" i="1"/>
  <c r="BP566" i="1"/>
  <c r="BN566" i="1"/>
  <c r="Z566" i="1"/>
  <c r="BP569" i="1"/>
  <c r="BN569" i="1"/>
  <c r="Z569" i="1"/>
  <c r="BP573" i="1"/>
  <c r="BN573" i="1"/>
  <c r="Z573" i="1"/>
  <c r="Y575" i="1"/>
  <c r="Y580" i="1"/>
  <c r="BP577" i="1"/>
  <c r="BN577" i="1"/>
  <c r="Z577" i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111" i="1" l="1"/>
  <c r="Z391" i="1"/>
  <c r="Z614" i="1"/>
  <c r="Z464" i="1"/>
  <c r="Z429" i="1"/>
  <c r="Z349" i="1"/>
  <c r="X655" i="1"/>
  <c r="Z556" i="1"/>
  <c r="Z496" i="1"/>
  <c r="Z580" i="1"/>
  <c r="Z574" i="1"/>
  <c r="Z535" i="1"/>
  <c r="Z519" i="1"/>
  <c r="Z424" i="1"/>
  <c r="Z247" i="1"/>
  <c r="Z239" i="1"/>
  <c r="Z225" i="1"/>
  <c r="Z203" i="1"/>
  <c r="Z180" i="1"/>
  <c r="Z146" i="1"/>
  <c r="Z119" i="1"/>
  <c r="Z97" i="1"/>
  <c r="Z88" i="1"/>
  <c r="Z79" i="1"/>
  <c r="Z72" i="1"/>
  <c r="Z54" i="1"/>
  <c r="Z35" i="1"/>
  <c r="Z259" i="1"/>
  <c r="Z632" i="1"/>
  <c r="Z597" i="1"/>
  <c r="Y656" i="1"/>
  <c r="Y653" i="1"/>
  <c r="Z362" i="1"/>
  <c r="Y652" i="1"/>
  <c r="Z638" i="1"/>
  <c r="Z604" i="1"/>
  <c r="Z585" i="1"/>
  <c r="Z312" i="1"/>
  <c r="Z186" i="1"/>
  <c r="Z136" i="1"/>
  <c r="Z128" i="1"/>
  <c r="Y654" i="1"/>
  <c r="Z451" i="1"/>
  <c r="Z435" i="1"/>
  <c r="Z302" i="1"/>
  <c r="Z290" i="1"/>
  <c r="Z625" i="1"/>
  <c r="Z272" i="1"/>
  <c r="Z657" i="1" l="1"/>
  <c r="Y655" i="1"/>
</calcChain>
</file>

<file path=xl/sharedStrings.xml><?xml version="1.0" encoding="utf-8"?>
<sst xmlns="http://schemas.openxmlformats.org/spreadsheetml/2006/main" count="3078" uniqueCount="1091">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</sst>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 t="s">
        <v>1090</v>
      </c>
      <c r="I5" s="1068"/>
      <c r="J5" s="1068"/>
      <c r="K5" s="1068"/>
      <c r="L5" s="1068"/>
      <c r="M5" s="850"/>
      <c r="N5" s="58"/>
      <c r="P5" s="24" t="s">
        <v>10</v>
      </c>
      <c r="Q5" s="1156">
        <v>45607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14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Понедельник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28">
        <v>0.54166666666666663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20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21</v>
      </c>
      <c r="Q10" s="972"/>
      <c r="R10" s="973"/>
      <c r="U10" s="24" t="s">
        <v>22</v>
      </c>
      <c r="V10" s="775" t="s">
        <v>23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0"/>
      <c r="R11" s="911"/>
      <c r="U11" s="24" t="s">
        <v>26</v>
      </c>
      <c r="V11" s="1096" t="s">
        <v>27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28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29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30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31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32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33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35</v>
      </c>
      <c r="B17" s="805" t="s">
        <v>36</v>
      </c>
      <c r="C17" s="937" t="s">
        <v>37</v>
      </c>
      <c r="D17" s="805" t="s">
        <v>38</v>
      </c>
      <c r="E17" s="875"/>
      <c r="F17" s="805" t="s">
        <v>39</v>
      </c>
      <c r="G17" s="805" t="s">
        <v>40</v>
      </c>
      <c r="H17" s="805" t="s">
        <v>41</v>
      </c>
      <c r="I17" s="805" t="s">
        <v>42</v>
      </c>
      <c r="J17" s="805" t="s">
        <v>43</v>
      </c>
      <c r="K17" s="805" t="s">
        <v>44</v>
      </c>
      <c r="L17" s="805" t="s">
        <v>45</v>
      </c>
      <c r="M17" s="805" t="s">
        <v>46</v>
      </c>
      <c r="N17" s="805" t="s">
        <v>47</v>
      </c>
      <c r="O17" s="805" t="s">
        <v>48</v>
      </c>
      <c r="P17" s="805" t="s">
        <v>49</v>
      </c>
      <c r="Q17" s="874"/>
      <c r="R17" s="874"/>
      <c r="S17" s="874"/>
      <c r="T17" s="875"/>
      <c r="U17" s="1177" t="s">
        <v>50</v>
      </c>
      <c r="V17" s="914"/>
      <c r="W17" s="805" t="s">
        <v>51</v>
      </c>
      <c r="X17" s="805" t="s">
        <v>52</v>
      </c>
      <c r="Y17" s="1175" t="s">
        <v>53</v>
      </c>
      <c r="Z17" s="1064" t="s">
        <v>54</v>
      </c>
      <c r="AA17" s="1038" t="s">
        <v>55</v>
      </c>
      <c r="AB17" s="1038" t="s">
        <v>56</v>
      </c>
      <c r="AC17" s="1038" t="s">
        <v>57</v>
      </c>
      <c r="AD17" s="1038" t="s">
        <v>58</v>
      </c>
      <c r="AE17" s="1134"/>
      <c r="AF17" s="1135"/>
      <c r="AG17" s="66"/>
      <c r="BD17" s="65" t="s">
        <v>59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60</v>
      </c>
      <c r="V18" s="67" t="s">
        <v>61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hidden="1" customHeight="1" x14ac:dyDescent="0.2">
      <c r="A19" s="856" t="s">
        <v>62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hidden="1" customHeight="1" x14ac:dyDescent="0.25">
      <c r="A20" s="792" t="s">
        <v>62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63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70</v>
      </c>
      <c r="Q23" s="773"/>
      <c r="R23" s="773"/>
      <c r="S23" s="773"/>
      <c r="T23" s="773"/>
      <c r="U23" s="773"/>
      <c r="V23" s="774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70</v>
      </c>
      <c r="Q24" s="773"/>
      <c r="R24" s="773"/>
      <c r="S24" s="773"/>
      <c r="T24" s="773"/>
      <c r="U24" s="773"/>
      <c r="V24" s="774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72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70">
        <v>4607091383881</v>
      </c>
      <c r="E26" s="771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70">
        <v>4680115885912</v>
      </c>
      <c r="E27" s="771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26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82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70</v>
      </c>
      <c r="Q35" s="773"/>
      <c r="R35" s="773"/>
      <c r="S35" s="773"/>
      <c r="T35" s="773"/>
      <c r="U35" s="773"/>
      <c r="V35" s="774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70</v>
      </c>
      <c r="Q36" s="773"/>
      <c r="R36" s="773"/>
      <c r="S36" s="773"/>
      <c r="T36" s="773"/>
      <c r="U36" s="773"/>
      <c r="V36" s="774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102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70</v>
      </c>
      <c r="Q39" s="773"/>
      <c r="R39" s="773"/>
      <c r="S39" s="773"/>
      <c r="T39" s="773"/>
      <c r="U39" s="773"/>
      <c r="V39" s="774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70</v>
      </c>
      <c r="Q40" s="773"/>
      <c r="R40" s="773"/>
      <c r="S40" s="773"/>
      <c r="T40" s="773"/>
      <c r="U40" s="773"/>
      <c r="V40" s="774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108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70</v>
      </c>
      <c r="Q43" s="773"/>
      <c r="R43" s="773"/>
      <c r="S43" s="773"/>
      <c r="T43" s="773"/>
      <c r="U43" s="773"/>
      <c r="V43" s="774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70</v>
      </c>
      <c r="Q44" s="773"/>
      <c r="R44" s="773"/>
      <c r="S44" s="773"/>
      <c r="T44" s="773"/>
      <c r="U44" s="773"/>
      <c r="V44" s="774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6" t="s">
        <v>111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hidden="1" customHeight="1" x14ac:dyDescent="0.25">
      <c r="A46" s="792" t="s">
        <v>112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113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81</v>
      </c>
      <c r="Y48" s="762">
        <f t="shared" ref="Y48:Y53" si="6">IFERROR(IF(X48="",0,CEILING((X48/$H48),1)*$H48),"")</f>
        <v>86.4</v>
      </c>
      <c r="Z48" s="36">
        <f>IFERROR(IF(Y48=0,"",ROUNDUP(Y48/H48,0)*0.02175),"")</f>
        <v>0.17399999999999999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84.6</v>
      </c>
      <c r="BN48" s="64">
        <f t="shared" ref="BN48:BN53" si="8">IFERROR(Y48*I48/H48,"0")</f>
        <v>90.24</v>
      </c>
      <c r="BO48" s="64">
        <f t="shared" ref="BO48:BO53" si="9">IFERROR(1/J48*(X48/H48),"0")</f>
        <v>0.1339285714285714</v>
      </c>
      <c r="BP48" s="64">
        <f t="shared" ref="BP48:BP53" si="10">IFERROR(1/J48*(Y48/H48),"0")</f>
        <v>0.14285714285714285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70</v>
      </c>
      <c r="Q54" s="773"/>
      <c r="R54" s="773"/>
      <c r="S54" s="773"/>
      <c r="T54" s="773"/>
      <c r="U54" s="773"/>
      <c r="V54" s="774"/>
      <c r="W54" s="37" t="s">
        <v>71</v>
      </c>
      <c r="X54" s="763">
        <f>IFERROR(X48/H48,"0")+IFERROR(X49/H49,"0")+IFERROR(X50/H50,"0")+IFERROR(X51/H51,"0")+IFERROR(X52/H52,"0")+IFERROR(X53/H53,"0")</f>
        <v>7.4999999999999991</v>
      </c>
      <c r="Y54" s="763">
        <f>IFERROR(Y48/H48,"0")+IFERROR(Y49/H49,"0")+IFERROR(Y50/H50,"0")+IFERROR(Y51/H51,"0")+IFERROR(Y52/H52,"0")+IFERROR(Y53/H53,"0")</f>
        <v>8</v>
      </c>
      <c r="Z54" s="763">
        <f>IFERROR(IF(Z48="",0,Z48),"0")+IFERROR(IF(Z49="",0,Z49),"0")+IFERROR(IF(Z50="",0,Z50),"0")+IFERROR(IF(Z51="",0,Z51),"0")+IFERROR(IF(Z52="",0,Z52),"0")+IFERROR(IF(Z53="",0,Z53),"0")</f>
        <v>0.17399999999999999</v>
      </c>
      <c r="AA54" s="764"/>
      <c r="AB54" s="764"/>
      <c r="AC54" s="764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70</v>
      </c>
      <c r="Q55" s="773"/>
      <c r="R55" s="773"/>
      <c r="S55" s="773"/>
      <c r="T55" s="773"/>
      <c r="U55" s="773"/>
      <c r="V55" s="774"/>
      <c r="W55" s="37" t="s">
        <v>68</v>
      </c>
      <c r="X55" s="763">
        <f>IFERROR(SUM(X48:X53),"0")</f>
        <v>81</v>
      </c>
      <c r="Y55" s="763">
        <f>IFERROR(SUM(Y48:Y53),"0")</f>
        <v>86.4</v>
      </c>
      <c r="Z55" s="37"/>
      <c r="AA55" s="764"/>
      <c r="AB55" s="764"/>
      <c r="AC55" s="764"/>
    </row>
    <row r="56" spans="1:68" ht="14.25" hidden="1" customHeight="1" x14ac:dyDescent="0.25">
      <c r="A56" s="787" t="s">
        <v>72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70</v>
      </c>
      <c r="Q59" s="773"/>
      <c r="R59" s="773"/>
      <c r="S59" s="773"/>
      <c r="T59" s="773"/>
      <c r="U59" s="773"/>
      <c r="V59" s="774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70</v>
      </c>
      <c r="Q60" s="773"/>
      <c r="R60" s="773"/>
      <c r="S60" s="773"/>
      <c r="T60" s="773"/>
      <c r="U60" s="773"/>
      <c r="V60" s="774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137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113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79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142</v>
      </c>
      <c r="B65" s="54" t="s">
        <v>146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40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8</v>
      </c>
      <c r="Y70" s="762">
        <f t="shared" si="11"/>
        <v>8</v>
      </c>
      <c r="Z70" s="36">
        <f>IFERROR(IF(Y70=0,"",ROUNDUP(Y70/H70,0)*0.00902),"")</f>
        <v>1.804E-2</v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8.42</v>
      </c>
      <c r="BN70" s="64">
        <f t="shared" si="13"/>
        <v>8.42</v>
      </c>
      <c r="BO70" s="64">
        <f t="shared" si="14"/>
        <v>1.5151515151515152E-2</v>
      </c>
      <c r="BP70" s="64">
        <f t="shared" si="15"/>
        <v>1.5151515151515152E-2</v>
      </c>
    </row>
    <row r="71" spans="1:68" ht="27" hidden="1" customHeight="1" x14ac:dyDescent="0.25">
      <c r="A71" s="54" t="s">
        <v>165</v>
      </c>
      <c r="B71" s="54" t="s">
        <v>166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70</v>
      </c>
      <c r="Q72" s="773"/>
      <c r="R72" s="773"/>
      <c r="S72" s="773"/>
      <c r="T72" s="773"/>
      <c r="U72" s="773"/>
      <c r="V72" s="774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2</v>
      </c>
      <c r="Y72" s="763">
        <f>IFERROR(Y63/H63,"0")+IFERROR(Y64/H64,"0")+IFERROR(Y65/H65,"0")+IFERROR(Y66/H66,"0")+IFERROR(Y67/H67,"0")+IFERROR(Y68/H68,"0")+IFERROR(Y69/H69,"0")+IFERROR(Y70/H70,"0")+IFERROR(Y71/H71,"0")</f>
        <v>2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1.804E-2</v>
      </c>
      <c r="AA72" s="764"/>
      <c r="AB72" s="764"/>
      <c r="AC72" s="764"/>
    </row>
    <row r="73" spans="1:68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70</v>
      </c>
      <c r="Q73" s="773"/>
      <c r="R73" s="773"/>
      <c r="S73" s="773"/>
      <c r="T73" s="773"/>
      <c r="U73" s="773"/>
      <c r="V73" s="774"/>
      <c r="W73" s="37" t="s">
        <v>68</v>
      </c>
      <c r="X73" s="763">
        <f>IFERROR(SUM(X63:X71),"0")</f>
        <v>8</v>
      </c>
      <c r="Y73" s="763">
        <f>IFERROR(SUM(Y63:Y71),"0")</f>
        <v>8</v>
      </c>
      <c r="Z73" s="37"/>
      <c r="AA73" s="764"/>
      <c r="AB73" s="764"/>
      <c r="AC73" s="764"/>
    </row>
    <row r="74" spans="1:68" ht="14.25" hidden="1" customHeight="1" x14ac:dyDescent="0.25">
      <c r="A74" s="787" t="s">
        <v>167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hidden="1" customHeight="1" x14ac:dyDescent="0.25">
      <c r="A75" s="54" t="s">
        <v>168</v>
      </c>
      <c r="B75" s="54" t="s">
        <v>169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1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70</v>
      </c>
      <c r="Q79" s="773"/>
      <c r="R79" s="773"/>
      <c r="S79" s="773"/>
      <c r="T79" s="773"/>
      <c r="U79" s="773"/>
      <c r="V79" s="774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hidden="1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70</v>
      </c>
      <c r="Q80" s="773"/>
      <c r="R80" s="773"/>
      <c r="S80" s="773"/>
      <c r="T80" s="773"/>
      <c r="U80" s="773"/>
      <c r="V80" s="774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hidden="1" customHeight="1" x14ac:dyDescent="0.25">
      <c r="A81" s="787" t="s">
        <v>63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179</v>
      </c>
      <c r="B82" s="54" t="s">
        <v>180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2</v>
      </c>
      <c r="Y87" s="762">
        <f t="shared" si="16"/>
        <v>3.6</v>
      </c>
      <c r="Z87" s="36">
        <f>IFERROR(IF(Y87=0,"",ROUNDUP(Y87/H87,0)*0.00502),"")</f>
        <v>1.004E-2</v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2.1111111111111112</v>
      </c>
      <c r="BN87" s="64">
        <f t="shared" si="18"/>
        <v>3.8</v>
      </c>
      <c r="BO87" s="64">
        <f t="shared" si="19"/>
        <v>4.7483380816714157E-3</v>
      </c>
      <c r="BP87" s="64">
        <f t="shared" si="20"/>
        <v>8.5470085470085479E-3</v>
      </c>
    </row>
    <row r="88" spans="1:68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70</v>
      </c>
      <c r="Q88" s="773"/>
      <c r="R88" s="773"/>
      <c r="S88" s="773"/>
      <c r="T88" s="773"/>
      <c r="U88" s="773"/>
      <c r="V88" s="774"/>
      <c r="W88" s="37" t="s">
        <v>71</v>
      </c>
      <c r="X88" s="763">
        <f>IFERROR(X82/H82,"0")+IFERROR(X83/H83,"0")+IFERROR(X84/H84,"0")+IFERROR(X85/H85,"0")+IFERROR(X86/H86,"0")+IFERROR(X87/H87,"0")</f>
        <v>1.1111111111111112</v>
      </c>
      <c r="Y88" s="763">
        <f>IFERROR(Y82/H82,"0")+IFERROR(Y83/H83,"0")+IFERROR(Y84/H84,"0")+IFERROR(Y85/H85,"0")+IFERROR(Y86/H86,"0")+IFERROR(Y87/H87,"0")</f>
        <v>2</v>
      </c>
      <c r="Z88" s="763">
        <f>IFERROR(IF(Z82="",0,Z82),"0")+IFERROR(IF(Z83="",0,Z83),"0")+IFERROR(IF(Z84="",0,Z84),"0")+IFERROR(IF(Z85="",0,Z85),"0")+IFERROR(IF(Z86="",0,Z86),"0")+IFERROR(IF(Z87="",0,Z87),"0")</f>
        <v>1.004E-2</v>
      </c>
      <c r="AA88" s="764"/>
      <c r="AB88" s="764"/>
      <c r="AC88" s="764"/>
    </row>
    <row r="89" spans="1:68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70</v>
      </c>
      <c r="Q89" s="773"/>
      <c r="R89" s="773"/>
      <c r="S89" s="773"/>
      <c r="T89" s="773"/>
      <c r="U89" s="773"/>
      <c r="V89" s="774"/>
      <c r="W89" s="37" t="s">
        <v>68</v>
      </c>
      <c r="X89" s="763">
        <f>IFERROR(SUM(X82:X87),"0")</f>
        <v>2</v>
      </c>
      <c r="Y89" s="763">
        <f>IFERROR(SUM(Y82:Y87),"0")</f>
        <v>3.6</v>
      </c>
      <c r="Z89" s="37"/>
      <c r="AA89" s="764"/>
      <c r="AB89" s="764"/>
      <c r="AC89" s="764"/>
    </row>
    <row r="90" spans="1:68" ht="14.25" hidden="1" customHeight="1" x14ac:dyDescent="0.25">
      <c r="A90" s="787" t="s">
        <v>72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29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3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70</v>
      </c>
      <c r="Q97" s="773"/>
      <c r="R97" s="773"/>
      <c r="S97" s="773"/>
      <c r="T97" s="773"/>
      <c r="U97" s="773"/>
      <c r="V97" s="774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70</v>
      </c>
      <c r="Q98" s="773"/>
      <c r="R98" s="773"/>
      <c r="S98" s="773"/>
      <c r="T98" s="773"/>
      <c r="U98" s="773"/>
      <c r="V98" s="774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hidden="1" customHeight="1" x14ac:dyDescent="0.25">
      <c r="A100" s="54" t="s">
        <v>214</v>
      </c>
      <c r="B100" s="54" t="s">
        <v>215</v>
      </c>
      <c r="C100" s="31">
        <v>4301060371</v>
      </c>
      <c r="D100" s="770">
        <v>4680115881532</v>
      </c>
      <c r="E100" s="771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4301060366</v>
      </c>
      <c r="D101" s="770">
        <v>4680115881532</v>
      </c>
      <c r="E101" s="771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70</v>
      </c>
      <c r="Q103" s="773"/>
      <c r="R103" s="773"/>
      <c r="S103" s="773"/>
      <c r="T103" s="773"/>
      <c r="U103" s="773"/>
      <c r="V103" s="774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hidden="1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70</v>
      </c>
      <c r="Q104" s="773"/>
      <c r="R104" s="773"/>
      <c r="S104" s="773"/>
      <c r="T104" s="773"/>
      <c r="U104" s="773"/>
      <c r="V104" s="774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hidden="1" customHeight="1" x14ac:dyDescent="0.25">
      <c r="A105" s="792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113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67</v>
      </c>
      <c r="Y107" s="762">
        <f>IFERROR(IF(X107="",0,CEILING((X107/$H107),1)*$H107),"")</f>
        <v>75.600000000000009</v>
      </c>
      <c r="Z107" s="36">
        <f>IFERROR(IF(Y107=0,"",ROUNDUP(Y107/H107,0)*0.02175),"")</f>
        <v>0.15225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69.977777777777774</v>
      </c>
      <c r="BN107" s="64">
        <f>IFERROR(Y107*I107/H107,"0")</f>
        <v>78.959999999999994</v>
      </c>
      <c r="BO107" s="64">
        <f>IFERROR(1/J107*(X107/H107),"0")</f>
        <v>0.11078042328042327</v>
      </c>
      <c r="BP107" s="64">
        <f>IFERROR(1/J107*(Y107/H107),"0")</f>
        <v>0.125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9</v>
      </c>
      <c r="Y109" s="762">
        <f>IFERROR(IF(X109="",0,CEILING((X109/$H109),1)*$H109),"")</f>
        <v>9</v>
      </c>
      <c r="Z109" s="36">
        <f>IFERROR(IF(Y109=0,"",ROUNDUP(Y109/H109,0)*0.00902),"")</f>
        <v>1.804E-2</v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9.42</v>
      </c>
      <c r="BN109" s="64">
        <f>IFERROR(Y109*I109/H109,"0")</f>
        <v>9.42</v>
      </c>
      <c r="BO109" s="64">
        <f>IFERROR(1/J109*(X109/H109),"0")</f>
        <v>1.5151515151515152E-2</v>
      </c>
      <c r="BP109" s="64">
        <f>IFERROR(1/J109*(Y109/H109),"0")</f>
        <v>1.5151515151515152E-2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70</v>
      </c>
      <c r="Q111" s="773"/>
      <c r="R111" s="773"/>
      <c r="S111" s="773"/>
      <c r="T111" s="773"/>
      <c r="U111" s="773"/>
      <c r="V111" s="774"/>
      <c r="W111" s="37" t="s">
        <v>71</v>
      </c>
      <c r="X111" s="763">
        <f>IFERROR(X107/H107,"0")+IFERROR(X108/H108,"0")+IFERROR(X109/H109,"0")+IFERROR(X110/H110,"0")</f>
        <v>8.2037037037037024</v>
      </c>
      <c r="Y111" s="763">
        <f>IFERROR(Y107/H107,"0")+IFERROR(Y108/H108,"0")+IFERROR(Y109/H109,"0")+IFERROR(Y110/H110,"0")</f>
        <v>9</v>
      </c>
      <c r="Z111" s="763">
        <f>IFERROR(IF(Z107="",0,Z107),"0")+IFERROR(IF(Z108="",0,Z108),"0")+IFERROR(IF(Z109="",0,Z109),"0")+IFERROR(IF(Z110="",0,Z110),"0")</f>
        <v>0.17029</v>
      </c>
      <c r="AA111" s="764"/>
      <c r="AB111" s="764"/>
      <c r="AC111" s="764"/>
    </row>
    <row r="112" spans="1:68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70</v>
      </c>
      <c r="Q112" s="773"/>
      <c r="R112" s="773"/>
      <c r="S112" s="773"/>
      <c r="T112" s="773"/>
      <c r="U112" s="773"/>
      <c r="V112" s="774"/>
      <c r="W112" s="37" t="s">
        <v>68</v>
      </c>
      <c r="X112" s="763">
        <f>IFERROR(SUM(X107:X110),"0")</f>
        <v>76</v>
      </c>
      <c r="Y112" s="763">
        <f>IFERROR(SUM(Y107:Y110),"0")</f>
        <v>84.600000000000009</v>
      </c>
      <c r="Z112" s="37"/>
      <c r="AA112" s="764"/>
      <c r="AB112" s="764"/>
      <c r="AC112" s="764"/>
    </row>
    <row r="113" spans="1:68" ht="14.25" hidden="1" customHeight="1" x14ac:dyDescent="0.25">
      <c r="A113" s="787" t="s">
        <v>72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hidden="1" customHeight="1" x14ac:dyDescent="0.25">
      <c r="A114" s="54" t="s">
        <v>233</v>
      </c>
      <c r="B114" s="54" t="s">
        <v>234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233</v>
      </c>
      <c r="B115" s="54" t="s">
        <v>236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17</v>
      </c>
      <c r="Y116" s="762">
        <f>IFERROR(IF(X116="",0,CEILING((X116/$H116),1)*$H116),"")</f>
        <v>18.900000000000002</v>
      </c>
      <c r="Z116" s="36">
        <f>IFERROR(IF(Y116=0,"",ROUNDUP(Y116/H116,0)*0.00753),"")</f>
        <v>5.271E-2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18.712592592592593</v>
      </c>
      <c r="BN116" s="64">
        <f>IFERROR(Y116*I116/H116,"0")</f>
        <v>20.804000000000002</v>
      </c>
      <c r="BO116" s="64">
        <f>IFERROR(1/J116*(X116/H116),"0")</f>
        <v>4.0360873694207024E-2</v>
      </c>
      <c r="BP116" s="64">
        <f>IFERROR(1/J116*(Y116/H116),"0")</f>
        <v>4.4871794871794872E-2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7</v>
      </c>
      <c r="Y118" s="762">
        <f>IFERROR(IF(X118="",0,CEILING((X118/$H118),1)*$H118),"")</f>
        <v>8.1000000000000014</v>
      </c>
      <c r="Z118" s="36">
        <f>IFERROR(IF(Y118=0,"",ROUNDUP(Y118/H118,0)*0.00902),"")</f>
        <v>2.7060000000000001E-2</v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7.7466666666666661</v>
      </c>
      <c r="BN118" s="64">
        <f>IFERROR(Y118*I118/H118,"0")</f>
        <v>8.9640000000000004</v>
      </c>
      <c r="BO118" s="64">
        <f>IFERROR(1/J118*(X118/H118),"0")</f>
        <v>1.9640852974186308E-2</v>
      </c>
      <c r="BP118" s="64">
        <f>IFERROR(1/J118*(Y118/H118),"0")</f>
        <v>2.2727272727272731E-2</v>
      </c>
    </row>
    <row r="119" spans="1:68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70</v>
      </c>
      <c r="Q119" s="773"/>
      <c r="R119" s="773"/>
      <c r="S119" s="773"/>
      <c r="T119" s="773"/>
      <c r="U119" s="773"/>
      <c r="V119" s="774"/>
      <c r="W119" s="37" t="s">
        <v>71</v>
      </c>
      <c r="X119" s="763">
        <f>IFERROR(X114/H114,"0")+IFERROR(X115/H115,"0")+IFERROR(X116/H116,"0")+IFERROR(X117/H117,"0")+IFERROR(X118/H118,"0")</f>
        <v>8.8888888888888893</v>
      </c>
      <c r="Y119" s="763">
        <f>IFERROR(Y114/H114,"0")+IFERROR(Y115/H115,"0")+IFERROR(Y116/H116,"0")+IFERROR(Y117/H117,"0")+IFERROR(Y118/H118,"0")</f>
        <v>10</v>
      </c>
      <c r="Z119" s="763">
        <f>IFERROR(IF(Z114="",0,Z114),"0")+IFERROR(IF(Z115="",0,Z115),"0")+IFERROR(IF(Z116="",0,Z116),"0")+IFERROR(IF(Z117="",0,Z117),"0")+IFERROR(IF(Z118="",0,Z118),"0")</f>
        <v>7.9770000000000008E-2</v>
      </c>
      <c r="AA119" s="764"/>
      <c r="AB119" s="764"/>
      <c r="AC119" s="764"/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70</v>
      </c>
      <c r="Q120" s="773"/>
      <c r="R120" s="773"/>
      <c r="S120" s="773"/>
      <c r="T120" s="773"/>
      <c r="U120" s="773"/>
      <c r="V120" s="774"/>
      <c r="W120" s="37" t="s">
        <v>68</v>
      </c>
      <c r="X120" s="763">
        <f>IFERROR(SUM(X114:X118),"0")</f>
        <v>24</v>
      </c>
      <c r="Y120" s="763">
        <f>IFERROR(SUM(Y114:Y118),"0")</f>
        <v>27.000000000000004</v>
      </c>
      <c r="Z120" s="37"/>
      <c r="AA120" s="764"/>
      <c r="AB120" s="764"/>
      <c r="AC120" s="764"/>
    </row>
    <row r="121" spans="1:68" ht="16.5" hidden="1" customHeight="1" x14ac:dyDescent="0.25">
      <c r="A121" s="792" t="s">
        <v>246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113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hidden="1" customHeight="1" x14ac:dyDescent="0.25">
      <c r="A123" s="54" t="s">
        <v>247</v>
      </c>
      <c r="B123" s="54" t="s">
        <v>248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88</v>
      </c>
      <c r="Y124" s="762">
        <f>IFERROR(IF(X124="",0,CEILING((X124/$H124),1)*$H124),"")</f>
        <v>89.6</v>
      </c>
      <c r="Z124" s="36">
        <f>IFERROR(IF(Y124=0,"",ROUNDUP(Y124/H124,0)*0.02175),"")</f>
        <v>0.17399999999999999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91.771428571428572</v>
      </c>
      <c r="BN124" s="64">
        <f>IFERROR(Y124*I124/H124,"0")</f>
        <v>93.440000000000012</v>
      </c>
      <c r="BO124" s="64">
        <f>IFERROR(1/J124*(X124/H124),"0")</f>
        <v>0.14030612244897958</v>
      </c>
      <c r="BP124" s="64">
        <f>IFERROR(1/J124*(Y124/H124),"0")</f>
        <v>0.14285714285714285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7</v>
      </c>
      <c r="Y126" s="762">
        <f>IFERROR(IF(X126="",0,CEILING((X126/$H126),1)*$H126),"")</f>
        <v>9</v>
      </c>
      <c r="Z126" s="36">
        <f>IFERROR(IF(Y126=0,"",ROUNDUP(Y126/H126,0)*0.00902),"")</f>
        <v>1.804E-2</v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7.3266666666666662</v>
      </c>
      <c r="BN126" s="64">
        <f>IFERROR(Y126*I126/H126,"0")</f>
        <v>9.42</v>
      </c>
      <c r="BO126" s="64">
        <f>IFERROR(1/J126*(X126/H126),"0")</f>
        <v>1.1784511784511785E-2</v>
      </c>
      <c r="BP126" s="64">
        <f>IFERROR(1/J126*(Y126/H126),"0")</f>
        <v>1.5151515151515152E-2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70</v>
      </c>
      <c r="Q128" s="773"/>
      <c r="R128" s="773"/>
      <c r="S128" s="773"/>
      <c r="T128" s="773"/>
      <c r="U128" s="773"/>
      <c r="V128" s="774"/>
      <c r="W128" s="37" t="s">
        <v>71</v>
      </c>
      <c r="X128" s="763">
        <f>IFERROR(X123/H123,"0")+IFERROR(X124/H124,"0")+IFERROR(X125/H125,"0")+IFERROR(X126/H126,"0")+IFERROR(X127/H127,"0")</f>
        <v>9.412698412698413</v>
      </c>
      <c r="Y128" s="763">
        <f>IFERROR(Y123/H123,"0")+IFERROR(Y124/H124,"0")+IFERROR(Y125/H125,"0")+IFERROR(Y126/H126,"0")+IFERROR(Y127/H127,"0")</f>
        <v>10</v>
      </c>
      <c r="Z128" s="763">
        <f>IFERROR(IF(Z123="",0,Z123),"0")+IFERROR(IF(Z124="",0,Z124),"0")+IFERROR(IF(Z125="",0,Z125),"0")+IFERROR(IF(Z126="",0,Z126),"0")+IFERROR(IF(Z127="",0,Z127),"0")</f>
        <v>0.19203999999999999</v>
      </c>
      <c r="AA128" s="764"/>
      <c r="AB128" s="764"/>
      <c r="AC128" s="764"/>
    </row>
    <row r="129" spans="1:68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70</v>
      </c>
      <c r="Q129" s="773"/>
      <c r="R129" s="773"/>
      <c r="S129" s="773"/>
      <c r="T129" s="773"/>
      <c r="U129" s="773"/>
      <c r="V129" s="774"/>
      <c r="W129" s="37" t="s">
        <v>68</v>
      </c>
      <c r="X129" s="763">
        <f>IFERROR(SUM(X123:X127),"0")</f>
        <v>95</v>
      </c>
      <c r="Y129" s="763">
        <f>IFERROR(SUM(Y123:Y127),"0")</f>
        <v>98.6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167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hidden="1" customHeight="1" x14ac:dyDescent="0.25">
      <c r="A131" s="54" t="s">
        <v>258</v>
      </c>
      <c r="B131" s="54" t="s">
        <v>259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00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016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30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70</v>
      </c>
      <c r="Q136" s="773"/>
      <c r="R136" s="773"/>
      <c r="S136" s="773"/>
      <c r="T136" s="773"/>
      <c r="U136" s="773"/>
      <c r="V136" s="774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hidden="1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70</v>
      </c>
      <c r="Q137" s="773"/>
      <c r="R137" s="773"/>
      <c r="S137" s="773"/>
      <c r="T137" s="773"/>
      <c r="U137" s="773"/>
      <c r="V137" s="774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hidden="1" customHeight="1" x14ac:dyDescent="0.25">
      <c r="A138" s="787" t="s">
        <v>72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hidden="1" customHeight="1" x14ac:dyDescent="0.25">
      <c r="A139" s="54" t="s">
        <v>271</v>
      </c>
      <c r="B139" s="54" t="s">
        <v>272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hidden="1" customHeight="1" x14ac:dyDescent="0.25">
      <c r="A140" s="54" t="s">
        <v>271</v>
      </c>
      <c r="B140" s="54" t="s">
        <v>274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97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27</v>
      </c>
      <c r="Y143" s="762">
        <f t="shared" si="26"/>
        <v>27</v>
      </c>
      <c r="Z143" s="36">
        <f>IFERROR(IF(Y143=0,"",ROUNDUP(Y143/H143,0)*0.00753),"")</f>
        <v>7.5300000000000006E-2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29.72</v>
      </c>
      <c r="BN143" s="64">
        <f t="shared" si="28"/>
        <v>29.72</v>
      </c>
      <c r="BO143" s="64">
        <f t="shared" si="29"/>
        <v>6.4102564102564097E-2</v>
      </c>
      <c r="BP143" s="64">
        <f t="shared" si="30"/>
        <v>6.4102564102564097E-2</v>
      </c>
    </row>
    <row r="144" spans="1:68" ht="16.5" hidden="1" customHeight="1" x14ac:dyDescent="0.25">
      <c r="A144" s="54" t="s">
        <v>285</v>
      </c>
      <c r="B144" s="54" t="s">
        <v>286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70</v>
      </c>
      <c r="Q146" s="773"/>
      <c r="R146" s="773"/>
      <c r="S146" s="773"/>
      <c r="T146" s="773"/>
      <c r="U146" s="773"/>
      <c r="V146" s="774"/>
      <c r="W146" s="37" t="s">
        <v>71</v>
      </c>
      <c r="X146" s="763">
        <f>IFERROR(X139/H139,"0")+IFERROR(X140/H140,"0")+IFERROR(X141/H141,"0")+IFERROR(X142/H142,"0")+IFERROR(X143/H143,"0")+IFERROR(X144/H144,"0")+IFERROR(X145/H145,"0")</f>
        <v>10</v>
      </c>
      <c r="Y146" s="763">
        <f>IFERROR(Y139/H139,"0")+IFERROR(Y140/H140,"0")+IFERROR(Y141/H141,"0")+IFERROR(Y142/H142,"0")+IFERROR(Y143/H143,"0")+IFERROR(Y144/H144,"0")+IFERROR(Y145/H145,"0")</f>
        <v>10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7.5300000000000006E-2</v>
      </c>
      <c r="AA146" s="764"/>
      <c r="AB146" s="764"/>
      <c r="AC146" s="764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70</v>
      </c>
      <c r="Q147" s="773"/>
      <c r="R147" s="773"/>
      <c r="S147" s="773"/>
      <c r="T147" s="773"/>
      <c r="U147" s="773"/>
      <c r="V147" s="774"/>
      <c r="W147" s="37" t="s">
        <v>68</v>
      </c>
      <c r="X147" s="763">
        <f>IFERROR(SUM(X139:X145),"0")</f>
        <v>27</v>
      </c>
      <c r="Y147" s="763">
        <f>IFERROR(SUM(Y139:Y145),"0")</f>
        <v>27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213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294</v>
      </c>
      <c r="B150" s="54" t="s">
        <v>295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70</v>
      </c>
      <c r="Q151" s="773"/>
      <c r="R151" s="773"/>
      <c r="S151" s="773"/>
      <c r="T151" s="773"/>
      <c r="U151" s="773"/>
      <c r="V151" s="774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70</v>
      </c>
      <c r="Q152" s="773"/>
      <c r="R152" s="773"/>
      <c r="S152" s="773"/>
      <c r="T152" s="773"/>
      <c r="U152" s="773"/>
      <c r="V152" s="774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297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113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hidden="1" customHeight="1" x14ac:dyDescent="0.25">
      <c r="A155" s="54" t="s">
        <v>298</v>
      </c>
      <c r="B155" s="54" t="s">
        <v>299</v>
      </c>
      <c r="C155" s="31">
        <v>4301011562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70</v>
      </c>
      <c r="Q157" s="773"/>
      <c r="R157" s="773"/>
      <c r="S157" s="773"/>
      <c r="T157" s="773"/>
      <c r="U157" s="773"/>
      <c r="V157" s="774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70</v>
      </c>
      <c r="Q158" s="773"/>
      <c r="R158" s="773"/>
      <c r="S158" s="773"/>
      <c r="T158" s="773"/>
      <c r="U158" s="773"/>
      <c r="V158" s="774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63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9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302</v>
      </c>
      <c r="B161" s="54" t="s">
        <v>305</v>
      </c>
      <c r="C161" s="31">
        <v>4301031234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70</v>
      </c>
      <c r="Q162" s="773"/>
      <c r="R162" s="773"/>
      <c r="S162" s="773"/>
      <c r="T162" s="773"/>
      <c r="U162" s="773"/>
      <c r="V162" s="774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70</v>
      </c>
      <c r="Q163" s="773"/>
      <c r="R163" s="773"/>
      <c r="S163" s="773"/>
      <c r="T163" s="773"/>
      <c r="U163" s="773"/>
      <c r="V163" s="774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7" t="s">
        <v>72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306</v>
      </c>
      <c r="B166" s="54" t="s">
        <v>308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70</v>
      </c>
      <c r="Q167" s="773"/>
      <c r="R167" s="773"/>
      <c r="S167" s="773"/>
      <c r="T167" s="773"/>
      <c r="U167" s="773"/>
      <c r="V167" s="774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70</v>
      </c>
      <c r="Q168" s="773"/>
      <c r="R168" s="773"/>
      <c r="S168" s="773"/>
      <c r="T168" s="773"/>
      <c r="U168" s="773"/>
      <c r="V168" s="774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92" t="s">
        <v>111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113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70</v>
      </c>
      <c r="Q172" s="773"/>
      <c r="R172" s="773"/>
      <c r="S172" s="773"/>
      <c r="T172" s="773"/>
      <c r="U172" s="773"/>
      <c r="V172" s="774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70</v>
      </c>
      <c r="Q173" s="773"/>
      <c r="R173" s="773"/>
      <c r="S173" s="773"/>
      <c r="T173" s="773"/>
      <c r="U173" s="773"/>
      <c r="V173" s="774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63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70</v>
      </c>
      <c r="Q180" s="773"/>
      <c r="R180" s="773"/>
      <c r="S180" s="773"/>
      <c r="T180" s="773"/>
      <c r="U180" s="773"/>
      <c r="V180" s="774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70</v>
      </c>
      <c r="Q181" s="773"/>
      <c r="R181" s="773"/>
      <c r="S181" s="773"/>
      <c r="T181" s="773"/>
      <c r="U181" s="773"/>
      <c r="V181" s="774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7" t="s">
        <v>72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hidden="1" customHeight="1" x14ac:dyDescent="0.25">
      <c r="A183" s="54" t="s">
        <v>325</v>
      </c>
      <c r="B183" s="54" t="s">
        <v>326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70</v>
      </c>
      <c r="Q186" s="773"/>
      <c r="R186" s="773"/>
      <c r="S186" s="773"/>
      <c r="T186" s="773"/>
      <c r="U186" s="773"/>
      <c r="V186" s="774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hidden="1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70</v>
      </c>
      <c r="Q187" s="773"/>
      <c r="R187" s="773"/>
      <c r="S187" s="773"/>
      <c r="T187" s="773"/>
      <c r="U187" s="773"/>
      <c r="V187" s="774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hidden="1" customHeight="1" x14ac:dyDescent="0.2">
      <c r="A188" s="856" t="s">
        <v>333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hidden="1" customHeight="1" x14ac:dyDescent="0.25">
      <c r="A189" s="792" t="s">
        <v>334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167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hidden="1" customHeight="1" x14ac:dyDescent="0.25">
      <c r="A191" s="54" t="s">
        <v>335</v>
      </c>
      <c r="B191" s="54" t="s">
        <v>336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1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70</v>
      </c>
      <c r="Q192" s="773"/>
      <c r="R192" s="773"/>
      <c r="S192" s="773"/>
      <c r="T192" s="773"/>
      <c r="U192" s="773"/>
      <c r="V192" s="774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70</v>
      </c>
      <c r="Q193" s="773"/>
      <c r="R193" s="773"/>
      <c r="S193" s="773"/>
      <c r="T193" s="773"/>
      <c r="U193" s="773"/>
      <c r="V193" s="774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7" t="s">
        <v>63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57</v>
      </c>
      <c r="Y195" s="762">
        <f t="shared" ref="Y195:Y202" si="31">IFERROR(IF(X195="",0,CEILING((X195/$H195),1)*$H195),"")</f>
        <v>58.800000000000004</v>
      </c>
      <c r="Z195" s="36">
        <f>IFERROR(IF(Y195=0,"",ROUNDUP(Y195/H195,0)*0.00753),"")</f>
        <v>0.10542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60.528571428571425</v>
      </c>
      <c r="BN195" s="64">
        <f t="shared" ref="BN195:BN202" si="33">IFERROR(Y195*I195/H195,"0")</f>
        <v>62.44</v>
      </c>
      <c r="BO195" s="64">
        <f t="shared" ref="BO195:BO202" si="34">IFERROR(1/J195*(X195/H195),"0")</f>
        <v>8.6996336996336993E-2</v>
      </c>
      <c r="BP195" s="64">
        <f t="shared" ref="BP195:BP202" si="35">IFERROR(1/J195*(Y195/H195),"0")</f>
        <v>8.9743589743589744E-2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67</v>
      </c>
      <c r="Y197" s="762">
        <f t="shared" si="31"/>
        <v>67.2</v>
      </c>
      <c r="Z197" s="36">
        <f>IFERROR(IF(Y197=0,"",ROUNDUP(Y197/H197,0)*0.00753),"")</f>
        <v>0.12048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70.19047619047619</v>
      </c>
      <c r="BN197" s="64">
        <f t="shared" si="33"/>
        <v>70.400000000000006</v>
      </c>
      <c r="BO197" s="64">
        <f t="shared" si="34"/>
        <v>0.10225885225885226</v>
      </c>
      <c r="BP197" s="64">
        <f t="shared" si="35"/>
        <v>0.10256410256410256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2</v>
      </c>
      <c r="Y198" s="762">
        <f t="shared" si="31"/>
        <v>2.1</v>
      </c>
      <c r="Z198" s="36">
        <f>IFERROR(IF(Y198=0,"",ROUNDUP(Y198/H198,0)*0.00502),"")</f>
        <v>5.0200000000000002E-3</v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2.1238095238095238</v>
      </c>
      <c r="BN198" s="64">
        <f t="shared" si="33"/>
        <v>2.23</v>
      </c>
      <c r="BO198" s="64">
        <f t="shared" si="34"/>
        <v>4.0700040700040706E-3</v>
      </c>
      <c r="BP198" s="64">
        <f t="shared" si="35"/>
        <v>4.2735042735042739E-3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4</v>
      </c>
      <c r="Y200" s="762">
        <f t="shared" si="31"/>
        <v>4.2</v>
      </c>
      <c r="Z200" s="36">
        <f>IFERROR(IF(Y200=0,"",ROUNDUP(Y200/H200,0)*0.00502),"")</f>
        <v>1.004E-2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4.1904761904761907</v>
      </c>
      <c r="BN200" s="64">
        <f t="shared" si="33"/>
        <v>4.4000000000000004</v>
      </c>
      <c r="BO200" s="64">
        <f t="shared" si="34"/>
        <v>8.1400081400081412E-3</v>
      </c>
      <c r="BP200" s="64">
        <f t="shared" si="35"/>
        <v>8.5470085470085479E-3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70</v>
      </c>
      <c r="Q203" s="773"/>
      <c r="R203" s="773"/>
      <c r="S203" s="773"/>
      <c r="T203" s="773"/>
      <c r="U203" s="773"/>
      <c r="V203" s="774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32.38095238095238</v>
      </c>
      <c r="Y203" s="763">
        <f>IFERROR(Y195/H195,"0")+IFERROR(Y196/H196,"0")+IFERROR(Y197/H197,"0")+IFERROR(Y198/H198,"0")+IFERROR(Y199/H199,"0")+IFERROR(Y200/H200,"0")+IFERROR(Y201/H201,"0")+IFERROR(Y202/H202,"0")</f>
        <v>33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0.24095999999999998</v>
      </c>
      <c r="AA203" s="764"/>
      <c r="AB203" s="764"/>
      <c r="AC203" s="764"/>
    </row>
    <row r="204" spans="1:68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70</v>
      </c>
      <c r="Q204" s="773"/>
      <c r="R204" s="773"/>
      <c r="S204" s="773"/>
      <c r="T204" s="773"/>
      <c r="U204" s="773"/>
      <c r="V204" s="774"/>
      <c r="W204" s="37" t="s">
        <v>68</v>
      </c>
      <c r="X204" s="763">
        <f>IFERROR(SUM(X195:X202),"0")</f>
        <v>130</v>
      </c>
      <c r="Y204" s="763">
        <f>IFERROR(SUM(Y195:Y202),"0")</f>
        <v>132.29999999999998</v>
      </c>
      <c r="Z204" s="37"/>
      <c r="AA204" s="764"/>
      <c r="AB204" s="764"/>
      <c r="AC204" s="764"/>
    </row>
    <row r="205" spans="1:68" ht="16.5" hidden="1" customHeight="1" x14ac:dyDescent="0.25">
      <c r="A205" s="792" t="s">
        <v>359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113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70</v>
      </c>
      <c r="Q209" s="773"/>
      <c r="R209" s="773"/>
      <c r="S209" s="773"/>
      <c r="T209" s="773"/>
      <c r="U209" s="773"/>
      <c r="V209" s="774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70</v>
      </c>
      <c r="Q210" s="773"/>
      <c r="R210" s="773"/>
      <c r="S210" s="773"/>
      <c r="T210" s="773"/>
      <c r="U210" s="773"/>
      <c r="V210" s="774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167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368</v>
      </c>
      <c r="B213" s="54" t="s">
        <v>369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70</v>
      </c>
      <c r="Q214" s="773"/>
      <c r="R214" s="773"/>
      <c r="S214" s="773"/>
      <c r="T214" s="773"/>
      <c r="U214" s="773"/>
      <c r="V214" s="774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70</v>
      </c>
      <c r="Q215" s="773"/>
      <c r="R215" s="773"/>
      <c r="S215" s="773"/>
      <c r="T215" s="773"/>
      <c r="U215" s="773"/>
      <c r="V215" s="774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7" t="s">
        <v>63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hidden="1" customHeight="1" x14ac:dyDescent="0.25">
      <c r="A217" s="54" t="s">
        <v>370</v>
      </c>
      <c r="B217" s="54" t="s">
        <v>371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119</v>
      </c>
      <c r="Y218" s="762">
        <f t="shared" si="36"/>
        <v>124.2</v>
      </c>
      <c r="Z218" s="36">
        <f>IFERROR(IF(Y218=0,"",ROUNDUP(Y218/H218,0)*0.00902),"")</f>
        <v>0.20746000000000001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123.62777777777778</v>
      </c>
      <c r="BN218" s="64">
        <f t="shared" si="38"/>
        <v>129.03</v>
      </c>
      <c r="BO218" s="64">
        <f t="shared" si="39"/>
        <v>0.1669472502805836</v>
      </c>
      <c r="BP218" s="64">
        <f t="shared" si="40"/>
        <v>0.17424242424242425</v>
      </c>
    </row>
    <row r="219" spans="1:68" ht="27" hidden="1" customHeight="1" x14ac:dyDescent="0.25">
      <c r="A219" s="54" t="s">
        <v>376</v>
      </c>
      <c r="B219" s="54" t="s">
        <v>377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106</v>
      </c>
      <c r="Y220" s="762">
        <f t="shared" si="36"/>
        <v>108</v>
      </c>
      <c r="Z220" s="36">
        <f>IFERROR(IF(Y220=0,"",ROUNDUP(Y220/H220,0)*0.00902),"")</f>
        <v>0.1804</v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110.12222222222223</v>
      </c>
      <c r="BN220" s="64">
        <f t="shared" si="38"/>
        <v>112.19999999999999</v>
      </c>
      <c r="BO220" s="64">
        <f t="shared" si="39"/>
        <v>0.14870931537598206</v>
      </c>
      <c r="BP220" s="64">
        <f t="shared" si="40"/>
        <v>0.15151515151515152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388</v>
      </c>
      <c r="B224" s="54" t="s">
        <v>389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70</v>
      </c>
      <c r="Q225" s="773"/>
      <c r="R225" s="773"/>
      <c r="S225" s="773"/>
      <c r="T225" s="773"/>
      <c r="U225" s="773"/>
      <c r="V225" s="774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41.666666666666664</v>
      </c>
      <c r="Y225" s="763">
        <f>IFERROR(Y217/H217,"0")+IFERROR(Y218/H218,"0")+IFERROR(Y219/H219,"0")+IFERROR(Y220/H220,"0")+IFERROR(Y221/H221,"0")+IFERROR(Y222/H222,"0")+IFERROR(Y223/H223,"0")+IFERROR(Y224/H224,"0")</f>
        <v>43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0.38785999999999998</v>
      </c>
      <c r="AA225" s="764"/>
      <c r="AB225" s="764"/>
      <c r="AC225" s="764"/>
    </row>
    <row r="226" spans="1:68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70</v>
      </c>
      <c r="Q226" s="773"/>
      <c r="R226" s="773"/>
      <c r="S226" s="773"/>
      <c r="T226" s="773"/>
      <c r="U226" s="773"/>
      <c r="V226" s="774"/>
      <c r="W226" s="37" t="s">
        <v>68</v>
      </c>
      <c r="X226" s="763">
        <f>IFERROR(SUM(X217:X224),"0")</f>
        <v>225</v>
      </c>
      <c r="Y226" s="763">
        <f>IFERROR(SUM(Y217:Y224),"0")</f>
        <v>232.2</v>
      </c>
      <c r="Z226" s="37"/>
      <c r="AA226" s="764"/>
      <c r="AB226" s="764"/>
      <c r="AC226" s="764"/>
    </row>
    <row r="227" spans="1:68" ht="14.25" hidden="1" customHeight="1" x14ac:dyDescent="0.25">
      <c r="A227" s="787" t="s">
        <v>72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hidden="1" customHeight="1" x14ac:dyDescent="0.25">
      <c r="A228" s="54" t="s">
        <v>390</v>
      </c>
      <c r="B228" s="54" t="s">
        <v>391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393</v>
      </c>
      <c r="B229" s="54" t="s">
        <v>394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399</v>
      </c>
      <c r="B231" s="54" t="s">
        <v>400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105</v>
      </c>
      <c r="Y232" s="762">
        <f t="shared" si="41"/>
        <v>105.6</v>
      </c>
      <c r="Z232" s="36">
        <f t="shared" ref="Z232:Z238" si="46">IFERROR(IF(Y232=0,"",ROUNDUP(Y232/H232,0)*0.00753),"")</f>
        <v>0.33132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117.6875</v>
      </c>
      <c r="BN232" s="64">
        <f t="shared" si="43"/>
        <v>118.35999999999999</v>
      </c>
      <c r="BO232" s="64">
        <f t="shared" si="44"/>
        <v>0.28044871794871795</v>
      </c>
      <c r="BP232" s="64">
        <f t="shared" si="45"/>
        <v>0.28205128205128205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407</v>
      </c>
      <c r="B234" s="54" t="s">
        <v>408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44</v>
      </c>
      <c r="Y235" s="762">
        <f t="shared" si="41"/>
        <v>45.6</v>
      </c>
      <c r="Z235" s="36">
        <f t="shared" si="46"/>
        <v>0.14307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48.986666666666672</v>
      </c>
      <c r="BN235" s="64">
        <f t="shared" si="43"/>
        <v>50.768000000000008</v>
      </c>
      <c r="BO235" s="64">
        <f t="shared" si="44"/>
        <v>0.11752136752136753</v>
      </c>
      <c r="BP235" s="64">
        <f t="shared" si="45"/>
        <v>0.12179487179487179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31</v>
      </c>
      <c r="Y237" s="762">
        <f t="shared" si="41"/>
        <v>31.2</v>
      </c>
      <c r="Z237" s="36">
        <f t="shared" si="46"/>
        <v>9.7890000000000005E-2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34.513333333333335</v>
      </c>
      <c r="BN237" s="64">
        <f t="shared" si="43"/>
        <v>34.736000000000004</v>
      </c>
      <c r="BO237" s="64">
        <f t="shared" si="44"/>
        <v>8.279914529914531E-2</v>
      </c>
      <c r="BP237" s="64">
        <f t="shared" si="45"/>
        <v>8.3333333333333329E-2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53</v>
      </c>
      <c r="Y238" s="762">
        <f t="shared" si="41"/>
        <v>55.199999999999996</v>
      </c>
      <c r="Z238" s="36">
        <f t="shared" si="46"/>
        <v>0.17319000000000001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59.139166666666668</v>
      </c>
      <c r="BN238" s="64">
        <f t="shared" si="43"/>
        <v>61.593999999999994</v>
      </c>
      <c r="BO238" s="64">
        <f t="shared" si="44"/>
        <v>0.14155982905982906</v>
      </c>
      <c r="BP238" s="64">
        <f t="shared" si="45"/>
        <v>0.14743589743589744</v>
      </c>
    </row>
    <row r="239" spans="1:68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70</v>
      </c>
      <c r="Q239" s="773"/>
      <c r="R239" s="773"/>
      <c r="S239" s="773"/>
      <c r="T239" s="773"/>
      <c r="U239" s="773"/>
      <c r="V239" s="774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97.083333333333343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99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0.74547000000000008</v>
      </c>
      <c r="AA239" s="764"/>
      <c r="AB239" s="764"/>
      <c r="AC239" s="764"/>
    </row>
    <row r="240" spans="1:68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70</v>
      </c>
      <c r="Q240" s="773"/>
      <c r="R240" s="773"/>
      <c r="S240" s="773"/>
      <c r="T240" s="773"/>
      <c r="U240" s="773"/>
      <c r="V240" s="774"/>
      <c r="W240" s="37" t="s">
        <v>68</v>
      </c>
      <c r="X240" s="763">
        <f>IFERROR(SUM(X228:X238),"0")</f>
        <v>233</v>
      </c>
      <c r="Y240" s="763">
        <f>IFERROR(SUM(Y228:Y238),"0")</f>
        <v>237.59999999999997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213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426</v>
      </c>
      <c r="B245" s="54" t="s">
        <v>427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429</v>
      </c>
      <c r="B246" s="54" t="s">
        <v>430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70</v>
      </c>
      <c r="Q247" s="773"/>
      <c r="R247" s="773"/>
      <c r="S247" s="773"/>
      <c r="T247" s="773"/>
      <c r="U247" s="773"/>
      <c r="V247" s="774"/>
      <c r="W247" s="37" t="s">
        <v>71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hidden="1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70</v>
      </c>
      <c r="Q248" s="773"/>
      <c r="R248" s="773"/>
      <c r="S248" s="773"/>
      <c r="T248" s="773"/>
      <c r="U248" s="773"/>
      <c r="V248" s="774"/>
      <c r="W248" s="37" t="s">
        <v>68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hidden="1" customHeight="1" x14ac:dyDescent="0.25">
      <c r="A249" s="792" t="s">
        <v>432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113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hidden="1" customHeight="1" x14ac:dyDescent="0.25">
      <c r="A251" s="54" t="s">
        <v>433</v>
      </c>
      <c r="B251" s="54" t="s">
        <v>434</v>
      </c>
      <c r="C251" s="31">
        <v>4301011945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4301011944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441</v>
      </c>
      <c r="B255" s="54" t="s">
        <v>443</v>
      </c>
      <c r="C255" s="31">
        <v>4301011733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70</v>
      </c>
      <c r="Q259" s="773"/>
      <c r="R259" s="773"/>
      <c r="S259" s="773"/>
      <c r="T259" s="773"/>
      <c r="U259" s="773"/>
      <c r="V259" s="774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70</v>
      </c>
      <c r="Q260" s="773"/>
      <c r="R260" s="773"/>
      <c r="S260" s="773"/>
      <c r="T260" s="773"/>
      <c r="U260" s="773"/>
      <c r="V260" s="774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92" t="s">
        <v>452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113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453</v>
      </c>
      <c r="B264" s="54" t="s">
        <v>455</v>
      </c>
      <c r="C264" s="31">
        <v>4301011826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1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460</v>
      </c>
      <c r="B267" s="54" t="s">
        <v>463</v>
      </c>
      <c r="C267" s="31">
        <v>4301011721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472</v>
      </c>
      <c r="B271" s="54" t="s">
        <v>473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idden="1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70</v>
      </c>
      <c r="Q272" s="773"/>
      <c r="R272" s="773"/>
      <c r="S272" s="773"/>
      <c r="T272" s="773"/>
      <c r="U272" s="773"/>
      <c r="V272" s="774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hidden="1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70</v>
      </c>
      <c r="Q273" s="773"/>
      <c r="R273" s="773"/>
      <c r="S273" s="773"/>
      <c r="T273" s="773"/>
      <c r="U273" s="773"/>
      <c r="V273" s="774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167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hidden="1" customHeight="1" x14ac:dyDescent="0.25">
      <c r="A275" s="54" t="s">
        <v>474</v>
      </c>
      <c r="B275" s="54" t="s">
        <v>475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4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70</v>
      </c>
      <c r="Q276" s="773"/>
      <c r="R276" s="773"/>
      <c r="S276" s="773"/>
      <c r="T276" s="773"/>
      <c r="U276" s="773"/>
      <c r="V276" s="774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70</v>
      </c>
      <c r="Q277" s="773"/>
      <c r="R277" s="773"/>
      <c r="S277" s="773"/>
      <c r="T277" s="773"/>
      <c r="U277" s="773"/>
      <c r="V277" s="774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92" t="s">
        <v>478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113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70</v>
      </c>
      <c r="Q290" s="773"/>
      <c r="R290" s="773"/>
      <c r="S290" s="773"/>
      <c r="T290" s="773"/>
      <c r="U290" s="773"/>
      <c r="V290" s="774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70</v>
      </c>
      <c r="Q291" s="773"/>
      <c r="R291" s="773"/>
      <c r="S291" s="773"/>
      <c r="T291" s="773"/>
      <c r="U291" s="773"/>
      <c r="V291" s="774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2" t="s">
        <v>507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113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70</v>
      </c>
      <c r="Q295" s="773"/>
      <c r="R295" s="773"/>
      <c r="S295" s="773"/>
      <c r="T295" s="773"/>
      <c r="U295" s="773"/>
      <c r="V295" s="774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70</v>
      </c>
      <c r="Q296" s="773"/>
      <c r="R296" s="773"/>
      <c r="S296" s="773"/>
      <c r="T296" s="773"/>
      <c r="U296" s="773"/>
      <c r="V296" s="774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510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113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70</v>
      </c>
      <c r="Q302" s="773"/>
      <c r="R302" s="773"/>
      <c r="S302" s="773"/>
      <c r="T302" s="773"/>
      <c r="U302" s="773"/>
      <c r="V302" s="774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70</v>
      </c>
      <c r="Q303" s="773"/>
      <c r="R303" s="773"/>
      <c r="S303" s="773"/>
      <c r="T303" s="773"/>
      <c r="U303" s="773"/>
      <c r="V303" s="774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519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72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hidden="1" customHeight="1" x14ac:dyDescent="0.25">
      <c r="A306" s="54" t="s">
        <v>520</v>
      </c>
      <c r="B306" s="54" t="s">
        <v>521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20</v>
      </c>
      <c r="Y309" s="762">
        <f t="shared" si="62"/>
        <v>21.599999999999998</v>
      </c>
      <c r="Z309" s="36">
        <f>IFERROR(IF(Y309=0,"",ROUNDUP(Y309/H309,0)*0.00753),"")</f>
        <v>6.7769999999999997E-2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22.266666666666669</v>
      </c>
      <c r="BN309" s="64">
        <f t="shared" si="64"/>
        <v>24.047999999999998</v>
      </c>
      <c r="BO309" s="64">
        <f t="shared" si="65"/>
        <v>5.3418803418803423E-2</v>
      </c>
      <c r="BP309" s="64">
        <f t="shared" si="66"/>
        <v>5.7692307692307689E-2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56</v>
      </c>
      <c r="Y310" s="762">
        <f t="shared" si="62"/>
        <v>57.599999999999994</v>
      </c>
      <c r="Z310" s="36">
        <f>IFERROR(IF(Y310=0,"",ROUNDUP(Y310/H310,0)*0.00753),"")</f>
        <v>0.18071999999999999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60.666666666666664</v>
      </c>
      <c r="BN310" s="64">
        <f t="shared" si="64"/>
        <v>62.4</v>
      </c>
      <c r="BO310" s="64">
        <f t="shared" si="65"/>
        <v>0.1495726495726496</v>
      </c>
      <c r="BP310" s="64">
        <f t="shared" si="66"/>
        <v>0.15384615384615385</v>
      </c>
    </row>
    <row r="311" spans="1:68" ht="27" hidden="1" customHeight="1" x14ac:dyDescent="0.25">
      <c r="A311" s="54" t="s">
        <v>534</v>
      </c>
      <c r="B311" s="54" t="s">
        <v>535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70</v>
      </c>
      <c r="Q312" s="773"/>
      <c r="R312" s="773"/>
      <c r="S312" s="773"/>
      <c r="T312" s="773"/>
      <c r="U312" s="773"/>
      <c r="V312" s="774"/>
      <c r="W312" s="37" t="s">
        <v>71</v>
      </c>
      <c r="X312" s="763">
        <f>IFERROR(X306/H306,"0")+IFERROR(X307/H307,"0")+IFERROR(X308/H308,"0")+IFERROR(X309/H309,"0")+IFERROR(X310/H310,"0")+IFERROR(X311/H311,"0")</f>
        <v>31.666666666666671</v>
      </c>
      <c r="Y312" s="763">
        <f>IFERROR(Y306/H306,"0")+IFERROR(Y307/H307,"0")+IFERROR(Y308/H308,"0")+IFERROR(Y309/H309,"0")+IFERROR(Y310/H310,"0")+IFERROR(Y311/H311,"0")</f>
        <v>33</v>
      </c>
      <c r="Z312" s="763">
        <f>IFERROR(IF(Z306="",0,Z306),"0")+IFERROR(IF(Z307="",0,Z307),"0")+IFERROR(IF(Z308="",0,Z308),"0")+IFERROR(IF(Z309="",0,Z309),"0")+IFERROR(IF(Z310="",0,Z310),"0")+IFERROR(IF(Z311="",0,Z311),"0")</f>
        <v>0.24848999999999999</v>
      </c>
      <c r="AA312" s="764"/>
      <c r="AB312" s="764"/>
      <c r="AC312" s="764"/>
    </row>
    <row r="313" spans="1:68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70</v>
      </c>
      <c r="Q313" s="773"/>
      <c r="R313" s="773"/>
      <c r="S313" s="773"/>
      <c r="T313" s="773"/>
      <c r="U313" s="773"/>
      <c r="V313" s="774"/>
      <c r="W313" s="37" t="s">
        <v>68</v>
      </c>
      <c r="X313" s="763">
        <f>IFERROR(SUM(X306:X311),"0")</f>
        <v>76</v>
      </c>
      <c r="Y313" s="763">
        <f>IFERROR(SUM(Y306:Y311),"0")</f>
        <v>79.199999999999989</v>
      </c>
      <c r="Z313" s="37"/>
      <c r="AA313" s="764"/>
      <c r="AB313" s="764"/>
      <c r="AC313" s="764"/>
    </row>
    <row r="314" spans="1:68" ht="16.5" hidden="1" customHeight="1" x14ac:dyDescent="0.25">
      <c r="A314" s="792" t="s">
        <v>537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113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70</v>
      </c>
      <c r="Q317" s="773"/>
      <c r="R317" s="773"/>
      <c r="S317" s="773"/>
      <c r="T317" s="773"/>
      <c r="U317" s="773"/>
      <c r="V317" s="774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70</v>
      </c>
      <c r="Q318" s="773"/>
      <c r="R318" s="773"/>
      <c r="S318" s="773"/>
      <c r="T318" s="773"/>
      <c r="U318" s="773"/>
      <c r="V318" s="774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63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70</v>
      </c>
      <c r="Q321" s="773"/>
      <c r="R321" s="773"/>
      <c r="S321" s="773"/>
      <c r="T321" s="773"/>
      <c r="U321" s="773"/>
      <c r="V321" s="774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70</v>
      </c>
      <c r="Q322" s="773"/>
      <c r="R322" s="773"/>
      <c r="S322" s="773"/>
      <c r="T322" s="773"/>
      <c r="U322" s="773"/>
      <c r="V322" s="774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72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70</v>
      </c>
      <c r="Q325" s="773"/>
      <c r="R325" s="773"/>
      <c r="S325" s="773"/>
      <c r="T325" s="773"/>
      <c r="U325" s="773"/>
      <c r="V325" s="774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70</v>
      </c>
      <c r="Q326" s="773"/>
      <c r="R326" s="773"/>
      <c r="S326" s="773"/>
      <c r="T326" s="773"/>
      <c r="U326" s="773"/>
      <c r="V326" s="774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547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113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70</v>
      </c>
      <c r="Q330" s="773"/>
      <c r="R330" s="773"/>
      <c r="S330" s="773"/>
      <c r="T330" s="773"/>
      <c r="U330" s="773"/>
      <c r="V330" s="774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70</v>
      </c>
      <c r="Q331" s="773"/>
      <c r="R331" s="773"/>
      <c r="S331" s="773"/>
      <c r="T331" s="773"/>
      <c r="U331" s="773"/>
      <c r="V331" s="774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63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70</v>
      </c>
      <c r="Q334" s="773"/>
      <c r="R334" s="773"/>
      <c r="S334" s="773"/>
      <c r="T334" s="773"/>
      <c r="U334" s="773"/>
      <c r="V334" s="774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70</v>
      </c>
      <c r="Q335" s="773"/>
      <c r="R335" s="773"/>
      <c r="S335" s="773"/>
      <c r="T335" s="773"/>
      <c r="U335" s="773"/>
      <c r="V335" s="774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72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70</v>
      </c>
      <c r="Q339" s="773"/>
      <c r="R339" s="773"/>
      <c r="S339" s="773"/>
      <c r="T339" s="773"/>
      <c r="U339" s="773"/>
      <c r="V339" s="774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70</v>
      </c>
      <c r="Q340" s="773"/>
      <c r="R340" s="773"/>
      <c r="S340" s="773"/>
      <c r="T340" s="773"/>
      <c r="U340" s="773"/>
      <c r="V340" s="774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560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113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70</v>
      </c>
      <c r="Q344" s="773"/>
      <c r="R344" s="773"/>
      <c r="S344" s="773"/>
      <c r="T344" s="773"/>
      <c r="U344" s="773"/>
      <c r="V344" s="774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70</v>
      </c>
      <c r="Q345" s="773"/>
      <c r="R345" s="773"/>
      <c r="S345" s="773"/>
      <c r="T345" s="773"/>
      <c r="U345" s="773"/>
      <c r="V345" s="774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63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hidden="1" customHeight="1" x14ac:dyDescent="0.25">
      <c r="A347" s="54" t="s">
        <v>563</v>
      </c>
      <c r="B347" s="54" t="s">
        <v>564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70</v>
      </c>
      <c r="Q349" s="773"/>
      <c r="R349" s="773"/>
      <c r="S349" s="773"/>
      <c r="T349" s="773"/>
      <c r="U349" s="773"/>
      <c r="V349" s="774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70</v>
      </c>
      <c r="Q350" s="773"/>
      <c r="R350" s="773"/>
      <c r="S350" s="773"/>
      <c r="T350" s="773"/>
      <c r="U350" s="773"/>
      <c r="V350" s="774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92" t="s">
        <v>568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113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hidden="1" customHeight="1" x14ac:dyDescent="0.25">
      <c r="A353" s="54" t="s">
        <v>569</v>
      </c>
      <c r="B353" s="54" t="s">
        <v>570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6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5</v>
      </c>
      <c r="Y355" s="762">
        <f t="shared" si="67"/>
        <v>10.8</v>
      </c>
      <c r="Z355" s="36">
        <f>IFERROR(IF(Y355=0,"",ROUNDUP(Y355/H355,0)*0.02175),"")</f>
        <v>2.1749999999999999E-2</v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5.2222222222222214</v>
      </c>
      <c r="BN355" s="64">
        <f t="shared" si="69"/>
        <v>11.28</v>
      </c>
      <c r="BO355" s="64">
        <f t="shared" si="70"/>
        <v>8.267195767195765E-3</v>
      </c>
      <c r="BP355" s="64">
        <f t="shared" si="71"/>
        <v>1.7857142857142856E-2</v>
      </c>
    </row>
    <row r="356" spans="1:68" ht="37.5" hidden="1" customHeight="1" x14ac:dyDescent="0.25">
      <c r="A356" s="54" t="s">
        <v>578</v>
      </c>
      <c r="B356" s="54" t="s">
        <v>579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592</v>
      </c>
      <c r="B361" s="54" t="s">
        <v>593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70</v>
      </c>
      <c r="Q362" s="773"/>
      <c r="R362" s="773"/>
      <c r="S362" s="773"/>
      <c r="T362" s="773"/>
      <c r="U362" s="773"/>
      <c r="V362" s="774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0.46296296296296291</v>
      </c>
      <c r="Y362" s="763">
        <f>IFERROR(Y353/H353,"0")+IFERROR(Y354/H354,"0")+IFERROR(Y355/H355,"0")+IFERROR(Y356/H356,"0")+IFERROR(Y357/H357,"0")+IFERROR(Y358/H358,"0")+IFERROR(Y359/H359,"0")+IFERROR(Y360/H360,"0")+IFERROR(Y361/H361,"0")</f>
        <v>1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2.1749999999999999E-2</v>
      </c>
      <c r="AA362" s="764"/>
      <c r="AB362" s="764"/>
      <c r="AC362" s="764"/>
    </row>
    <row r="363" spans="1:68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70</v>
      </c>
      <c r="Q363" s="773"/>
      <c r="R363" s="773"/>
      <c r="S363" s="773"/>
      <c r="T363" s="773"/>
      <c r="U363" s="773"/>
      <c r="V363" s="774"/>
      <c r="W363" s="37" t="s">
        <v>68</v>
      </c>
      <c r="X363" s="763">
        <f>IFERROR(SUM(X353:X361),"0")</f>
        <v>5</v>
      </c>
      <c r="Y363" s="763">
        <f>IFERROR(SUM(Y353:Y361),"0")</f>
        <v>10.8</v>
      </c>
      <c r="Z363" s="37"/>
      <c r="AA363" s="764"/>
      <c r="AB363" s="764"/>
      <c r="AC363" s="764"/>
    </row>
    <row r="364" spans="1:68" ht="14.25" hidden="1" customHeight="1" x14ac:dyDescent="0.25">
      <c r="A364" s="787" t="s">
        <v>63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hidden="1" customHeight="1" x14ac:dyDescent="0.25">
      <c r="A365" s="54" t="s">
        <v>594</v>
      </c>
      <c r="B365" s="54" t="s">
        <v>595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597</v>
      </c>
      <c r="B366" s="54" t="s">
        <v>598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70</v>
      </c>
      <c r="Q369" s="773"/>
      <c r="R369" s="773"/>
      <c r="S369" s="773"/>
      <c r="T369" s="773"/>
      <c r="U369" s="773"/>
      <c r="V369" s="774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70</v>
      </c>
      <c r="Q370" s="773"/>
      <c r="R370" s="773"/>
      <c r="S370" s="773"/>
      <c r="T370" s="773"/>
      <c r="U370" s="773"/>
      <c r="V370" s="774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87" t="s">
        <v>72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hidden="1" customHeight="1" x14ac:dyDescent="0.25">
      <c r="A372" s="54" t="s">
        <v>605</v>
      </c>
      <c r="B372" s="54" t="s">
        <v>606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620</v>
      </c>
      <c r="B377" s="54" t="s">
        <v>621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hidden="1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70</v>
      </c>
      <c r="Q378" s="773"/>
      <c r="R378" s="773"/>
      <c r="S378" s="773"/>
      <c r="T378" s="773"/>
      <c r="U378" s="773"/>
      <c r="V378" s="774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hidden="1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70</v>
      </c>
      <c r="Q379" s="773"/>
      <c r="R379" s="773"/>
      <c r="S379" s="773"/>
      <c r="T379" s="773"/>
      <c r="U379" s="773"/>
      <c r="V379" s="774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213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hidden="1" customHeight="1" x14ac:dyDescent="0.25">
      <c r="A381" s="54" t="s">
        <v>623</v>
      </c>
      <c r="B381" s="54" t="s">
        <v>624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42</v>
      </c>
      <c r="Y382" s="762">
        <f>IFERROR(IF(X382="",0,CEILING((X382/$H382),1)*$H382),"")</f>
        <v>46.8</v>
      </c>
      <c r="Z382" s="36">
        <f>IFERROR(IF(Y382=0,"",ROUNDUP(Y382/H382,0)*0.02175),"")</f>
        <v>0.1305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45.036923076923081</v>
      </c>
      <c r="BN382" s="64">
        <f>IFERROR(Y382*I382/H382,"0")</f>
        <v>50.184000000000005</v>
      </c>
      <c r="BO382" s="64">
        <f>IFERROR(1/J382*(X382/H382),"0")</f>
        <v>9.6153846153846159E-2</v>
      </c>
      <c r="BP382" s="64">
        <f>IFERROR(1/J382*(Y382/H382),"0")</f>
        <v>0.10714285714285714</v>
      </c>
    </row>
    <row r="383" spans="1:68" ht="16.5" hidden="1" customHeight="1" x14ac:dyDescent="0.25">
      <c r="A383" s="54" t="s">
        <v>629</v>
      </c>
      <c r="B383" s="54" t="s">
        <v>630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70</v>
      </c>
      <c r="Q384" s="773"/>
      <c r="R384" s="773"/>
      <c r="S384" s="773"/>
      <c r="T384" s="773"/>
      <c r="U384" s="773"/>
      <c r="V384" s="774"/>
      <c r="W384" s="37" t="s">
        <v>71</v>
      </c>
      <c r="X384" s="763">
        <f>IFERROR(X381/H381,"0")+IFERROR(X382/H382,"0")+IFERROR(X383/H383,"0")</f>
        <v>5.384615384615385</v>
      </c>
      <c r="Y384" s="763">
        <f>IFERROR(Y381/H381,"0")+IFERROR(Y382/H382,"0")+IFERROR(Y383/H383,"0")</f>
        <v>6</v>
      </c>
      <c r="Z384" s="763">
        <f>IFERROR(IF(Z381="",0,Z381),"0")+IFERROR(IF(Z382="",0,Z382),"0")+IFERROR(IF(Z383="",0,Z383),"0")</f>
        <v>0.1305</v>
      </c>
      <c r="AA384" s="764"/>
      <c r="AB384" s="764"/>
      <c r="AC384" s="764"/>
    </row>
    <row r="385" spans="1:68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70</v>
      </c>
      <c r="Q385" s="773"/>
      <c r="R385" s="773"/>
      <c r="S385" s="773"/>
      <c r="T385" s="773"/>
      <c r="U385" s="773"/>
      <c r="V385" s="774"/>
      <c r="W385" s="37" t="s">
        <v>68</v>
      </c>
      <c r="X385" s="763">
        <f>IFERROR(SUM(X381:X383),"0")</f>
        <v>42</v>
      </c>
      <c r="Y385" s="763">
        <f>IFERROR(SUM(Y381:Y383),"0")</f>
        <v>46.8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102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4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93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639</v>
      </c>
      <c r="B389" s="54" t="s">
        <v>640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642</v>
      </c>
      <c r="B390" s="54" t="s">
        <v>643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70</v>
      </c>
      <c r="Q391" s="773"/>
      <c r="R391" s="773"/>
      <c r="S391" s="773"/>
      <c r="T391" s="773"/>
      <c r="U391" s="773"/>
      <c r="V391" s="774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hidden="1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70</v>
      </c>
      <c r="Q392" s="773"/>
      <c r="R392" s="773"/>
      <c r="S392" s="773"/>
      <c r="T392" s="773"/>
      <c r="U392" s="773"/>
      <c r="V392" s="774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644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hidden="1" customHeight="1" x14ac:dyDescent="0.25">
      <c r="A394" s="54" t="s">
        <v>645</v>
      </c>
      <c r="B394" s="54" t="s">
        <v>646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652</v>
      </c>
      <c r="B396" s="54" t="s">
        <v>653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70</v>
      </c>
      <c r="Q397" s="773"/>
      <c r="R397" s="773"/>
      <c r="S397" s="773"/>
      <c r="T397" s="773"/>
      <c r="U397" s="773"/>
      <c r="V397" s="774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70</v>
      </c>
      <c r="Q398" s="773"/>
      <c r="R398" s="773"/>
      <c r="S398" s="773"/>
      <c r="T398" s="773"/>
      <c r="U398" s="773"/>
      <c r="V398" s="774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92" t="s">
        <v>654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63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10</v>
      </c>
      <c r="Y401" s="762">
        <f>IFERROR(IF(X401="",0,CEILING((X401/$H401),1)*$H401),"")</f>
        <v>10.8</v>
      </c>
      <c r="Z401" s="36">
        <f>IFERROR(IF(Y401=0,"",ROUNDUP(Y401/H401,0)*0.00753),"")</f>
        <v>4.5179999999999998E-2</v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11.377777777777778</v>
      </c>
      <c r="BN401" s="64">
        <f>IFERROR(Y401*I401/H401,"0")</f>
        <v>12.288</v>
      </c>
      <c r="BO401" s="64">
        <f>IFERROR(1/J401*(X401/H401),"0")</f>
        <v>3.5612535612535613E-2</v>
      </c>
      <c r="BP401" s="64">
        <f>IFERROR(1/J401*(Y401/H401),"0")</f>
        <v>3.8461538461538464E-2</v>
      </c>
    </row>
    <row r="402" spans="1:68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70</v>
      </c>
      <c r="Q402" s="773"/>
      <c r="R402" s="773"/>
      <c r="S402" s="773"/>
      <c r="T402" s="773"/>
      <c r="U402" s="773"/>
      <c r="V402" s="774"/>
      <c r="W402" s="37" t="s">
        <v>71</v>
      </c>
      <c r="X402" s="763">
        <f>IFERROR(X401/H401,"0")</f>
        <v>5.5555555555555554</v>
      </c>
      <c r="Y402" s="763">
        <f>IFERROR(Y401/H401,"0")</f>
        <v>6</v>
      </c>
      <c r="Z402" s="763">
        <f>IFERROR(IF(Z401="",0,Z401),"0")</f>
        <v>4.5179999999999998E-2</v>
      </c>
      <c r="AA402" s="764"/>
      <c r="AB402" s="764"/>
      <c r="AC402" s="764"/>
    </row>
    <row r="403" spans="1:68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70</v>
      </c>
      <c r="Q403" s="773"/>
      <c r="R403" s="773"/>
      <c r="S403" s="773"/>
      <c r="T403" s="773"/>
      <c r="U403" s="773"/>
      <c r="V403" s="774"/>
      <c r="W403" s="37" t="s">
        <v>68</v>
      </c>
      <c r="X403" s="763">
        <f>IFERROR(SUM(X401:X401),"0")</f>
        <v>10</v>
      </c>
      <c r="Y403" s="763">
        <f>IFERROR(SUM(Y401:Y401),"0")</f>
        <v>10.8</v>
      </c>
      <c r="Z403" s="37"/>
      <c r="AA403" s="764"/>
      <c r="AB403" s="764"/>
      <c r="AC403" s="764"/>
    </row>
    <row r="404" spans="1:68" ht="14.25" hidden="1" customHeight="1" x14ac:dyDescent="0.25">
      <c r="A404" s="787" t="s">
        <v>72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hidden="1" customHeight="1" x14ac:dyDescent="0.25">
      <c r="A405" s="54" t="s">
        <v>658</v>
      </c>
      <c r="B405" s="54" t="s">
        <v>659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661</v>
      </c>
      <c r="B406" s="54" t="s">
        <v>662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664</v>
      </c>
      <c r="B407" s="54" t="s">
        <v>665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70</v>
      </c>
      <c r="Q408" s="773"/>
      <c r="R408" s="773"/>
      <c r="S408" s="773"/>
      <c r="T408" s="773"/>
      <c r="U408" s="773"/>
      <c r="V408" s="774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hidden="1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70</v>
      </c>
      <c r="Q409" s="773"/>
      <c r="R409" s="773"/>
      <c r="S409" s="773"/>
      <c r="T409" s="773"/>
      <c r="U409" s="773"/>
      <c r="V409" s="774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hidden="1" customHeight="1" x14ac:dyDescent="0.2">
      <c r="A410" s="856" t="s">
        <v>667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hidden="1" customHeight="1" x14ac:dyDescent="0.25">
      <c r="A411" s="792" t="s">
        <v>668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113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hidden="1" customHeight="1" x14ac:dyDescent="0.25">
      <c r="A413" s="54" t="s">
        <v>669</v>
      </c>
      <c r="B413" s="54" t="s">
        <v>670</v>
      </c>
      <c r="C413" s="31">
        <v>4301011946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95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333</v>
      </c>
      <c r="Y414" s="762">
        <f t="shared" si="77"/>
        <v>345</v>
      </c>
      <c r="Z414" s="36">
        <f>IFERROR(IF(Y414=0,"",ROUNDUP(Y414/H414,0)*0.02175),"")</f>
        <v>0.50024999999999997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343.65600000000001</v>
      </c>
      <c r="BN414" s="64">
        <f t="shared" si="79"/>
        <v>356.04</v>
      </c>
      <c r="BO414" s="64">
        <f t="shared" si="80"/>
        <v>0.46249999999999997</v>
      </c>
      <c r="BP414" s="64">
        <f t="shared" si="81"/>
        <v>0.47916666666666663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0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hidden="1" customHeight="1" x14ac:dyDescent="0.25">
      <c r="A416" s="54" t="s">
        <v>674</v>
      </c>
      <c r="B416" s="54" t="s">
        <v>676</v>
      </c>
      <c r="C416" s="31">
        <v>4301011870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0</v>
      </c>
      <c r="Y416" s="762">
        <f t="shared" si="77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4301011943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299</v>
      </c>
      <c r="Y419" s="762">
        <f t="shared" si="77"/>
        <v>300</v>
      </c>
      <c r="Z419" s="36">
        <f>IFERROR(IF(Y419=0,"",ROUNDUP(Y419/H419,0)*0.02175),"")</f>
        <v>0.43499999999999994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308.56800000000004</v>
      </c>
      <c r="BN419" s="64">
        <f t="shared" si="79"/>
        <v>309.60000000000002</v>
      </c>
      <c r="BO419" s="64">
        <f t="shared" si="80"/>
        <v>0.41527777777777775</v>
      </c>
      <c r="BP419" s="64">
        <f t="shared" si="81"/>
        <v>0.41666666666666663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693</v>
      </c>
      <c r="B423" s="54" t="s">
        <v>694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70</v>
      </c>
      <c r="Q424" s="773"/>
      <c r="R424" s="773"/>
      <c r="S424" s="773"/>
      <c r="T424" s="773"/>
      <c r="U424" s="773"/>
      <c r="V424" s="774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42.133333333333333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43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0.93524999999999991</v>
      </c>
      <c r="AA424" s="764"/>
      <c r="AB424" s="764"/>
      <c r="AC424" s="764"/>
    </row>
    <row r="425" spans="1:68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70</v>
      </c>
      <c r="Q425" s="773"/>
      <c r="R425" s="773"/>
      <c r="S425" s="773"/>
      <c r="T425" s="773"/>
      <c r="U425" s="773"/>
      <c r="V425" s="774"/>
      <c r="W425" s="37" t="s">
        <v>68</v>
      </c>
      <c r="X425" s="763">
        <f>IFERROR(SUM(X413:X423),"0")</f>
        <v>632</v>
      </c>
      <c r="Y425" s="763">
        <f>IFERROR(SUM(Y413:Y423),"0")</f>
        <v>645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167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312</v>
      </c>
      <c r="Y427" s="762">
        <f>IFERROR(IF(X427="",0,CEILING((X427/$H427),1)*$H427),"")</f>
        <v>315</v>
      </c>
      <c r="Z427" s="36">
        <f>IFERROR(IF(Y427=0,"",ROUNDUP(Y427/H427,0)*0.02175),"")</f>
        <v>0.45674999999999999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321.98400000000004</v>
      </c>
      <c r="BN427" s="64">
        <f>IFERROR(Y427*I427/H427,"0")</f>
        <v>325.08</v>
      </c>
      <c r="BO427" s="64">
        <f>IFERROR(1/J427*(X427/H427),"0")</f>
        <v>0.43333333333333335</v>
      </c>
      <c r="BP427" s="64">
        <f>IFERROR(1/J427*(Y427/H427),"0")</f>
        <v>0.4375</v>
      </c>
    </row>
    <row r="428" spans="1:68" ht="27" hidden="1" customHeight="1" x14ac:dyDescent="0.25">
      <c r="A428" s="54" t="s">
        <v>698</v>
      </c>
      <c r="B428" s="54" t="s">
        <v>699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70</v>
      </c>
      <c r="Q429" s="773"/>
      <c r="R429" s="773"/>
      <c r="S429" s="773"/>
      <c r="T429" s="773"/>
      <c r="U429" s="773"/>
      <c r="V429" s="774"/>
      <c r="W429" s="37" t="s">
        <v>71</v>
      </c>
      <c r="X429" s="763">
        <f>IFERROR(X427/H427,"0")+IFERROR(X428/H428,"0")</f>
        <v>20.8</v>
      </c>
      <c r="Y429" s="763">
        <f>IFERROR(Y427/H427,"0")+IFERROR(Y428/H428,"0")</f>
        <v>21</v>
      </c>
      <c r="Z429" s="763">
        <f>IFERROR(IF(Z427="",0,Z427),"0")+IFERROR(IF(Z428="",0,Z428),"0")</f>
        <v>0.45674999999999999</v>
      </c>
      <c r="AA429" s="764"/>
      <c r="AB429" s="764"/>
      <c r="AC429" s="764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70</v>
      </c>
      <c r="Q430" s="773"/>
      <c r="R430" s="773"/>
      <c r="S430" s="773"/>
      <c r="T430" s="773"/>
      <c r="U430" s="773"/>
      <c r="V430" s="774"/>
      <c r="W430" s="37" t="s">
        <v>68</v>
      </c>
      <c r="X430" s="763">
        <f>IFERROR(SUM(X427:X428),"0")</f>
        <v>312</v>
      </c>
      <c r="Y430" s="763">
        <f>IFERROR(SUM(Y427:Y428),"0")</f>
        <v>315</v>
      </c>
      <c r="Z430" s="37"/>
      <c r="AA430" s="764"/>
      <c r="AB430" s="764"/>
      <c r="AC430" s="764"/>
    </row>
    <row r="431" spans="1:68" ht="14.25" hidden="1" customHeight="1" x14ac:dyDescent="0.25">
      <c r="A431" s="787" t="s">
        <v>72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hidden="1" customHeight="1" x14ac:dyDescent="0.25">
      <c r="A434" s="54" t="s">
        <v>705</v>
      </c>
      <c r="B434" s="54" t="s">
        <v>706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70</v>
      </c>
      <c r="Q435" s="773"/>
      <c r="R435" s="773"/>
      <c r="S435" s="773"/>
      <c r="T435" s="773"/>
      <c r="U435" s="773"/>
      <c r="V435" s="774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hidden="1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70</v>
      </c>
      <c r="Q436" s="773"/>
      <c r="R436" s="773"/>
      <c r="S436" s="773"/>
      <c r="T436" s="773"/>
      <c r="U436" s="773"/>
      <c r="V436" s="774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213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44</v>
      </c>
      <c r="Y438" s="762">
        <f>IFERROR(IF(X438="",0,CEILING((X438/$H438),1)*$H438),"")</f>
        <v>46.8</v>
      </c>
      <c r="Z438" s="36">
        <f>IFERROR(IF(Y438=0,"",ROUNDUP(Y438/H438,0)*0.02175),"")</f>
        <v>0.1305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47.181538461538466</v>
      </c>
      <c r="BN438" s="64">
        <f>IFERROR(Y438*I438/H438,"0")</f>
        <v>50.184000000000005</v>
      </c>
      <c r="BO438" s="64">
        <f>IFERROR(1/J438*(X438/H438),"0")</f>
        <v>0.10073260073260074</v>
      </c>
      <c r="BP438" s="64">
        <f>IFERROR(1/J438*(Y438/H438),"0")</f>
        <v>0.10714285714285714</v>
      </c>
    </row>
    <row r="439" spans="1:68" ht="37.5" hidden="1" customHeight="1" x14ac:dyDescent="0.25">
      <c r="A439" s="54" t="s">
        <v>708</v>
      </c>
      <c r="B439" s="54" t="s">
        <v>711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70</v>
      </c>
      <c r="Q440" s="773"/>
      <c r="R440" s="773"/>
      <c r="S440" s="773"/>
      <c r="T440" s="773"/>
      <c r="U440" s="773"/>
      <c r="V440" s="774"/>
      <c r="W440" s="37" t="s">
        <v>71</v>
      </c>
      <c r="X440" s="763">
        <f>IFERROR(X438/H438,"0")+IFERROR(X439/H439,"0")</f>
        <v>5.6410256410256414</v>
      </c>
      <c r="Y440" s="763">
        <f>IFERROR(Y438/H438,"0")+IFERROR(Y439/H439,"0")</f>
        <v>6</v>
      </c>
      <c r="Z440" s="763">
        <f>IFERROR(IF(Z438="",0,Z438),"0")+IFERROR(IF(Z439="",0,Z439),"0")</f>
        <v>0.1305</v>
      </c>
      <c r="AA440" s="764"/>
      <c r="AB440" s="764"/>
      <c r="AC440" s="764"/>
    </row>
    <row r="441" spans="1:68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70</v>
      </c>
      <c r="Q441" s="773"/>
      <c r="R441" s="773"/>
      <c r="S441" s="773"/>
      <c r="T441" s="773"/>
      <c r="U441" s="773"/>
      <c r="V441" s="774"/>
      <c r="W441" s="37" t="s">
        <v>68</v>
      </c>
      <c r="X441" s="763">
        <f>IFERROR(SUM(X438:X439),"0")</f>
        <v>44</v>
      </c>
      <c r="Y441" s="763">
        <f>IFERROR(SUM(Y438:Y439),"0")</f>
        <v>46.8</v>
      </c>
      <c r="Z441" s="37"/>
      <c r="AA441" s="764"/>
      <c r="AB441" s="764"/>
      <c r="AC441" s="764"/>
    </row>
    <row r="442" spans="1:68" ht="16.5" hidden="1" customHeight="1" x14ac:dyDescent="0.25">
      <c r="A442" s="792" t="s">
        <v>713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113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70">
        <v>4680115881907</v>
      </c>
      <c r="E444" s="771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1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70">
        <v>4680115881907</v>
      </c>
      <c r="E445" s="771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9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725</v>
      </c>
      <c r="B448" s="54" t="s">
        <v>726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728</v>
      </c>
      <c r="B449" s="54" t="s">
        <v>729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70</v>
      </c>
      <c r="Q451" s="773"/>
      <c r="R451" s="773"/>
      <c r="S451" s="773"/>
      <c r="T451" s="773"/>
      <c r="U451" s="773"/>
      <c r="V451" s="774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70</v>
      </c>
      <c r="Q452" s="773"/>
      <c r="R452" s="773"/>
      <c r="S452" s="773"/>
      <c r="T452" s="773"/>
      <c r="U452" s="773"/>
      <c r="V452" s="774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87" t="s">
        <v>63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hidden="1" customHeight="1" x14ac:dyDescent="0.25">
      <c r="A454" s="54" t="s">
        <v>732</v>
      </c>
      <c r="B454" s="54" t="s">
        <v>733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70</v>
      </c>
      <c r="Q456" s="773"/>
      <c r="R456" s="773"/>
      <c r="S456" s="773"/>
      <c r="T456" s="773"/>
      <c r="U456" s="773"/>
      <c r="V456" s="774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70</v>
      </c>
      <c r="Q457" s="773"/>
      <c r="R457" s="773"/>
      <c r="S457" s="773"/>
      <c r="T457" s="773"/>
      <c r="U457" s="773"/>
      <c r="V457" s="774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7" t="s">
        <v>72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98</v>
      </c>
      <c r="Y459" s="762">
        <f>IFERROR(IF(X459="",0,CEILING((X459/$H459),1)*$H459),"")</f>
        <v>101.39999999999999</v>
      </c>
      <c r="Z459" s="36">
        <f>IFERROR(IF(Y459=0,"",ROUNDUP(Y459/H459,0)*0.02175),"")</f>
        <v>0.28275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105.08615384615385</v>
      </c>
      <c r="BN459" s="64">
        <f>IFERROR(Y459*I459/H459,"0")</f>
        <v>108.732</v>
      </c>
      <c r="BO459" s="64">
        <f>IFERROR(1/J459*(X459/H459),"0")</f>
        <v>0.22435897435897434</v>
      </c>
      <c r="BP459" s="64">
        <f>IFERROR(1/J459*(Y459/H459),"0")</f>
        <v>0.23214285714285712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743</v>
      </c>
      <c r="B462" s="54" t="s">
        <v>746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70</v>
      </c>
      <c r="Q464" s="773"/>
      <c r="R464" s="773"/>
      <c r="S464" s="773"/>
      <c r="T464" s="773"/>
      <c r="U464" s="773"/>
      <c r="V464" s="774"/>
      <c r="W464" s="37" t="s">
        <v>71</v>
      </c>
      <c r="X464" s="763">
        <f>IFERROR(X459/H459,"0")+IFERROR(X460/H460,"0")+IFERROR(X461/H461,"0")+IFERROR(X462/H462,"0")+IFERROR(X463/H463,"0")</f>
        <v>12.564102564102564</v>
      </c>
      <c r="Y464" s="763">
        <f>IFERROR(Y459/H459,"0")+IFERROR(Y460/H460,"0")+IFERROR(Y461/H461,"0")+IFERROR(Y462/H462,"0")+IFERROR(Y463/H463,"0")</f>
        <v>13</v>
      </c>
      <c r="Z464" s="763">
        <f>IFERROR(IF(Z459="",0,Z459),"0")+IFERROR(IF(Z460="",0,Z460),"0")+IFERROR(IF(Z461="",0,Z461),"0")+IFERROR(IF(Z462="",0,Z462),"0")+IFERROR(IF(Z463="",0,Z463),"0")</f>
        <v>0.28275</v>
      </c>
      <c r="AA464" s="764"/>
      <c r="AB464" s="764"/>
      <c r="AC464" s="764"/>
    </row>
    <row r="465" spans="1:68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70</v>
      </c>
      <c r="Q465" s="773"/>
      <c r="R465" s="773"/>
      <c r="S465" s="773"/>
      <c r="T465" s="773"/>
      <c r="U465" s="773"/>
      <c r="V465" s="774"/>
      <c r="W465" s="37" t="s">
        <v>68</v>
      </c>
      <c r="X465" s="763">
        <f>IFERROR(SUM(X459:X463),"0")</f>
        <v>98</v>
      </c>
      <c r="Y465" s="763">
        <f>IFERROR(SUM(Y459:Y463),"0")</f>
        <v>101.39999999999999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213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70</v>
      </c>
      <c r="Q468" s="773"/>
      <c r="R468" s="773"/>
      <c r="S468" s="773"/>
      <c r="T468" s="773"/>
      <c r="U468" s="773"/>
      <c r="V468" s="774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70</v>
      </c>
      <c r="Q469" s="773"/>
      <c r="R469" s="773"/>
      <c r="S469" s="773"/>
      <c r="T469" s="773"/>
      <c r="U469" s="773"/>
      <c r="V469" s="774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6" t="s">
        <v>752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hidden="1" customHeight="1" x14ac:dyDescent="0.25">
      <c r="A471" s="792" t="s">
        <v>753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113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hidden="1" customHeight="1" x14ac:dyDescent="0.25">
      <c r="A473" s="54" t="s">
        <v>754</v>
      </c>
      <c r="B473" s="54" t="s">
        <v>755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70</v>
      </c>
      <c r="Q474" s="773"/>
      <c r="R474" s="773"/>
      <c r="S474" s="773"/>
      <c r="T474" s="773"/>
      <c r="U474" s="773"/>
      <c r="V474" s="774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70</v>
      </c>
      <c r="Q475" s="773"/>
      <c r="R475" s="773"/>
      <c r="S475" s="773"/>
      <c r="T475" s="773"/>
      <c r="U475" s="773"/>
      <c r="V475" s="774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7" t="s">
        <v>63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hidden="1" customHeight="1" x14ac:dyDescent="0.25">
      <c r="A478" s="54" t="s">
        <v>757</v>
      </c>
      <c r="B478" s="54" t="s">
        <v>760</v>
      </c>
      <c r="C478" s="31">
        <v>4301031355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4301031325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4301031330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1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7</v>
      </c>
      <c r="Y488" s="762">
        <f t="shared" si="88"/>
        <v>8.4</v>
      </c>
      <c r="Z488" s="36">
        <f t="shared" si="93"/>
        <v>2.0080000000000001E-2</v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7.4333333333333327</v>
      </c>
      <c r="BN488" s="64">
        <f t="shared" si="90"/>
        <v>8.92</v>
      </c>
      <c r="BO488" s="64">
        <f t="shared" si="91"/>
        <v>1.4245014245014245E-2</v>
      </c>
      <c r="BP488" s="64">
        <f t="shared" si="92"/>
        <v>1.7094017094017096E-2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4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788</v>
      </c>
      <c r="B491" s="54" t="s">
        <v>789</v>
      </c>
      <c r="C491" s="31">
        <v>4301031333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7</v>
      </c>
      <c r="Y492" s="762">
        <f t="shared" si="88"/>
        <v>8.4</v>
      </c>
      <c r="Z492" s="36">
        <f t="shared" si="93"/>
        <v>2.0080000000000001E-2</v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7.4333333333333327</v>
      </c>
      <c r="BN492" s="64">
        <f t="shared" si="90"/>
        <v>8.92</v>
      </c>
      <c r="BO492" s="64">
        <f t="shared" si="91"/>
        <v>1.4245014245014245E-2</v>
      </c>
      <c r="BP492" s="64">
        <f t="shared" si="92"/>
        <v>1.7094017094017096E-2</v>
      </c>
    </row>
    <row r="493" spans="1:68" ht="37.5" hidden="1" customHeight="1" x14ac:dyDescent="0.25">
      <c r="A493" s="54" t="s">
        <v>792</v>
      </c>
      <c r="B493" s="54" t="s">
        <v>793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70</v>
      </c>
      <c r="Q496" s="773"/>
      <c r="R496" s="773"/>
      <c r="S496" s="773"/>
      <c r="T496" s="773"/>
      <c r="U496" s="773"/>
      <c r="V496" s="774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6.6666666666666661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8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4.0160000000000001E-2</v>
      </c>
      <c r="AA496" s="764"/>
      <c r="AB496" s="764"/>
      <c r="AC496" s="764"/>
    </row>
    <row r="497" spans="1:68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70</v>
      </c>
      <c r="Q497" s="773"/>
      <c r="R497" s="773"/>
      <c r="S497" s="773"/>
      <c r="T497" s="773"/>
      <c r="U497" s="773"/>
      <c r="V497" s="774"/>
      <c r="W497" s="37" t="s">
        <v>68</v>
      </c>
      <c r="X497" s="763">
        <f>IFERROR(SUM(X477:X495),"0")</f>
        <v>14</v>
      </c>
      <c r="Y497" s="763">
        <f>IFERROR(SUM(Y477:Y495),"0")</f>
        <v>16.8</v>
      </c>
      <c r="Z497" s="37"/>
      <c r="AA497" s="764"/>
      <c r="AB497" s="764"/>
      <c r="AC497" s="764"/>
    </row>
    <row r="498" spans="1:68" ht="14.25" hidden="1" customHeight="1" x14ac:dyDescent="0.25">
      <c r="A498" s="787" t="s">
        <v>72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hidden="1" customHeight="1" x14ac:dyDescent="0.25">
      <c r="A499" s="54" t="s">
        <v>798</v>
      </c>
      <c r="B499" s="54" t="s">
        <v>799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70</v>
      </c>
      <c r="Q501" s="773"/>
      <c r="R501" s="773"/>
      <c r="S501" s="773"/>
      <c r="T501" s="773"/>
      <c r="U501" s="773"/>
      <c r="V501" s="774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70</v>
      </c>
      <c r="Q502" s="773"/>
      <c r="R502" s="773"/>
      <c r="S502" s="773"/>
      <c r="T502" s="773"/>
      <c r="U502" s="773"/>
      <c r="V502" s="774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102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hidden="1" customHeight="1" x14ac:dyDescent="0.25">
      <c r="A504" s="54" t="s">
        <v>804</v>
      </c>
      <c r="B504" s="54" t="s">
        <v>805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809</v>
      </c>
      <c r="B505" s="54" t="s">
        <v>810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70</v>
      </c>
      <c r="Q506" s="773"/>
      <c r="R506" s="773"/>
      <c r="S506" s="773"/>
      <c r="T506" s="773"/>
      <c r="U506" s="773"/>
      <c r="V506" s="774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70</v>
      </c>
      <c r="Q507" s="773"/>
      <c r="R507" s="773"/>
      <c r="S507" s="773"/>
      <c r="T507" s="773"/>
      <c r="U507" s="773"/>
      <c r="V507" s="774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92" t="s">
        <v>812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167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70</v>
      </c>
      <c r="Q511" s="773"/>
      <c r="R511" s="773"/>
      <c r="S511" s="773"/>
      <c r="T511" s="773"/>
      <c r="U511" s="773"/>
      <c r="V511" s="774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70</v>
      </c>
      <c r="Q512" s="773"/>
      <c r="R512" s="773"/>
      <c r="S512" s="773"/>
      <c r="T512" s="773"/>
      <c r="U512" s="773"/>
      <c r="V512" s="774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63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28</v>
      </c>
      <c r="Y514" s="762">
        <f>IFERROR(IF(X514="",0,CEILING((X514/$H514),1)*$H514),"")</f>
        <v>29.400000000000002</v>
      </c>
      <c r="Z514" s="36">
        <f>IFERROR(IF(Y514=0,"",ROUNDUP(Y514/H514,0)*0.00753),"")</f>
        <v>5.271E-2</v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29.533333333333331</v>
      </c>
      <c r="BN514" s="64">
        <f>IFERROR(Y514*I514/H514,"0")</f>
        <v>31.009999999999998</v>
      </c>
      <c r="BO514" s="64">
        <f>IFERROR(1/J514*(X514/H514),"0")</f>
        <v>4.2735042735042729E-2</v>
      </c>
      <c r="BP514" s="64">
        <f>IFERROR(1/J514*(Y514/H514),"0")</f>
        <v>4.4871794871794872E-2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3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825</v>
      </c>
      <c r="B518" s="54" t="s">
        <v>827</v>
      </c>
      <c r="C518" s="31">
        <v>4301031359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801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70</v>
      </c>
      <c r="Q519" s="773"/>
      <c r="R519" s="773"/>
      <c r="S519" s="773"/>
      <c r="T519" s="773"/>
      <c r="U519" s="773"/>
      <c r="V519" s="774"/>
      <c r="W519" s="37" t="s">
        <v>71</v>
      </c>
      <c r="X519" s="763">
        <f>IFERROR(X514/H514,"0")+IFERROR(X515/H515,"0")+IFERROR(X516/H516,"0")+IFERROR(X517/H517,"0")+IFERROR(X518/H518,"0")</f>
        <v>6.6666666666666661</v>
      </c>
      <c r="Y519" s="763">
        <f>IFERROR(Y514/H514,"0")+IFERROR(Y515/H515,"0")+IFERROR(Y516/H516,"0")+IFERROR(Y517/H517,"0")+IFERROR(Y518/H518,"0")</f>
        <v>7</v>
      </c>
      <c r="Z519" s="763">
        <f>IFERROR(IF(Z514="",0,Z514),"0")+IFERROR(IF(Z515="",0,Z515),"0")+IFERROR(IF(Z516="",0,Z516),"0")+IFERROR(IF(Z517="",0,Z517),"0")+IFERROR(IF(Z518="",0,Z518),"0")</f>
        <v>5.271E-2</v>
      </c>
      <c r="AA519" s="764"/>
      <c r="AB519" s="764"/>
      <c r="AC519" s="764"/>
    </row>
    <row r="520" spans="1:68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70</v>
      </c>
      <c r="Q520" s="773"/>
      <c r="R520" s="773"/>
      <c r="S520" s="773"/>
      <c r="T520" s="773"/>
      <c r="U520" s="773"/>
      <c r="V520" s="774"/>
      <c r="W520" s="37" t="s">
        <v>68</v>
      </c>
      <c r="X520" s="763">
        <f>IFERROR(SUM(X514:X518),"0")</f>
        <v>28</v>
      </c>
      <c r="Y520" s="763">
        <f>IFERROR(SUM(Y514:Y518),"0")</f>
        <v>29.400000000000002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102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829</v>
      </c>
      <c r="B522" s="54" t="s">
        <v>830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70</v>
      </c>
      <c r="Q523" s="773"/>
      <c r="R523" s="773"/>
      <c r="S523" s="773"/>
      <c r="T523" s="773"/>
      <c r="U523" s="773"/>
      <c r="V523" s="774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70</v>
      </c>
      <c r="Q524" s="773"/>
      <c r="R524" s="773"/>
      <c r="S524" s="773"/>
      <c r="T524" s="773"/>
      <c r="U524" s="773"/>
      <c r="V524" s="774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831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hidden="1" customHeight="1" x14ac:dyDescent="0.25">
      <c r="A526" s="54" t="s">
        <v>832</v>
      </c>
      <c r="B526" s="54" t="s">
        <v>833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70</v>
      </c>
      <c r="Q527" s="773"/>
      <c r="R527" s="773"/>
      <c r="S527" s="773"/>
      <c r="T527" s="773"/>
      <c r="U527" s="773"/>
      <c r="V527" s="774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70</v>
      </c>
      <c r="Q528" s="773"/>
      <c r="R528" s="773"/>
      <c r="S528" s="773"/>
      <c r="T528" s="773"/>
      <c r="U528" s="773"/>
      <c r="V528" s="774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92" t="s">
        <v>835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63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16</v>
      </c>
      <c r="Y531" s="762">
        <f>IFERROR(IF(X531="",0,CEILING((X531/$H531),1)*$H531),"")</f>
        <v>16.8</v>
      </c>
      <c r="Z531" s="36">
        <f>IFERROR(IF(Y531=0,"",ROUNDUP(Y531/H531,0)*0.00502),"")</f>
        <v>7.0280000000000009E-2</v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18.293333333333337</v>
      </c>
      <c r="BN531" s="64">
        <f>IFERROR(Y531*I531/H531,"0")</f>
        <v>19.208000000000002</v>
      </c>
      <c r="BO531" s="64">
        <f>IFERROR(1/J531*(X531/H531),"0")</f>
        <v>5.6980056980056988E-2</v>
      </c>
      <c r="BP531" s="64">
        <f>IFERROR(1/J531*(Y531/H531),"0")</f>
        <v>5.9829059829059845E-2</v>
      </c>
    </row>
    <row r="532" spans="1:68" ht="27" hidden="1" customHeight="1" x14ac:dyDescent="0.25">
      <c r="A532" s="54" t="s">
        <v>839</v>
      </c>
      <c r="B532" s="54" t="s">
        <v>840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3</v>
      </c>
      <c r="Y533" s="762">
        <f>IFERROR(IF(X533="",0,CEILING((X533/$H533),1)*$H533),"")</f>
        <v>3.5999999999999996</v>
      </c>
      <c r="Z533" s="36">
        <f>IFERROR(IF(Y533=0,"",ROUNDUP(Y533/H533,0)*0.00502),"")</f>
        <v>1.506E-2</v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5.0500000000000007</v>
      </c>
      <c r="BN533" s="64">
        <f>IFERROR(Y533*I533/H533,"0")</f>
        <v>6.06</v>
      </c>
      <c r="BO533" s="64">
        <f>IFERROR(1/J533*(X533/H533),"0")</f>
        <v>1.0683760683760684E-2</v>
      </c>
      <c r="BP533" s="64">
        <f>IFERROR(1/J533*(Y533/H533),"0")</f>
        <v>1.2820512820512822E-2</v>
      </c>
    </row>
    <row r="534" spans="1:68" ht="27" hidden="1" customHeight="1" x14ac:dyDescent="0.25">
      <c r="A534" s="54" t="s">
        <v>844</v>
      </c>
      <c r="B534" s="54" t="s">
        <v>845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85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70</v>
      </c>
      <c r="Q535" s="773"/>
      <c r="R535" s="773"/>
      <c r="S535" s="773"/>
      <c r="T535" s="773"/>
      <c r="U535" s="773"/>
      <c r="V535" s="774"/>
      <c r="W535" s="37" t="s">
        <v>71</v>
      </c>
      <c r="X535" s="763">
        <f>IFERROR(X531/H531,"0")+IFERROR(X532/H532,"0")+IFERROR(X533/H533,"0")+IFERROR(X534/H534,"0")</f>
        <v>15.833333333333334</v>
      </c>
      <c r="Y535" s="763">
        <f>IFERROR(Y531/H531,"0")+IFERROR(Y532/H532,"0")+IFERROR(Y533/H533,"0")+IFERROR(Y534/H534,"0")</f>
        <v>17</v>
      </c>
      <c r="Z535" s="763">
        <f>IFERROR(IF(Z531="",0,Z531),"0")+IFERROR(IF(Z532="",0,Z532),"0")+IFERROR(IF(Z533="",0,Z533),"0")+IFERROR(IF(Z534="",0,Z534),"0")</f>
        <v>8.5340000000000013E-2</v>
      </c>
      <c r="AA535" s="764"/>
      <c r="AB535" s="764"/>
      <c r="AC535" s="764"/>
    </row>
    <row r="536" spans="1:68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70</v>
      </c>
      <c r="Q536" s="773"/>
      <c r="R536" s="773"/>
      <c r="S536" s="773"/>
      <c r="T536" s="773"/>
      <c r="U536" s="773"/>
      <c r="V536" s="774"/>
      <c r="W536" s="37" t="s">
        <v>68</v>
      </c>
      <c r="X536" s="763">
        <f>IFERROR(SUM(X531:X534),"0")</f>
        <v>19</v>
      </c>
      <c r="Y536" s="763">
        <f>IFERROR(SUM(Y531:Y534),"0")</f>
        <v>20.399999999999999</v>
      </c>
      <c r="Z536" s="37"/>
      <c r="AA536" s="764"/>
      <c r="AB536" s="764"/>
      <c r="AC536" s="764"/>
    </row>
    <row r="537" spans="1:68" ht="16.5" hidden="1" customHeight="1" x14ac:dyDescent="0.25">
      <c r="A537" s="792" t="s">
        <v>848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63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70</v>
      </c>
      <c r="Q540" s="773"/>
      <c r="R540" s="773"/>
      <c r="S540" s="773"/>
      <c r="T540" s="773"/>
      <c r="U540" s="773"/>
      <c r="V540" s="774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70</v>
      </c>
      <c r="Q541" s="773"/>
      <c r="R541" s="773"/>
      <c r="S541" s="773"/>
      <c r="T541" s="773"/>
      <c r="U541" s="773"/>
      <c r="V541" s="774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6" t="s">
        <v>852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hidden="1" customHeight="1" x14ac:dyDescent="0.25">
      <c r="A543" s="792" t="s">
        <v>852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113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6</v>
      </c>
      <c r="Y545" s="762">
        <f t="shared" ref="Y545:Y555" si="94">IFERROR(IF(X545="",0,CEILING((X545/$H545),1)*$H545),"")</f>
        <v>10.56</v>
      </c>
      <c r="Z545" s="36">
        <f t="shared" ref="Z545:Z550" si="95">IFERROR(IF(Y545=0,"",ROUNDUP(Y545/H545,0)*0.01196),"")</f>
        <v>2.392E-2</v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6.4090909090909083</v>
      </c>
      <c r="BN545" s="64">
        <f t="shared" ref="BN545:BN555" si="97">IFERROR(Y545*I545/H545,"0")</f>
        <v>11.28</v>
      </c>
      <c r="BO545" s="64">
        <f t="shared" ref="BO545:BO555" si="98">IFERROR(1/J545*(X545/H545),"0")</f>
        <v>1.0926573426573426E-2</v>
      </c>
      <c r="BP545" s="64">
        <f t="shared" ref="BP545:BP555" si="99">IFERROR(1/J545*(Y545/H545),"0")</f>
        <v>1.9230769230769232E-2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7</v>
      </c>
      <c r="Y546" s="762">
        <f t="shared" si="94"/>
        <v>10.56</v>
      </c>
      <c r="Z546" s="36">
        <f t="shared" si="95"/>
        <v>2.392E-2</v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7.4772727272727266</v>
      </c>
      <c r="BN546" s="64">
        <f t="shared" si="97"/>
        <v>11.28</v>
      </c>
      <c r="BO546" s="64">
        <f t="shared" si="98"/>
        <v>1.2747668997668998E-2</v>
      </c>
      <c r="BP546" s="64">
        <f t="shared" si="99"/>
        <v>1.9230769230769232E-2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138</v>
      </c>
      <c r="Y548" s="762">
        <f t="shared" si="94"/>
        <v>142.56</v>
      </c>
      <c r="Z548" s="36">
        <f t="shared" si="95"/>
        <v>0.32291999999999998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147.40909090909088</v>
      </c>
      <c r="BN548" s="64">
        <f t="shared" si="97"/>
        <v>152.27999999999997</v>
      </c>
      <c r="BO548" s="64">
        <f t="shared" si="98"/>
        <v>0.2513111888111888</v>
      </c>
      <c r="BP548" s="64">
        <f t="shared" si="99"/>
        <v>0.25961538461538464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134</v>
      </c>
      <c r="Y550" s="762">
        <f t="shared" si="94"/>
        <v>137.28</v>
      </c>
      <c r="Z550" s="36">
        <f t="shared" si="95"/>
        <v>0.31096000000000001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143.13636363636363</v>
      </c>
      <c r="BN550" s="64">
        <f t="shared" si="97"/>
        <v>146.63999999999999</v>
      </c>
      <c r="BO550" s="64">
        <f t="shared" si="98"/>
        <v>0.24402680652680653</v>
      </c>
      <c r="BP550" s="64">
        <f t="shared" si="99"/>
        <v>0.25</v>
      </c>
    </row>
    <row r="551" spans="1:68" ht="27" hidden="1" customHeight="1" x14ac:dyDescent="0.25">
      <c r="A551" s="54" t="s">
        <v>870</v>
      </c>
      <c r="B551" s="54" t="s">
        <v>871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781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1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877</v>
      </c>
      <c r="B555" s="54" t="s">
        <v>879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70</v>
      </c>
      <c r="Q556" s="773"/>
      <c r="R556" s="773"/>
      <c r="S556" s="773"/>
      <c r="T556" s="773"/>
      <c r="U556" s="773"/>
      <c r="V556" s="774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53.977272727272727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57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0.68171999999999999</v>
      </c>
      <c r="AA556" s="764"/>
      <c r="AB556" s="764"/>
      <c r="AC556" s="764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70</v>
      </c>
      <c r="Q557" s="773"/>
      <c r="R557" s="773"/>
      <c r="S557" s="773"/>
      <c r="T557" s="773"/>
      <c r="U557" s="773"/>
      <c r="V557" s="774"/>
      <c r="W557" s="37" t="s">
        <v>68</v>
      </c>
      <c r="X557" s="763">
        <f>IFERROR(SUM(X545:X555),"0")</f>
        <v>285</v>
      </c>
      <c r="Y557" s="763">
        <f>IFERROR(SUM(Y545:Y555),"0")</f>
        <v>300.96000000000004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167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120</v>
      </c>
      <c r="Y559" s="762">
        <f>IFERROR(IF(X559="",0,CEILING((X559/$H559),1)*$H559),"")</f>
        <v>121.44000000000001</v>
      </c>
      <c r="Z559" s="36">
        <f>IFERROR(IF(Y559=0,"",ROUNDUP(Y559/H559,0)*0.01196),"")</f>
        <v>0.27507999999999999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128.18181818181816</v>
      </c>
      <c r="BN559" s="64">
        <f>IFERROR(Y559*I559/H559,"0")</f>
        <v>129.72</v>
      </c>
      <c r="BO559" s="64">
        <f>IFERROR(1/J559*(X559/H559),"0")</f>
        <v>0.21853146853146854</v>
      </c>
      <c r="BP559" s="64">
        <f>IFERROR(1/J559*(Y559/H559),"0")</f>
        <v>0.22115384615384617</v>
      </c>
    </row>
    <row r="560" spans="1:68" ht="16.5" hidden="1" customHeight="1" x14ac:dyDescent="0.25">
      <c r="A560" s="54" t="s">
        <v>884</v>
      </c>
      <c r="B560" s="54" t="s">
        <v>885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27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70</v>
      </c>
      <c r="Q562" s="773"/>
      <c r="R562" s="773"/>
      <c r="S562" s="773"/>
      <c r="T562" s="773"/>
      <c r="U562" s="773"/>
      <c r="V562" s="774"/>
      <c r="W562" s="37" t="s">
        <v>71</v>
      </c>
      <c r="X562" s="763">
        <f>IFERROR(X559/H559,"0")+IFERROR(X560/H560,"0")+IFERROR(X561/H561,"0")</f>
        <v>22.727272727272727</v>
      </c>
      <c r="Y562" s="763">
        <f>IFERROR(Y559/H559,"0")+IFERROR(Y560/H560,"0")+IFERROR(Y561/H561,"0")</f>
        <v>23</v>
      </c>
      <c r="Z562" s="763">
        <f>IFERROR(IF(Z559="",0,Z559),"0")+IFERROR(IF(Z560="",0,Z560),"0")+IFERROR(IF(Z561="",0,Z561),"0")</f>
        <v>0.27507999999999999</v>
      </c>
      <c r="AA562" s="764"/>
      <c r="AB562" s="764"/>
      <c r="AC562" s="764"/>
    </row>
    <row r="563" spans="1:68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70</v>
      </c>
      <c r="Q563" s="773"/>
      <c r="R563" s="773"/>
      <c r="S563" s="773"/>
      <c r="T563" s="773"/>
      <c r="U563" s="773"/>
      <c r="V563" s="774"/>
      <c r="W563" s="37" t="s">
        <v>68</v>
      </c>
      <c r="X563" s="763">
        <f>IFERROR(SUM(X559:X561),"0")</f>
        <v>120</v>
      </c>
      <c r="Y563" s="763">
        <f>IFERROR(SUM(Y559:Y561),"0")</f>
        <v>121.44000000000001</v>
      </c>
      <c r="Z563" s="37"/>
      <c r="AA563" s="764"/>
      <c r="AB563" s="764"/>
      <c r="AC563" s="764"/>
    </row>
    <row r="564" spans="1:68" ht="14.25" hidden="1" customHeight="1" x14ac:dyDescent="0.25">
      <c r="A564" s="787" t="s">
        <v>63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54</v>
      </c>
      <c r="Y565" s="762">
        <f t="shared" ref="Y565:Y573" si="100">IFERROR(IF(X565="",0,CEILING((X565/$H565),1)*$H565),"")</f>
        <v>58.080000000000005</v>
      </c>
      <c r="Z565" s="36">
        <f>IFERROR(IF(Y565=0,"",ROUNDUP(Y565/H565,0)*0.01196),"")</f>
        <v>0.13156000000000001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57.68181818181818</v>
      </c>
      <c r="BN565" s="64">
        <f t="shared" ref="BN565:BN573" si="102">IFERROR(Y565*I565/H565,"0")</f>
        <v>62.040000000000006</v>
      </c>
      <c r="BO565" s="64">
        <f t="shared" ref="BO565:BO573" si="103">IFERROR(1/J565*(X565/H565),"0")</f>
        <v>9.8339160839160833E-2</v>
      </c>
      <c r="BP565" s="64">
        <f t="shared" ref="BP565:BP573" si="104">IFERROR(1/J565*(Y565/H565),"0")</f>
        <v>0.10576923076923078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52</v>
      </c>
      <c r="Y566" s="762">
        <f t="shared" si="100"/>
        <v>52.800000000000004</v>
      </c>
      <c r="Z566" s="36">
        <f>IFERROR(IF(Y566=0,"",ROUNDUP(Y566/H566,0)*0.01196),"")</f>
        <v>0.1196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55.54545454545454</v>
      </c>
      <c r="BN566" s="64">
        <f t="shared" si="102"/>
        <v>56.400000000000006</v>
      </c>
      <c r="BO566" s="64">
        <f t="shared" si="103"/>
        <v>9.4696969696969696E-2</v>
      </c>
      <c r="BP566" s="64">
        <f t="shared" si="104"/>
        <v>9.6153846153846159E-2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58</v>
      </c>
      <c r="Y567" s="762">
        <f t="shared" si="100"/>
        <v>58.080000000000005</v>
      </c>
      <c r="Z567" s="36">
        <f>IFERROR(IF(Y567=0,"",ROUNDUP(Y567/H567,0)*0.01196),"")</f>
        <v>0.13156000000000001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61.954545454545453</v>
      </c>
      <c r="BN567" s="64">
        <f t="shared" si="102"/>
        <v>62.040000000000006</v>
      </c>
      <c r="BO567" s="64">
        <f t="shared" si="103"/>
        <v>0.10562354312354312</v>
      </c>
      <c r="BP567" s="64">
        <f t="shared" si="104"/>
        <v>0.10576923076923078</v>
      </c>
    </row>
    <row r="568" spans="1:68" ht="27" hidden="1" customHeight="1" x14ac:dyDescent="0.25">
      <c r="A568" s="54" t="s">
        <v>897</v>
      </c>
      <c r="B568" s="54" t="s">
        <v>898</v>
      </c>
      <c r="C568" s="31">
        <v>4301031249</v>
      </c>
      <c r="D568" s="770">
        <v>4680115882072</v>
      </c>
      <c r="E568" s="771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70">
        <v>4680115882072</v>
      </c>
      <c r="E569" s="771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9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902</v>
      </c>
      <c r="B570" s="54" t="s">
        <v>903</v>
      </c>
      <c r="C570" s="31">
        <v>4301031251</v>
      </c>
      <c r="D570" s="770">
        <v>4680115882102</v>
      </c>
      <c r="E570" s="771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70">
        <v>4680115882102</v>
      </c>
      <c r="E571" s="771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58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907</v>
      </c>
      <c r="B572" s="54" t="s">
        <v>908</v>
      </c>
      <c r="C572" s="31">
        <v>4301031253</v>
      </c>
      <c r="D572" s="770">
        <v>4680115882096</v>
      </c>
      <c r="E572" s="771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70">
        <v>4680115882096</v>
      </c>
      <c r="E573" s="771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3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70</v>
      </c>
      <c r="Q574" s="773"/>
      <c r="R574" s="773"/>
      <c r="S574" s="773"/>
      <c r="T574" s="773"/>
      <c r="U574" s="773"/>
      <c r="V574" s="774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31.060606060606059</v>
      </c>
      <c r="Y574" s="763">
        <f>IFERROR(Y565/H565,"0")+IFERROR(Y566/H566,"0")+IFERROR(Y567/H567,"0")+IFERROR(Y568/H568,"0")+IFERROR(Y569/H569,"0")+IFERROR(Y570/H570,"0")+IFERROR(Y571/H571,"0")+IFERROR(Y572/H572,"0")+IFERROR(Y573/H573,"0")</f>
        <v>32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0.38272</v>
      </c>
      <c r="AA574" s="764"/>
      <c r="AB574" s="764"/>
      <c r="AC574" s="764"/>
    </row>
    <row r="575" spans="1:68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70</v>
      </c>
      <c r="Q575" s="773"/>
      <c r="R575" s="773"/>
      <c r="S575" s="773"/>
      <c r="T575" s="773"/>
      <c r="U575" s="773"/>
      <c r="V575" s="774"/>
      <c r="W575" s="37" t="s">
        <v>68</v>
      </c>
      <c r="X575" s="763">
        <f>IFERROR(SUM(X565:X573),"0")</f>
        <v>164</v>
      </c>
      <c r="Y575" s="763">
        <f>IFERROR(SUM(Y565:Y573),"0")</f>
        <v>168.96</v>
      </c>
      <c r="Z575" s="37"/>
      <c r="AA575" s="764"/>
      <c r="AB575" s="764"/>
      <c r="AC575" s="764"/>
    </row>
    <row r="576" spans="1:68" ht="14.25" hidden="1" customHeight="1" x14ac:dyDescent="0.25">
      <c r="A576" s="787" t="s">
        <v>72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70</v>
      </c>
      <c r="Q580" s="773"/>
      <c r="R580" s="773"/>
      <c r="S580" s="773"/>
      <c r="T580" s="773"/>
      <c r="U580" s="773"/>
      <c r="V580" s="774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70</v>
      </c>
      <c r="Q581" s="773"/>
      <c r="R581" s="773"/>
      <c r="S581" s="773"/>
      <c r="T581" s="773"/>
      <c r="U581" s="773"/>
      <c r="V581" s="774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213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924</v>
      </c>
      <c r="B584" s="54" t="s">
        <v>925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2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70</v>
      </c>
      <c r="Q585" s="773"/>
      <c r="R585" s="773"/>
      <c r="S585" s="773"/>
      <c r="T585" s="773"/>
      <c r="U585" s="773"/>
      <c r="V585" s="774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70</v>
      </c>
      <c r="Q586" s="773"/>
      <c r="R586" s="773"/>
      <c r="S586" s="773"/>
      <c r="T586" s="773"/>
      <c r="U586" s="773"/>
      <c r="V586" s="774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856" t="s">
        <v>927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hidden="1" customHeight="1" x14ac:dyDescent="0.25">
      <c r="A588" s="792" t="s">
        <v>927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113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52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1025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936</v>
      </c>
      <c r="B592" s="54" t="s">
        <v>937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3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21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8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60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3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70</v>
      </c>
      <c r="Q597" s="773"/>
      <c r="R597" s="773"/>
      <c r="S597" s="773"/>
      <c r="T597" s="773"/>
      <c r="U597" s="773"/>
      <c r="V597" s="774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70</v>
      </c>
      <c r="Q598" s="773"/>
      <c r="R598" s="773"/>
      <c r="S598" s="773"/>
      <c r="T598" s="773"/>
      <c r="U598" s="773"/>
      <c r="V598" s="774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167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86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41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2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6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70</v>
      </c>
      <c r="Q604" s="773"/>
      <c r="R604" s="773"/>
      <c r="S604" s="773"/>
      <c r="T604" s="773"/>
      <c r="U604" s="773"/>
      <c r="V604" s="774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70</v>
      </c>
      <c r="Q605" s="773"/>
      <c r="R605" s="773"/>
      <c r="S605" s="773"/>
      <c r="T605" s="773"/>
      <c r="U605" s="773"/>
      <c r="V605" s="774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63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hidden="1" customHeight="1" x14ac:dyDescent="0.25">
      <c r="A607" s="54" t="s">
        <v>966</v>
      </c>
      <c r="B607" s="54" t="s">
        <v>967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7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970</v>
      </c>
      <c r="B608" s="54" t="s">
        <v>971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9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75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7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977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5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84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70</v>
      </c>
      <c r="Q614" s="773"/>
      <c r="R614" s="773"/>
      <c r="S614" s="773"/>
      <c r="T614" s="773"/>
      <c r="U614" s="773"/>
      <c r="V614" s="774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70</v>
      </c>
      <c r="Q615" s="773"/>
      <c r="R615" s="773"/>
      <c r="S615" s="773"/>
      <c r="T615" s="773"/>
      <c r="U615" s="773"/>
      <c r="V615" s="774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7" t="s">
        <v>72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115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54</v>
      </c>
      <c r="Y617" s="762">
        <f t="shared" ref="Y617:Y624" si="115">IFERROR(IF(X617="",0,CEILING((X617/$H617),1)*$H617),"")</f>
        <v>54.6</v>
      </c>
      <c r="Z617" s="36">
        <f>IFERROR(IF(Y617=0,"",ROUNDUP(Y617/H617,0)*0.02175),"")</f>
        <v>0.15225</v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57.904615384615397</v>
      </c>
      <c r="BN617" s="64">
        <f t="shared" ref="BN617:BN624" si="117">IFERROR(Y617*I617/H617,"0")</f>
        <v>58.548000000000009</v>
      </c>
      <c r="BO617" s="64">
        <f t="shared" ref="BO617:BO624" si="118">IFERROR(1/J617*(X617/H617),"0")</f>
        <v>0.12362637362637363</v>
      </c>
      <c r="BP617" s="64">
        <f t="shared" ref="BP617:BP624" si="119">IFERROR(1/J617*(Y617/H617),"0")</f>
        <v>0.125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62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99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6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777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1037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4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3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70</v>
      </c>
      <c r="Q625" s="773"/>
      <c r="R625" s="773"/>
      <c r="S625" s="773"/>
      <c r="T625" s="773"/>
      <c r="U625" s="773"/>
      <c r="V625" s="774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6.9230769230769234</v>
      </c>
      <c r="Y625" s="763">
        <f>IFERROR(Y617/H617,"0")+IFERROR(Y618/H618,"0")+IFERROR(Y619/H619,"0")+IFERROR(Y620/H620,"0")+IFERROR(Y621/H621,"0")+IFERROR(Y622/H622,"0")+IFERROR(Y623/H623,"0")+IFERROR(Y624/H624,"0")</f>
        <v>7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0.15225</v>
      </c>
      <c r="AA625" s="764"/>
      <c r="AB625" s="764"/>
      <c r="AC625" s="764"/>
    </row>
    <row r="626" spans="1:68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70</v>
      </c>
      <c r="Q626" s="773"/>
      <c r="R626" s="773"/>
      <c r="S626" s="773"/>
      <c r="T626" s="773"/>
      <c r="U626" s="773"/>
      <c r="V626" s="774"/>
      <c r="W626" s="37" t="s">
        <v>68</v>
      </c>
      <c r="X626" s="763">
        <f>IFERROR(SUM(X617:X624),"0")</f>
        <v>54</v>
      </c>
      <c r="Y626" s="763">
        <f>IFERROR(SUM(Y617:Y624),"0")</f>
        <v>54.6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213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18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978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14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7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70</v>
      </c>
      <c r="Q632" s="773"/>
      <c r="R632" s="773"/>
      <c r="S632" s="773"/>
      <c r="T632" s="773"/>
      <c r="U632" s="773"/>
      <c r="V632" s="774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70</v>
      </c>
      <c r="Q633" s="773"/>
      <c r="R633" s="773"/>
      <c r="S633" s="773"/>
      <c r="T633" s="773"/>
      <c r="U633" s="773"/>
      <c r="V633" s="774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1026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113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69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70</v>
      </c>
      <c r="Q638" s="773"/>
      <c r="R638" s="773"/>
      <c r="S638" s="773"/>
      <c r="T638" s="773"/>
      <c r="U638" s="773"/>
      <c r="V638" s="774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70</v>
      </c>
      <c r="Q639" s="773"/>
      <c r="R639" s="773"/>
      <c r="S639" s="773"/>
      <c r="T639" s="773"/>
      <c r="U639" s="773"/>
      <c r="V639" s="774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167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70</v>
      </c>
      <c r="Q642" s="773"/>
      <c r="R642" s="773"/>
      <c r="S642" s="773"/>
      <c r="T642" s="773"/>
      <c r="U642" s="773"/>
      <c r="V642" s="774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70</v>
      </c>
      <c r="Q643" s="773"/>
      <c r="R643" s="773"/>
      <c r="S643" s="773"/>
      <c r="T643" s="773"/>
      <c r="U643" s="773"/>
      <c r="V643" s="774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63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2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70</v>
      </c>
      <c r="Q646" s="773"/>
      <c r="R646" s="773"/>
      <c r="S646" s="773"/>
      <c r="T646" s="773"/>
      <c r="U646" s="773"/>
      <c r="V646" s="774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70</v>
      </c>
      <c r="Q647" s="773"/>
      <c r="R647" s="773"/>
      <c r="S647" s="773"/>
      <c r="T647" s="773"/>
      <c r="U647" s="773"/>
      <c r="V647" s="774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72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76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70</v>
      </c>
      <c r="Q650" s="773"/>
      <c r="R650" s="773"/>
      <c r="S650" s="773"/>
      <c r="T650" s="773"/>
      <c r="U650" s="773"/>
      <c r="V650" s="774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70</v>
      </c>
      <c r="Q651" s="773"/>
      <c r="R651" s="773"/>
      <c r="S651" s="773"/>
      <c r="T651" s="773"/>
      <c r="U651" s="773"/>
      <c r="V651" s="774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1047</v>
      </c>
      <c r="Q652" s="913"/>
      <c r="R652" s="913"/>
      <c r="S652" s="913"/>
      <c r="T652" s="913"/>
      <c r="U652" s="913"/>
      <c r="V652" s="914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2804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2905.6600000000003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1048</v>
      </c>
      <c r="Q653" s="913"/>
      <c r="R653" s="913"/>
      <c r="S653" s="913"/>
      <c r="T653" s="913"/>
      <c r="U653" s="913"/>
      <c r="V653" s="914"/>
      <c r="W653" s="37" t="s">
        <v>68</v>
      </c>
      <c r="X653" s="763">
        <f>IFERROR(SUM(BM22:BM649),"0")</f>
        <v>2965.4055953675952</v>
      </c>
      <c r="Y653" s="763">
        <f>IFERROR(SUM(BN22:BN649),"0")</f>
        <v>3073.5280000000012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1049</v>
      </c>
      <c r="Q654" s="913"/>
      <c r="R654" s="913"/>
      <c r="S654" s="913"/>
      <c r="T654" s="913"/>
      <c r="U654" s="913"/>
      <c r="V654" s="914"/>
      <c r="W654" s="37" t="s">
        <v>1050</v>
      </c>
      <c r="X654" s="38">
        <f>ROUNDUP(SUM(BO22:BO649),0)</f>
        <v>5</v>
      </c>
      <c r="Y654" s="38">
        <f>ROUNDUP(SUM(BP22:BP649),0)</f>
        <v>6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1051</v>
      </c>
      <c r="Q655" s="913"/>
      <c r="R655" s="913"/>
      <c r="S655" s="913"/>
      <c r="T655" s="913"/>
      <c r="U655" s="913"/>
      <c r="V655" s="914"/>
      <c r="W655" s="37" t="s">
        <v>68</v>
      </c>
      <c r="X655" s="763">
        <f>GrossWeightTotal+PalletQtyTotal*25</f>
        <v>3090.4055953675952</v>
      </c>
      <c r="Y655" s="763">
        <f>GrossWeightTotalR+PalletQtyTotalR*25</f>
        <v>3223.5280000000012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1052</v>
      </c>
      <c r="Q656" s="913"/>
      <c r="R656" s="913"/>
      <c r="S656" s="913"/>
      <c r="T656" s="913"/>
      <c r="U656" s="913"/>
      <c r="V656" s="914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486.31051171051172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506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1053</v>
      </c>
      <c r="Q657" s="913"/>
      <c r="R657" s="913"/>
      <c r="S657" s="913"/>
      <c r="T657" s="913"/>
      <c r="U657" s="913"/>
      <c r="V657" s="914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6.0149200000000018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809" t="s">
        <v>111</v>
      </c>
      <c r="D659" s="871"/>
      <c r="E659" s="871"/>
      <c r="F659" s="871"/>
      <c r="G659" s="871"/>
      <c r="H659" s="860"/>
      <c r="I659" s="809" t="s">
        <v>333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667</v>
      </c>
      <c r="X659" s="860"/>
      <c r="Y659" s="809" t="s">
        <v>752</v>
      </c>
      <c r="Z659" s="871"/>
      <c r="AA659" s="871"/>
      <c r="AB659" s="860"/>
      <c r="AC659" s="758" t="s">
        <v>852</v>
      </c>
      <c r="AD659" s="809" t="s">
        <v>927</v>
      </c>
      <c r="AE659" s="860"/>
      <c r="AF659" s="759"/>
    </row>
    <row r="660" spans="1:32" ht="14.25" customHeight="1" thickTop="1" x14ac:dyDescent="0.2">
      <c r="A660" s="1070" t="s">
        <v>1056</v>
      </c>
      <c r="B660" s="809" t="s">
        <v>62</v>
      </c>
      <c r="C660" s="809" t="s">
        <v>112</v>
      </c>
      <c r="D660" s="809" t="s">
        <v>137</v>
      </c>
      <c r="E660" s="809" t="s">
        <v>221</v>
      </c>
      <c r="F660" s="809" t="s">
        <v>246</v>
      </c>
      <c r="G660" s="809" t="s">
        <v>297</v>
      </c>
      <c r="H660" s="809" t="s">
        <v>111</v>
      </c>
      <c r="I660" s="809" t="s">
        <v>334</v>
      </c>
      <c r="J660" s="809" t="s">
        <v>359</v>
      </c>
      <c r="K660" s="809" t="s">
        <v>432</v>
      </c>
      <c r="L660" s="809" t="s">
        <v>452</v>
      </c>
      <c r="M660" s="809" t="s">
        <v>478</v>
      </c>
      <c r="N660" s="759"/>
      <c r="O660" s="809" t="s">
        <v>507</v>
      </c>
      <c r="P660" s="809" t="s">
        <v>510</v>
      </c>
      <c r="Q660" s="809" t="s">
        <v>519</v>
      </c>
      <c r="R660" s="809" t="s">
        <v>537</v>
      </c>
      <c r="S660" s="809" t="s">
        <v>547</v>
      </c>
      <c r="T660" s="809" t="s">
        <v>560</v>
      </c>
      <c r="U660" s="809" t="s">
        <v>568</v>
      </c>
      <c r="V660" s="809" t="s">
        <v>654</v>
      </c>
      <c r="W660" s="809" t="s">
        <v>668</v>
      </c>
      <c r="X660" s="809" t="s">
        <v>713</v>
      </c>
      <c r="Y660" s="809" t="s">
        <v>753</v>
      </c>
      <c r="Z660" s="809" t="s">
        <v>812</v>
      </c>
      <c r="AA660" s="809" t="s">
        <v>835</v>
      </c>
      <c r="AB660" s="809" t="s">
        <v>848</v>
      </c>
      <c r="AC660" s="809" t="s">
        <v>852</v>
      </c>
      <c r="AD660" s="809" t="s">
        <v>927</v>
      </c>
      <c r="AE660" s="809" t="s">
        <v>1026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86.4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11.6</v>
      </c>
      <c r="E662" s="46">
        <f>IFERROR(Y107*1,"0")+IFERROR(Y108*1,"0")+IFERROR(Y109*1,"0")+IFERROR(Y110*1,"0")+IFERROR(Y114*1,"0")+IFERROR(Y115*1,"0")+IFERROR(Y116*1,"0")+IFERROR(Y117*1,"0")+IFERROR(Y118*1,"0")</f>
        <v>111.60000000000002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125.6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132.29999999999998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469.79999999999995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79.199999999999989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57.599999999999994</v>
      </c>
      <c r="V662" s="46">
        <f>IFERROR(Y401*1,"0")+IFERROR(Y405*1,"0")+IFERROR(Y406*1,"0")+IFERROR(Y407*1,"0")</f>
        <v>10.8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1006.8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101.39999999999999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16.8</v>
      </c>
      <c r="Z662" s="46">
        <f>IFERROR(Y510*1,"0")+IFERROR(Y514*1,"0")+IFERROR(Y515*1,"0")+IFERROR(Y516*1,"0")+IFERROR(Y517*1,"0")+IFERROR(Y518*1,"0")+IFERROR(Y522*1,"0")+IFERROR(Y526*1,"0")</f>
        <v>29.400000000000002</v>
      </c>
      <c r="AA662" s="46">
        <f>IFERROR(Y531*1,"0")+IFERROR(Y532*1,"0")+IFERROR(Y533*1,"0")+IFERROR(Y534*1,"0")</f>
        <v>20.399999999999999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591.36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54.6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6"/>
        <filter val="1,11"/>
        <filter val="10,00"/>
        <filter val="105,00"/>
        <filter val="106,00"/>
        <filter val="119,00"/>
        <filter val="12,56"/>
        <filter val="120,00"/>
        <filter val="130,00"/>
        <filter val="134,00"/>
        <filter val="138,00"/>
        <filter val="14,00"/>
        <filter val="15,83"/>
        <filter val="16,00"/>
        <filter val="164,00"/>
        <filter val="17,00"/>
        <filter val="19,00"/>
        <filter val="2 804,00"/>
        <filter val="2 965,41"/>
        <filter val="2,00"/>
        <filter val="20,00"/>
        <filter val="20,80"/>
        <filter val="22,73"/>
        <filter val="225,00"/>
        <filter val="233,00"/>
        <filter val="24,00"/>
        <filter val="27,00"/>
        <filter val="28,00"/>
        <filter val="285,00"/>
        <filter val="299,00"/>
        <filter val="3 090,41"/>
        <filter val="3,00"/>
        <filter val="31,00"/>
        <filter val="31,06"/>
        <filter val="31,67"/>
        <filter val="312,00"/>
        <filter val="32,38"/>
        <filter val="333,00"/>
        <filter val="4,00"/>
        <filter val="41,67"/>
        <filter val="42,00"/>
        <filter val="42,13"/>
        <filter val="44,00"/>
        <filter val="486,31"/>
        <filter val="5"/>
        <filter val="5,00"/>
        <filter val="5,38"/>
        <filter val="5,56"/>
        <filter val="5,64"/>
        <filter val="52,00"/>
        <filter val="53,00"/>
        <filter val="53,98"/>
        <filter val="54,00"/>
        <filter val="56,00"/>
        <filter val="57,00"/>
        <filter val="58,00"/>
        <filter val="6,00"/>
        <filter val="6,67"/>
        <filter val="6,92"/>
        <filter val="632,00"/>
        <filter val="67,00"/>
        <filter val="7,00"/>
        <filter val="7,50"/>
        <filter val="76,00"/>
        <filter val="8,00"/>
        <filter val="8,20"/>
        <filter val="8,89"/>
        <filter val="81,00"/>
        <filter val="88,00"/>
        <filter val="9,00"/>
        <filter val="9,41"/>
        <filter val="95,00"/>
        <filter val="97,08"/>
        <filter val="98,00"/>
      </filters>
    </filterColumn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2024-11-08T13:25:46Z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