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1,24 ПОКОМ ЗПФ Гермес\"/>
    </mc:Choice>
  </mc:AlternateContent>
  <xr:revisionPtr revIDLastSave="0" documentId="13_ncr:1_{37580184-A8D5-46AB-AEA3-409AAA29D2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2" l="1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BO257" i="2"/>
  <c r="BM257" i="2"/>
  <c r="Z257" i="2"/>
  <c r="Y257" i="2"/>
  <c r="Y260" i="2" s="1"/>
  <c r="X255" i="2"/>
  <c r="X254" i="2"/>
  <c r="BO253" i="2"/>
  <c r="BM253" i="2"/>
  <c r="Z253" i="2"/>
  <c r="Y253" i="2"/>
  <c r="BP252" i="2"/>
  <c r="BO252" i="2"/>
  <c r="BN252" i="2"/>
  <c r="BM252" i="2"/>
  <c r="Z252" i="2"/>
  <c r="Z254" i="2" s="1"/>
  <c r="Y252" i="2"/>
  <c r="Y255" i="2" s="1"/>
  <c r="Y250" i="2"/>
  <c r="X250" i="2"/>
  <c r="Y249" i="2"/>
  <c r="X249" i="2"/>
  <c r="BP248" i="2"/>
  <c r="BO248" i="2"/>
  <c r="BN248" i="2"/>
  <c r="BM248" i="2"/>
  <c r="Z248" i="2"/>
  <c r="Z249" i="2" s="1"/>
  <c r="Y248" i="2"/>
  <c r="X246" i="2"/>
  <c r="X245" i="2"/>
  <c r="BO244" i="2"/>
  <c r="BM244" i="2"/>
  <c r="Z244" i="2"/>
  <c r="Y244" i="2"/>
  <c r="BP244" i="2" s="1"/>
  <c r="BO243" i="2"/>
  <c r="BM243" i="2"/>
  <c r="Z243" i="2"/>
  <c r="Y243" i="2"/>
  <c r="BP243" i="2" s="1"/>
  <c r="BO242" i="2"/>
  <c r="BM242" i="2"/>
  <c r="Z242" i="2"/>
  <c r="Y242" i="2"/>
  <c r="BN242" i="2" s="1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Y230" i="2"/>
  <c r="P230" i="2"/>
  <c r="BO229" i="2"/>
  <c r="BM229" i="2"/>
  <c r="Z229" i="2"/>
  <c r="Y229" i="2"/>
  <c r="P229" i="2"/>
  <c r="X225" i="2"/>
  <c r="Y224" i="2"/>
  <c r="X224" i="2"/>
  <c r="BO223" i="2"/>
  <c r="BM223" i="2"/>
  <c r="Z223" i="2"/>
  <c r="Z224" i="2" s="1"/>
  <c r="Y223" i="2"/>
  <c r="BP223" i="2" s="1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BN175" i="2" s="1"/>
  <c r="P175" i="2"/>
  <c r="X172" i="2"/>
  <c r="X171" i="2"/>
  <c r="BO170" i="2"/>
  <c r="BM170" i="2"/>
  <c r="Z170" i="2"/>
  <c r="Z171" i="2" s="1"/>
  <c r="Y170" i="2"/>
  <c r="BN170" i="2" s="1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P164" i="2" s="1"/>
  <c r="P164" i="2"/>
  <c r="X160" i="2"/>
  <c r="X159" i="2"/>
  <c r="BO158" i="2"/>
  <c r="BM158" i="2"/>
  <c r="Z158" i="2"/>
  <c r="Y158" i="2"/>
  <c r="BP158" i="2" s="1"/>
  <c r="P158" i="2"/>
  <c r="BO157" i="2"/>
  <c r="BM157" i="2"/>
  <c r="Z157" i="2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P152" i="2" s="1"/>
  <c r="BO151" i="2"/>
  <c r="BM151" i="2"/>
  <c r="Z151" i="2"/>
  <c r="Y151" i="2"/>
  <c r="BP151" i="2" s="1"/>
  <c r="BO150" i="2"/>
  <c r="BM150" i="2"/>
  <c r="Z150" i="2"/>
  <c r="Z154" i="2" s="1"/>
  <c r="Y150" i="2"/>
  <c r="BP150" i="2" s="1"/>
  <c r="X147" i="2"/>
  <c r="X146" i="2"/>
  <c r="BO145" i="2"/>
  <c r="BM145" i="2"/>
  <c r="Z145" i="2"/>
  <c r="Z146" i="2" s="1"/>
  <c r="Y145" i="2"/>
  <c r="Y146" i="2" s="1"/>
  <c r="X141" i="2"/>
  <c r="X140" i="2"/>
  <c r="BO139" i="2"/>
  <c r="BM139" i="2"/>
  <c r="Z139" i="2"/>
  <c r="Z140" i="2" s="1"/>
  <c r="Y139" i="2"/>
  <c r="BN139" i="2" s="1"/>
  <c r="P139" i="2"/>
  <c r="X136" i="2"/>
  <c r="X135" i="2"/>
  <c r="BO134" i="2"/>
  <c r="BM134" i="2"/>
  <c r="Z134" i="2"/>
  <c r="Y134" i="2"/>
  <c r="BN134" i="2" s="1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BN116" i="2" s="1"/>
  <c r="P116" i="2"/>
  <c r="BO115" i="2"/>
  <c r="BM115" i="2"/>
  <c r="Z115" i="2"/>
  <c r="Y115" i="2"/>
  <c r="Y118" i="2" s="1"/>
  <c r="P115" i="2"/>
  <c r="X112" i="2"/>
  <c r="X111" i="2"/>
  <c r="BO110" i="2"/>
  <c r="BM110" i="2"/>
  <c r="Z110" i="2"/>
  <c r="Y110" i="2"/>
  <c r="P110" i="2"/>
  <c r="BO109" i="2"/>
  <c r="BM109" i="2"/>
  <c r="Z109" i="2"/>
  <c r="Y109" i="2"/>
  <c r="BN109" i="2" s="1"/>
  <c r="P109" i="2"/>
  <c r="X106" i="2"/>
  <c r="X105" i="2"/>
  <c r="BO104" i="2"/>
  <c r="BM104" i="2"/>
  <c r="Z104" i="2"/>
  <c r="Y104" i="2"/>
  <c r="BN104" i="2" s="1"/>
  <c r="P104" i="2"/>
  <c r="BO103" i="2"/>
  <c r="BM103" i="2"/>
  <c r="Z103" i="2"/>
  <c r="Y103" i="2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Z93" i="2" s="1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O83" i="2"/>
  <c r="BM83" i="2"/>
  <c r="Z83" i="2"/>
  <c r="Y83" i="2"/>
  <c r="BN83" i="2" s="1"/>
  <c r="P83" i="2"/>
  <c r="BO82" i="2"/>
  <c r="BM82" i="2"/>
  <c r="Z82" i="2"/>
  <c r="Y82" i="2"/>
  <c r="BN82" i="2" s="1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BN75" i="2" s="1"/>
  <c r="P75" i="2"/>
  <c r="BO74" i="2"/>
  <c r="BM74" i="2"/>
  <c r="Z74" i="2"/>
  <c r="Y74" i="2"/>
  <c r="BN74" i="2" s="1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BN64" i="2" s="1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BP28" i="2" l="1"/>
  <c r="Y141" i="2"/>
  <c r="Y177" i="2"/>
  <c r="F9" i="2"/>
  <c r="BN22" i="2"/>
  <c r="BP22" i="2"/>
  <c r="Y23" i="2"/>
  <c r="BP116" i="2"/>
  <c r="BN128" i="2"/>
  <c r="BP128" i="2"/>
  <c r="Y129" i="2"/>
  <c r="Z135" i="2"/>
  <c r="BN133" i="2"/>
  <c r="Y147" i="2"/>
  <c r="BN151" i="2"/>
  <c r="BN153" i="2"/>
  <c r="Y159" i="2"/>
  <c r="Z159" i="2"/>
  <c r="Z167" i="2"/>
  <c r="Y183" i="2"/>
  <c r="Z189" i="2"/>
  <c r="BN187" i="2"/>
  <c r="BN195" i="2"/>
  <c r="BN197" i="2"/>
  <c r="Z207" i="2"/>
  <c r="BN203" i="2"/>
  <c r="Z218" i="2"/>
  <c r="Y232" i="2"/>
  <c r="Z231" i="2"/>
  <c r="Z245" i="2"/>
  <c r="Z260" i="2"/>
  <c r="BN99" i="2"/>
  <c r="BN101" i="2"/>
  <c r="BP82" i="2"/>
  <c r="Z76" i="2"/>
  <c r="BN52" i="2"/>
  <c r="BN165" i="2"/>
  <c r="Z111" i="2"/>
  <c r="BN91" i="2"/>
  <c r="Y77" i="2"/>
  <c r="BN69" i="2"/>
  <c r="BN50" i="2"/>
  <c r="BN48" i="2"/>
  <c r="Y59" i="2"/>
  <c r="Y32" i="2"/>
  <c r="Z32" i="2"/>
  <c r="BP51" i="2"/>
  <c r="BP55" i="2"/>
  <c r="BN55" i="2"/>
  <c r="BP57" i="2"/>
  <c r="BN57" i="2"/>
  <c r="BP102" i="2"/>
  <c r="BP103" i="2"/>
  <c r="BN103" i="2"/>
  <c r="Y125" i="2"/>
  <c r="BP121" i="2"/>
  <c r="BN121" i="2"/>
  <c r="BP123" i="2"/>
  <c r="BN123" i="2"/>
  <c r="BP134" i="2"/>
  <c r="Y135" i="2"/>
  <c r="Z65" i="2"/>
  <c r="Z86" i="2"/>
  <c r="BP84" i="2"/>
  <c r="BN84" i="2"/>
  <c r="BP90" i="2"/>
  <c r="Y93" i="2"/>
  <c r="BP104" i="2"/>
  <c r="Y105" i="2"/>
  <c r="Y136" i="2"/>
  <c r="Y160" i="2"/>
  <c r="BP170" i="2"/>
  <c r="Y171" i="2"/>
  <c r="Y207" i="2"/>
  <c r="BP258" i="2"/>
  <c r="Y261" i="2"/>
  <c r="BP266" i="2"/>
  <c r="BP270" i="2"/>
  <c r="BP274" i="2"/>
  <c r="BP278" i="2"/>
  <c r="BP282" i="2"/>
  <c r="X286" i="2"/>
  <c r="X287" i="2"/>
  <c r="X289" i="2"/>
  <c r="X285" i="2"/>
  <c r="Y39" i="2"/>
  <c r="Z38" i="2"/>
  <c r="Z59" i="2"/>
  <c r="BP58" i="2"/>
  <c r="BP63" i="2"/>
  <c r="Y66" i="2"/>
  <c r="BP75" i="2"/>
  <c r="Y76" i="2"/>
  <c r="Y86" i="2"/>
  <c r="BP80" i="2"/>
  <c r="Y87" i="2"/>
  <c r="Z105" i="2"/>
  <c r="BP109" i="2"/>
  <c r="Y112" i="2"/>
  <c r="Z117" i="2"/>
  <c r="Z124" i="2"/>
  <c r="BP139" i="2"/>
  <c r="Y140" i="2"/>
  <c r="BN157" i="2"/>
  <c r="BP157" i="2"/>
  <c r="Y167" i="2"/>
  <c r="Y172" i="2"/>
  <c r="BP175" i="2"/>
  <c r="Y176" i="2"/>
  <c r="Y189" i="2"/>
  <c r="Y199" i="2"/>
  <c r="Z199" i="2"/>
  <c r="BN198" i="2"/>
  <c r="Y208" i="2"/>
  <c r="BN204" i="2"/>
  <c r="Y219" i="2"/>
  <c r="BN217" i="2"/>
  <c r="Y218" i="2"/>
  <c r="Y231" i="2"/>
  <c r="Y245" i="2"/>
  <c r="BN244" i="2"/>
  <c r="Y254" i="2"/>
  <c r="BP264" i="2"/>
  <c r="BP268" i="2"/>
  <c r="BP272" i="2"/>
  <c r="BP276" i="2"/>
  <c r="BP280" i="2"/>
  <c r="J9" i="2"/>
  <c r="Y94" i="2"/>
  <c r="BN98" i="2"/>
  <c r="Y117" i="2"/>
  <c r="Y154" i="2"/>
  <c r="Y168" i="2"/>
  <c r="Y190" i="2"/>
  <c r="BN194" i="2"/>
  <c r="BN216" i="2"/>
  <c r="BN236" i="2"/>
  <c r="Y283" i="2"/>
  <c r="A10" i="2"/>
  <c r="BP64" i="2"/>
  <c r="BP69" i="2"/>
  <c r="BP74" i="2"/>
  <c r="BN81" i="2"/>
  <c r="Y106" i="2"/>
  <c r="BN110" i="2"/>
  <c r="BN115" i="2"/>
  <c r="BN206" i="2"/>
  <c r="BN211" i="2"/>
  <c r="Y225" i="2"/>
  <c r="BN230" i="2"/>
  <c r="BP242" i="2"/>
  <c r="Y60" i="2"/>
  <c r="Y33" i="2"/>
  <c r="BN37" i="2"/>
  <c r="BN47" i="2"/>
  <c r="F10" i="2"/>
  <c r="BP42" i="2"/>
  <c r="BP47" i="2"/>
  <c r="BN49" i="2"/>
  <c r="BP54" i="2"/>
  <c r="BN56" i="2"/>
  <c r="BN100" i="2"/>
  <c r="Y124" i="2"/>
  <c r="BN150" i="2"/>
  <c r="BN152" i="2"/>
  <c r="BP216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Y70" i="2"/>
  <c r="BP81" i="2"/>
  <c r="BN85" i="2"/>
  <c r="BP110" i="2"/>
  <c r="BP115" i="2"/>
  <c r="BN122" i="2"/>
  <c r="BN145" i="2"/>
  <c r="Y155" i="2"/>
  <c r="BN158" i="2"/>
  <c r="BN164" i="2"/>
  <c r="BN181" i="2"/>
  <c r="BN186" i="2"/>
  <c r="BP206" i="2"/>
  <c r="BP211" i="2"/>
  <c r="BP230" i="2"/>
  <c r="BN253" i="2"/>
  <c r="BN259" i="2"/>
  <c r="Y284" i="2"/>
  <c r="BN29" i="2"/>
  <c r="Y65" i="2"/>
  <c r="BN90" i="2"/>
  <c r="Y38" i="2"/>
  <c r="Y43" i="2"/>
  <c r="BP83" i="2"/>
  <c r="BP196" i="2"/>
  <c r="Y237" i="2"/>
  <c r="BP257" i="2"/>
  <c r="Y200" i="2"/>
  <c r="BN42" i="2"/>
  <c r="BN31" i="2"/>
  <c r="BN36" i="2"/>
  <c r="BN53" i="2"/>
  <c r="BN92" i="2"/>
  <c r="BN97" i="2"/>
  <c r="Y111" i="2"/>
  <c r="BP145" i="2"/>
  <c r="BN166" i="2"/>
  <c r="BP181" i="2"/>
  <c r="BN188" i="2"/>
  <c r="BN193" i="2"/>
  <c r="Y212" i="2"/>
  <c r="BN243" i="2"/>
  <c r="BP253" i="2"/>
  <c r="BN80" i="2"/>
  <c r="BN205" i="2"/>
  <c r="BN223" i="2"/>
  <c r="BN229" i="2"/>
  <c r="Y246" i="2"/>
  <c r="BP36" i="2"/>
  <c r="BP193" i="2"/>
  <c r="BP229" i="2"/>
  <c r="Z290" i="2" l="1"/>
  <c r="X288" i="2"/>
  <c r="Y289" i="2"/>
  <c r="Y287" i="2"/>
  <c r="Y286" i="2"/>
  <c r="Y285" i="2"/>
  <c r="Y288" i="2" l="1"/>
  <c r="C298" i="2" l="1"/>
  <c r="A298" i="2"/>
  <c r="B298" i="2"/>
</calcChain>
</file>

<file path=xl/sharedStrings.xml><?xml version="1.0" encoding="utf-8"?>
<sst xmlns="http://schemas.openxmlformats.org/spreadsheetml/2006/main" count="1968" uniqueCount="492">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</sst>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69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0" t="s">
        <v>26</v>
      </c>
      <c r="E1" s="320"/>
      <c r="F1" s="320"/>
      <c r="G1" s="14" t="s">
        <v>70</v>
      </c>
      <c r="H1" s="320" t="s">
        <v>47</v>
      </c>
      <c r="I1" s="320"/>
      <c r="J1" s="320"/>
      <c r="K1" s="320"/>
      <c r="L1" s="320"/>
      <c r="M1" s="320"/>
      <c r="N1" s="320"/>
      <c r="O1" s="320"/>
      <c r="P1" s="320"/>
      <c r="Q1" s="320"/>
      <c r="R1" s="321" t="s">
        <v>71</v>
      </c>
      <c r="S1" s="322"/>
      <c r="T1" s="32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3"/>
      <c r="Q3" s="323"/>
      <c r="R3" s="323"/>
      <c r="S3" s="323"/>
      <c r="T3" s="323"/>
      <c r="U3" s="323"/>
      <c r="V3" s="323"/>
      <c r="W3" s="32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4" t="s">
        <v>8</v>
      </c>
      <c r="B5" s="324"/>
      <c r="C5" s="324"/>
      <c r="D5" s="325"/>
      <c r="E5" s="325"/>
      <c r="F5" s="326" t="s">
        <v>14</v>
      </c>
      <c r="G5" s="326"/>
      <c r="H5" s="325"/>
      <c r="I5" s="325"/>
      <c r="J5" s="325"/>
      <c r="K5" s="325"/>
      <c r="L5" s="325"/>
      <c r="M5" s="325"/>
      <c r="N5" s="75"/>
      <c r="P5" s="27" t="s">
        <v>4</v>
      </c>
      <c r="Q5" s="327">
        <v>45600</v>
      </c>
      <c r="R5" s="327"/>
      <c r="T5" s="328" t="s">
        <v>3</v>
      </c>
      <c r="U5" s="329"/>
      <c r="V5" s="330" t="s">
        <v>478</v>
      </c>
      <c r="W5" s="331"/>
      <c r="AB5" s="59"/>
      <c r="AC5" s="59"/>
      <c r="AD5" s="59"/>
      <c r="AE5" s="59"/>
    </row>
    <row r="6" spans="1:32" s="17" customFormat="1" ht="24" customHeight="1" x14ac:dyDescent="0.2">
      <c r="A6" s="324" t="s">
        <v>1</v>
      </c>
      <c r="B6" s="324"/>
      <c r="C6" s="324"/>
      <c r="D6" s="332" t="s">
        <v>78</v>
      </c>
      <c r="E6" s="332"/>
      <c r="F6" s="332"/>
      <c r="G6" s="332"/>
      <c r="H6" s="332"/>
      <c r="I6" s="332"/>
      <c r="J6" s="332"/>
      <c r="K6" s="332"/>
      <c r="L6" s="332"/>
      <c r="M6" s="332"/>
      <c r="N6" s="76"/>
      <c r="P6" s="27" t="s">
        <v>27</v>
      </c>
      <c r="Q6" s="333" t="str">
        <f>IF(Q5=0," ",CHOOSE(WEEKDAY(Q5,2),"Понедельник","Вторник","Среда","Четверг","Пятница","Суббота","Воскресенье"))</f>
        <v>Понедельник</v>
      </c>
      <c r="R6" s="333"/>
      <c r="T6" s="334" t="s">
        <v>5</v>
      </c>
      <c r="U6" s="335"/>
      <c r="V6" s="336" t="s">
        <v>72</v>
      </c>
      <c r="W6" s="33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3"/>
      <c r="M7" s="344"/>
      <c r="N7" s="77"/>
      <c r="P7" s="29"/>
      <c r="Q7" s="48"/>
      <c r="R7" s="48"/>
      <c r="T7" s="334"/>
      <c r="U7" s="335"/>
      <c r="V7" s="338"/>
      <c r="W7" s="339"/>
      <c r="AB7" s="59"/>
      <c r="AC7" s="59"/>
      <c r="AD7" s="59"/>
      <c r="AE7" s="59"/>
    </row>
    <row r="8" spans="1:32" s="17" customFormat="1" ht="25.5" customHeight="1" x14ac:dyDescent="0.2">
      <c r="A8" s="345" t="s">
        <v>58</v>
      </c>
      <c r="B8" s="345"/>
      <c r="C8" s="345"/>
      <c r="D8" s="346" t="s">
        <v>79</v>
      </c>
      <c r="E8" s="346"/>
      <c r="F8" s="346"/>
      <c r="G8" s="346"/>
      <c r="H8" s="346"/>
      <c r="I8" s="346"/>
      <c r="J8" s="346"/>
      <c r="K8" s="346"/>
      <c r="L8" s="346"/>
      <c r="M8" s="346"/>
      <c r="N8" s="78"/>
      <c r="P8" s="27" t="s">
        <v>11</v>
      </c>
      <c r="Q8" s="347">
        <v>0.41666666666666669</v>
      </c>
      <c r="R8" s="348"/>
      <c r="T8" s="334"/>
      <c r="U8" s="335"/>
      <c r="V8" s="338"/>
      <c r="W8" s="339"/>
      <c r="AB8" s="59"/>
      <c r="AC8" s="59"/>
      <c r="AD8" s="59"/>
      <c r="AE8" s="59"/>
    </row>
    <row r="9" spans="1:32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46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M9" s="352"/>
      <c r="N9" s="73"/>
      <c r="P9" s="31" t="s">
        <v>15</v>
      </c>
      <c r="Q9" s="353"/>
      <c r="R9" s="353"/>
      <c r="T9" s="334"/>
      <c r="U9" s="335"/>
      <c r="V9" s="340"/>
      <c r="W9" s="34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4" t="str">
        <f>IFERROR(VLOOKUP($D$10,Proxy,2,FALSE),"")</f>
        <v/>
      </c>
      <c r="I10" s="354"/>
      <c r="J10" s="354"/>
      <c r="K10" s="354"/>
      <c r="L10" s="354"/>
      <c r="M10" s="354"/>
      <c r="N10" s="74"/>
      <c r="P10" s="31" t="s">
        <v>32</v>
      </c>
      <c r="Q10" s="355"/>
      <c r="R10" s="355"/>
      <c r="U10" s="29" t="s">
        <v>12</v>
      </c>
      <c r="V10" s="356" t="s">
        <v>73</v>
      </c>
      <c r="W10" s="3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58"/>
      <c r="R11" s="358"/>
      <c r="U11" s="29" t="s">
        <v>28</v>
      </c>
      <c r="V11" s="359" t="s">
        <v>55</v>
      </c>
      <c r="W11" s="3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0" t="s">
        <v>74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79"/>
      <c r="P12" s="27" t="s">
        <v>30</v>
      </c>
      <c r="Q12" s="347"/>
      <c r="R12" s="347"/>
      <c r="S12" s="28"/>
      <c r="T12"/>
      <c r="U12" s="29" t="s">
        <v>46</v>
      </c>
      <c r="V12" s="361"/>
      <c r="W12" s="361"/>
      <c r="X12"/>
      <c r="AB12" s="59"/>
      <c r="AC12" s="59"/>
      <c r="AD12" s="59"/>
      <c r="AE12" s="59"/>
    </row>
    <row r="13" spans="1:32" s="17" customFormat="1" ht="23.25" customHeight="1" x14ac:dyDescent="0.2">
      <c r="A13" s="360" t="s">
        <v>75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79"/>
      <c r="O13" s="31"/>
      <c r="P13" s="31" t="s">
        <v>31</v>
      </c>
      <c r="Q13" s="359"/>
      <c r="R13" s="3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0" t="s">
        <v>76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2" t="s">
        <v>77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2"/>
      <c r="N15" s="80"/>
      <c r="O15"/>
      <c r="P15" s="363" t="s">
        <v>61</v>
      </c>
      <c r="Q15" s="363"/>
      <c r="R15" s="363"/>
      <c r="S15" s="363"/>
      <c r="T15" s="36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4"/>
      <c r="Q16" s="364"/>
      <c r="R16" s="364"/>
      <c r="S16" s="364"/>
      <c r="T16" s="3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7" t="s">
        <v>59</v>
      </c>
      <c r="B17" s="367" t="s">
        <v>49</v>
      </c>
      <c r="C17" s="369" t="s">
        <v>48</v>
      </c>
      <c r="D17" s="371" t="s">
        <v>50</v>
      </c>
      <c r="E17" s="372"/>
      <c r="F17" s="367" t="s">
        <v>21</v>
      </c>
      <c r="G17" s="367" t="s">
        <v>24</v>
      </c>
      <c r="H17" s="367" t="s">
        <v>22</v>
      </c>
      <c r="I17" s="367" t="s">
        <v>23</v>
      </c>
      <c r="J17" s="367" t="s">
        <v>16</v>
      </c>
      <c r="K17" s="367" t="s">
        <v>66</v>
      </c>
      <c r="L17" s="367" t="s">
        <v>68</v>
      </c>
      <c r="M17" s="367" t="s">
        <v>2</v>
      </c>
      <c r="N17" s="367" t="s">
        <v>67</v>
      </c>
      <c r="O17" s="367" t="s">
        <v>25</v>
      </c>
      <c r="P17" s="371" t="s">
        <v>17</v>
      </c>
      <c r="Q17" s="375"/>
      <c r="R17" s="375"/>
      <c r="S17" s="375"/>
      <c r="T17" s="372"/>
      <c r="U17" s="365" t="s">
        <v>56</v>
      </c>
      <c r="V17" s="366"/>
      <c r="W17" s="367" t="s">
        <v>6</v>
      </c>
      <c r="X17" s="367" t="s">
        <v>41</v>
      </c>
      <c r="Y17" s="377" t="s">
        <v>54</v>
      </c>
      <c r="Z17" s="379" t="s">
        <v>18</v>
      </c>
      <c r="AA17" s="381" t="s">
        <v>60</v>
      </c>
      <c r="AB17" s="381" t="s">
        <v>19</v>
      </c>
      <c r="AC17" s="381" t="s">
        <v>69</v>
      </c>
      <c r="AD17" s="383" t="s">
        <v>57</v>
      </c>
      <c r="AE17" s="384"/>
      <c r="AF17" s="385"/>
      <c r="AG17" s="85"/>
      <c r="BD17" s="84" t="s">
        <v>64</v>
      </c>
    </row>
    <row r="18" spans="1:68" ht="14.25" customHeight="1" x14ac:dyDescent="0.2">
      <c r="A18" s="368"/>
      <c r="B18" s="368"/>
      <c r="C18" s="370"/>
      <c r="D18" s="373"/>
      <c r="E18" s="374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73"/>
      <c r="Q18" s="376"/>
      <c r="R18" s="376"/>
      <c r="S18" s="376"/>
      <c r="T18" s="374"/>
      <c r="U18" s="86" t="s">
        <v>44</v>
      </c>
      <c r="V18" s="86" t="s">
        <v>43</v>
      </c>
      <c r="W18" s="368"/>
      <c r="X18" s="368"/>
      <c r="Y18" s="378"/>
      <c r="Z18" s="380"/>
      <c r="AA18" s="382"/>
      <c r="AB18" s="382"/>
      <c r="AC18" s="382"/>
      <c r="AD18" s="386"/>
      <c r="AE18" s="387"/>
      <c r="AF18" s="388"/>
      <c r="AG18" s="85"/>
      <c r="BD18" s="84"/>
    </row>
    <row r="19" spans="1:68" ht="27.75" customHeight="1" x14ac:dyDescent="0.2">
      <c r="A19" s="389" t="s">
        <v>80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54"/>
      <c r="AB19" s="54"/>
      <c r="AC19" s="54"/>
    </row>
    <row r="20" spans="1:68" ht="16.5" customHeight="1" x14ac:dyDescent="0.25">
      <c r="A20" s="390" t="s">
        <v>80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65"/>
      <c r="AB20" s="65"/>
      <c r="AC20" s="82"/>
    </row>
    <row r="21" spans="1:68" ht="14.25" customHeight="1" x14ac:dyDescent="0.25">
      <c r="A21" s="391" t="s">
        <v>81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92">
        <v>4607111035752</v>
      </c>
      <c r="E22" s="39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4"/>
      <c r="R22" s="394"/>
      <c r="S22" s="394"/>
      <c r="T22" s="39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D22" s="319"/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6" t="s">
        <v>40</v>
      </c>
      <c r="Q23" s="397"/>
      <c r="R23" s="397"/>
      <c r="S23" s="397"/>
      <c r="T23" s="397"/>
      <c r="U23" s="397"/>
      <c r="V23" s="39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  <c r="AD23" s="319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6" t="s">
        <v>40</v>
      </c>
      <c r="Q24" s="397"/>
      <c r="R24" s="397"/>
      <c r="S24" s="397"/>
      <c r="T24" s="397"/>
      <c r="U24" s="397"/>
      <c r="V24" s="39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  <c r="AD24" s="319"/>
    </row>
    <row r="25" spans="1:68" ht="27.75" customHeight="1" x14ac:dyDescent="0.2">
      <c r="A25" s="389" t="s">
        <v>45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54"/>
      <c r="AB25" s="54"/>
      <c r="AC25" s="54"/>
      <c r="AD25" s="319"/>
    </row>
    <row r="26" spans="1:68" ht="16.5" customHeight="1" x14ac:dyDescent="0.25">
      <c r="A26" s="390" t="s">
        <v>89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65"/>
      <c r="AB26" s="65"/>
      <c r="AC26" s="82"/>
      <c r="AD26" s="319"/>
    </row>
    <row r="27" spans="1:68" ht="14.25" customHeight="1" x14ac:dyDescent="0.25">
      <c r="A27" s="391" t="s">
        <v>90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  <c r="AA27" s="66"/>
      <c r="AB27" s="66"/>
      <c r="AC27" s="83"/>
      <c r="AD27" s="319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92">
        <v>4607111036605</v>
      </c>
      <c r="E28" s="39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0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4"/>
      <c r="R28" s="394"/>
      <c r="S28" s="394"/>
      <c r="T28" s="395"/>
      <c r="U28" s="39" t="s">
        <v>46</v>
      </c>
      <c r="V28" s="39" t="s">
        <v>46</v>
      </c>
      <c r="W28" s="40" t="s">
        <v>39</v>
      </c>
      <c r="X28" s="58">
        <v>140</v>
      </c>
      <c r="Y28" s="55">
        <f>IFERROR(IF(X28="","",X28),"")</f>
        <v>140</v>
      </c>
      <c r="Z28" s="41">
        <f>IFERROR(IF(X28="","",X28*0.00941),"")</f>
        <v>1.3173999999999999</v>
      </c>
      <c r="AA28" s="68" t="s">
        <v>46</v>
      </c>
      <c r="AB28" s="69" t="s">
        <v>46</v>
      </c>
      <c r="AC28" s="91" t="s">
        <v>93</v>
      </c>
      <c r="AD28" s="319"/>
      <c r="AG28" s="81"/>
      <c r="AJ28" s="87" t="s">
        <v>97</v>
      </c>
      <c r="AK28" s="87">
        <v>14</v>
      </c>
      <c r="BB28" s="92" t="s">
        <v>94</v>
      </c>
      <c r="BM28" s="81">
        <f>IFERROR(X28*I28,"0")</f>
        <v>269.05200000000002</v>
      </c>
      <c r="BN28" s="81">
        <f>IFERROR(Y28*I28,"0")</f>
        <v>269.05200000000002</v>
      </c>
      <c r="BO28" s="81">
        <f>IFERROR(X28/J28,"0")</f>
        <v>1</v>
      </c>
      <c r="BP28" s="81">
        <f>IFERROR(Y28/J28,"0")</f>
        <v>1</v>
      </c>
    </row>
    <row r="29" spans="1:68" ht="27" customHeight="1" x14ac:dyDescent="0.25">
      <c r="A29" s="63" t="s">
        <v>98</v>
      </c>
      <c r="B29" s="63" t="s">
        <v>99</v>
      </c>
      <c r="C29" s="36">
        <v>4301132093</v>
      </c>
      <c r="D29" s="392">
        <v>4607111036520</v>
      </c>
      <c r="E29" s="39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0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4"/>
      <c r="R29" s="394"/>
      <c r="S29" s="394"/>
      <c r="T29" s="395"/>
      <c r="U29" s="39" t="s">
        <v>46</v>
      </c>
      <c r="V29" s="39" t="s">
        <v>46</v>
      </c>
      <c r="W29" s="40" t="s">
        <v>39</v>
      </c>
      <c r="X29" s="58">
        <v>98</v>
      </c>
      <c r="Y29" s="55">
        <f>IFERROR(IF(X29="","",X29),"")</f>
        <v>98</v>
      </c>
      <c r="Z29" s="41">
        <f>IFERROR(IF(X29="","",X29*0.00941),"")</f>
        <v>0.92218</v>
      </c>
      <c r="AA29" s="68" t="s">
        <v>46</v>
      </c>
      <c r="AB29" s="69" t="s">
        <v>46</v>
      </c>
      <c r="AC29" s="93" t="s">
        <v>93</v>
      </c>
      <c r="AD29" s="319"/>
      <c r="AG29" s="81"/>
      <c r="AJ29" s="87" t="s">
        <v>97</v>
      </c>
      <c r="AK29" s="87">
        <v>14</v>
      </c>
      <c r="BB29" s="94" t="s">
        <v>94</v>
      </c>
      <c r="BM29" s="81">
        <f>IFERROR(X29*I29,"0")</f>
        <v>188.3364</v>
      </c>
      <c r="BN29" s="81">
        <f>IFERROR(Y29*I29,"0")</f>
        <v>188.3364</v>
      </c>
      <c r="BO29" s="81">
        <f>IFERROR(X29/J29,"0")</f>
        <v>0.7</v>
      </c>
      <c r="BP29" s="81">
        <f>IFERROR(Y29/J29,"0")</f>
        <v>0.7</v>
      </c>
    </row>
    <row r="30" spans="1:68" ht="27" customHeight="1" x14ac:dyDescent="0.25">
      <c r="A30" s="63" t="s">
        <v>100</v>
      </c>
      <c r="B30" s="63" t="s">
        <v>101</v>
      </c>
      <c r="C30" s="36">
        <v>4301132092</v>
      </c>
      <c r="D30" s="392">
        <v>4607111036537</v>
      </c>
      <c r="E30" s="39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0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4"/>
      <c r="R30" s="394"/>
      <c r="S30" s="394"/>
      <c r="T30" s="39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D30" s="319"/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392">
        <v>4607111036599</v>
      </c>
      <c r="E31" s="39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0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4"/>
      <c r="R31" s="394"/>
      <c r="S31" s="394"/>
      <c r="T31" s="395"/>
      <c r="U31" s="39" t="s">
        <v>46</v>
      </c>
      <c r="V31" s="39" t="s">
        <v>46</v>
      </c>
      <c r="W31" s="40" t="s">
        <v>39</v>
      </c>
      <c r="X31" s="58">
        <v>98</v>
      </c>
      <c r="Y31" s="55">
        <f>IFERROR(IF(X31="","",X31),"")</f>
        <v>98</v>
      </c>
      <c r="Z31" s="41">
        <f>IFERROR(IF(X31="","",X31*0.00941),"")</f>
        <v>0.92218</v>
      </c>
      <c r="AA31" s="68" t="s">
        <v>46</v>
      </c>
      <c r="AB31" s="69" t="s">
        <v>46</v>
      </c>
      <c r="AC31" s="97" t="s">
        <v>93</v>
      </c>
      <c r="AD31" s="319"/>
      <c r="AG31" s="81"/>
      <c r="AJ31" s="87" t="s">
        <v>97</v>
      </c>
      <c r="AK31" s="87">
        <v>14</v>
      </c>
      <c r="BB31" s="98" t="s">
        <v>94</v>
      </c>
      <c r="BM31" s="81">
        <f>IFERROR(X31*I31,"0")</f>
        <v>188.3364</v>
      </c>
      <c r="BN31" s="81">
        <f>IFERROR(Y31*I31,"0")</f>
        <v>188.3364</v>
      </c>
      <c r="BO31" s="81">
        <f>IFERROR(X31/J31,"0")</f>
        <v>0.7</v>
      </c>
      <c r="BP31" s="81">
        <f>IFERROR(Y31/J31,"0")</f>
        <v>0.7</v>
      </c>
    </row>
    <row r="32" spans="1:68" x14ac:dyDescent="0.2">
      <c r="A32" s="399"/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400"/>
      <c r="P32" s="396" t="s">
        <v>40</v>
      </c>
      <c r="Q32" s="397"/>
      <c r="R32" s="397"/>
      <c r="S32" s="397"/>
      <c r="T32" s="397"/>
      <c r="U32" s="397"/>
      <c r="V32" s="398"/>
      <c r="W32" s="42" t="s">
        <v>39</v>
      </c>
      <c r="X32" s="43">
        <f>IFERROR(SUM(X28:X31),"0")</f>
        <v>336</v>
      </c>
      <c r="Y32" s="43">
        <f>IFERROR(SUM(Y28:Y31),"0")</f>
        <v>336</v>
      </c>
      <c r="Z32" s="43">
        <f>IFERROR(IF(Z28="",0,Z28),"0")+IFERROR(IF(Z29="",0,Z29),"0")+IFERROR(IF(Z30="",0,Z30),"0")+IFERROR(IF(Z31="",0,Z31),"0")</f>
        <v>3.1617600000000001</v>
      </c>
      <c r="AA32" s="67"/>
      <c r="AB32" s="67"/>
      <c r="AC32" s="67"/>
      <c r="AD32" s="319"/>
    </row>
    <row r="33" spans="1:68" x14ac:dyDescent="0.2">
      <c r="A33" s="399"/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400"/>
      <c r="P33" s="396" t="s">
        <v>40</v>
      </c>
      <c r="Q33" s="397"/>
      <c r="R33" s="397"/>
      <c r="S33" s="397"/>
      <c r="T33" s="397"/>
      <c r="U33" s="397"/>
      <c r="V33" s="398"/>
      <c r="W33" s="42" t="s">
        <v>0</v>
      </c>
      <c r="X33" s="43">
        <f>IFERROR(SUMPRODUCT(X28:X31*H28:H31),"0")</f>
        <v>504</v>
      </c>
      <c r="Y33" s="43">
        <f>IFERROR(SUMPRODUCT(Y28:Y31*H28:H31),"0")</f>
        <v>504</v>
      </c>
      <c r="Z33" s="42"/>
      <c r="AA33" s="67"/>
      <c r="AB33" s="67"/>
      <c r="AC33" s="67"/>
      <c r="AD33" s="319"/>
    </row>
    <row r="34" spans="1:68" ht="16.5" customHeight="1" x14ac:dyDescent="0.25">
      <c r="A34" s="390" t="s">
        <v>106</v>
      </c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  <c r="Z34" s="390"/>
      <c r="AA34" s="65"/>
      <c r="AB34" s="65"/>
      <c r="AC34" s="82"/>
      <c r="AD34" s="319"/>
    </row>
    <row r="35" spans="1:68" ht="14.25" customHeight="1" x14ac:dyDescent="0.25">
      <c r="A35" s="391" t="s">
        <v>81</v>
      </c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66"/>
      <c r="AB35" s="66"/>
      <c r="AC35" s="83"/>
      <c r="AD35" s="319"/>
    </row>
    <row r="36" spans="1:68" ht="27" customHeight="1" x14ac:dyDescent="0.25">
      <c r="A36" s="63" t="s">
        <v>107</v>
      </c>
      <c r="B36" s="63" t="s">
        <v>108</v>
      </c>
      <c r="C36" s="36">
        <v>4301070884</v>
      </c>
      <c r="D36" s="392">
        <v>4607111036315</v>
      </c>
      <c r="E36" s="39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0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4"/>
      <c r="R36" s="394"/>
      <c r="S36" s="394"/>
      <c r="T36" s="39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D36" s="319"/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4301070864</v>
      </c>
      <c r="D37" s="392">
        <v>4607111036292</v>
      </c>
      <c r="E37" s="39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4"/>
      <c r="R37" s="394"/>
      <c r="S37" s="394"/>
      <c r="T37" s="395"/>
      <c r="U37" s="39" t="s">
        <v>46</v>
      </c>
      <c r="V37" s="39" t="s">
        <v>46</v>
      </c>
      <c r="W37" s="40" t="s">
        <v>39</v>
      </c>
      <c r="X37" s="58">
        <v>252</v>
      </c>
      <c r="Y37" s="55">
        <f>IFERROR(IF(X37="","",X37),"")</f>
        <v>252</v>
      </c>
      <c r="Z37" s="41">
        <f>IFERROR(IF(X37="","",X37*0.0155),"")</f>
        <v>3.9060000000000001</v>
      </c>
      <c r="AA37" s="68" t="s">
        <v>46</v>
      </c>
      <c r="AB37" s="69" t="s">
        <v>46</v>
      </c>
      <c r="AC37" s="101" t="s">
        <v>112</v>
      </c>
      <c r="AD37" s="319"/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1580.04</v>
      </c>
      <c r="BN37" s="81">
        <f>IFERROR(Y37*I37,"0")</f>
        <v>1580.04</v>
      </c>
      <c r="BO37" s="81">
        <f>IFERROR(X37/J37,"0")</f>
        <v>3</v>
      </c>
      <c r="BP37" s="81">
        <f>IFERROR(Y37/J37,"0")</f>
        <v>3</v>
      </c>
    </row>
    <row r="38" spans="1:68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400"/>
      <c r="P38" s="396" t="s">
        <v>40</v>
      </c>
      <c r="Q38" s="397"/>
      <c r="R38" s="397"/>
      <c r="S38" s="397"/>
      <c r="T38" s="397"/>
      <c r="U38" s="397"/>
      <c r="V38" s="398"/>
      <c r="W38" s="42" t="s">
        <v>39</v>
      </c>
      <c r="X38" s="43">
        <f>IFERROR(SUM(X36:X37),"0")</f>
        <v>252</v>
      </c>
      <c r="Y38" s="43">
        <f>IFERROR(SUM(Y36:Y37),"0")</f>
        <v>252</v>
      </c>
      <c r="Z38" s="43">
        <f>IFERROR(IF(Z36="",0,Z36),"0")+IFERROR(IF(Z37="",0,Z37),"0")</f>
        <v>3.9060000000000001</v>
      </c>
      <c r="AA38" s="67"/>
      <c r="AB38" s="67"/>
      <c r="AC38" s="67"/>
      <c r="AD38" s="319"/>
    </row>
    <row r="39" spans="1:68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  <c r="P39" s="396" t="s">
        <v>40</v>
      </c>
      <c r="Q39" s="397"/>
      <c r="R39" s="397"/>
      <c r="S39" s="397"/>
      <c r="T39" s="397"/>
      <c r="U39" s="397"/>
      <c r="V39" s="398"/>
      <c r="W39" s="42" t="s">
        <v>0</v>
      </c>
      <c r="X39" s="43">
        <f>IFERROR(SUMPRODUCT(X36:X37*H36:H37),"0")</f>
        <v>1512</v>
      </c>
      <c r="Y39" s="43">
        <f>IFERROR(SUMPRODUCT(Y36:Y37*H36:H37),"0")</f>
        <v>1512</v>
      </c>
      <c r="Z39" s="42"/>
      <c r="AA39" s="67"/>
      <c r="AB39" s="67"/>
      <c r="AC39" s="67"/>
      <c r="AD39" s="319"/>
    </row>
    <row r="40" spans="1:68" ht="16.5" customHeight="1" x14ac:dyDescent="0.25">
      <c r="A40" s="390" t="s">
        <v>113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0"/>
      <c r="AA40" s="65"/>
      <c r="AB40" s="65"/>
      <c r="AC40" s="82"/>
      <c r="AD40" s="319"/>
    </row>
    <row r="41" spans="1:68" ht="14.25" customHeight="1" x14ac:dyDescent="0.25">
      <c r="A41" s="391" t="s">
        <v>114</v>
      </c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391"/>
      <c r="X41" s="391"/>
      <c r="Y41" s="391"/>
      <c r="Z41" s="391"/>
      <c r="AA41" s="66"/>
      <c r="AB41" s="66"/>
      <c r="AC41" s="83"/>
      <c r="AD41" s="319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92">
        <v>4607111037053</v>
      </c>
      <c r="E42" s="392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0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4"/>
      <c r="R42" s="394"/>
      <c r="S42" s="394"/>
      <c r="T42" s="395"/>
      <c r="U42" s="39" t="s">
        <v>46</v>
      </c>
      <c r="V42" s="39" t="s">
        <v>46</v>
      </c>
      <c r="W42" s="40" t="s">
        <v>39</v>
      </c>
      <c r="X42" s="58">
        <v>48</v>
      </c>
      <c r="Y42" s="55">
        <f>IFERROR(IF(X42="","",X42),"")</f>
        <v>48</v>
      </c>
      <c r="Z42" s="41">
        <f>IFERROR(IF(X42="","",X42*0.0095),"")</f>
        <v>0.45599999999999996</v>
      </c>
      <c r="AA42" s="68" t="s">
        <v>46</v>
      </c>
      <c r="AB42" s="69" t="s">
        <v>46</v>
      </c>
      <c r="AC42" s="103" t="s">
        <v>117</v>
      </c>
      <c r="AD42" s="319"/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76.406400000000005</v>
      </c>
      <c r="BN42" s="81">
        <f>IFERROR(Y42*I42,"0")</f>
        <v>76.406400000000005</v>
      </c>
      <c r="BO42" s="81">
        <f>IFERROR(X42/J42,"0")</f>
        <v>0.36923076923076925</v>
      </c>
      <c r="BP42" s="81">
        <f>IFERROR(Y42/J42,"0")</f>
        <v>0.36923076923076925</v>
      </c>
    </row>
    <row r="43" spans="1:68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400"/>
      <c r="P43" s="396" t="s">
        <v>40</v>
      </c>
      <c r="Q43" s="397"/>
      <c r="R43" s="397"/>
      <c r="S43" s="397"/>
      <c r="T43" s="397"/>
      <c r="U43" s="397"/>
      <c r="V43" s="398"/>
      <c r="W43" s="42" t="s">
        <v>39</v>
      </c>
      <c r="X43" s="43">
        <f>IFERROR(SUM(X42:X42),"0")</f>
        <v>48</v>
      </c>
      <c r="Y43" s="43">
        <f>IFERROR(SUM(Y42:Y42),"0")</f>
        <v>48</v>
      </c>
      <c r="Z43" s="43">
        <f>IFERROR(IF(Z42="",0,Z42),"0")</f>
        <v>0.45599999999999996</v>
      </c>
      <c r="AA43" s="67"/>
      <c r="AB43" s="67"/>
      <c r="AC43" s="67"/>
      <c r="AD43" s="319"/>
    </row>
    <row r="44" spans="1:68" x14ac:dyDescent="0.2">
      <c r="A44" s="39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6" t="s">
        <v>40</v>
      </c>
      <c r="Q44" s="397"/>
      <c r="R44" s="397"/>
      <c r="S44" s="397"/>
      <c r="T44" s="397"/>
      <c r="U44" s="397"/>
      <c r="V44" s="398"/>
      <c r="W44" s="42" t="s">
        <v>0</v>
      </c>
      <c r="X44" s="43">
        <f>IFERROR(SUMPRODUCT(X42:X42*H42:H42),"0")</f>
        <v>57.599999999999994</v>
      </c>
      <c r="Y44" s="43">
        <f>IFERROR(SUMPRODUCT(Y42:Y42*H42:H42),"0")</f>
        <v>57.599999999999994</v>
      </c>
      <c r="Z44" s="42"/>
      <c r="AA44" s="67"/>
      <c r="AB44" s="67"/>
      <c r="AC44" s="67"/>
      <c r="AD44" s="319"/>
    </row>
    <row r="45" spans="1:68" ht="16.5" customHeight="1" x14ac:dyDescent="0.25">
      <c r="A45" s="390" t="s">
        <v>119</v>
      </c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390"/>
      <c r="O45" s="390"/>
      <c r="P45" s="390"/>
      <c r="Q45" s="390"/>
      <c r="R45" s="390"/>
      <c r="S45" s="390"/>
      <c r="T45" s="390"/>
      <c r="U45" s="390"/>
      <c r="V45" s="390"/>
      <c r="W45" s="390"/>
      <c r="X45" s="390"/>
      <c r="Y45" s="390"/>
      <c r="Z45" s="390"/>
      <c r="AA45" s="65"/>
      <c r="AB45" s="65"/>
      <c r="AC45" s="82"/>
      <c r="AD45" s="319"/>
    </row>
    <row r="46" spans="1:68" ht="14.25" customHeight="1" x14ac:dyDescent="0.25">
      <c r="A46" s="391" t="s">
        <v>81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66"/>
      <c r="AB46" s="66"/>
      <c r="AC46" s="83"/>
      <c r="AD46" s="319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392">
        <v>4607111037190</v>
      </c>
      <c r="E47" s="392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0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4"/>
      <c r="R47" s="394"/>
      <c r="S47" s="394"/>
      <c r="T47" s="39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D47" s="319"/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92">
        <v>4607111038999</v>
      </c>
      <c r="E48" s="39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0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4"/>
      <c r="R48" s="394"/>
      <c r="S48" s="394"/>
      <c r="T48" s="395"/>
      <c r="U48" s="39" t="s">
        <v>46</v>
      </c>
      <c r="V48" s="39" t="s">
        <v>46</v>
      </c>
      <c r="W48" s="40" t="s">
        <v>39</v>
      </c>
      <c r="X48" s="58">
        <v>24</v>
      </c>
      <c r="Y48" s="55">
        <f t="shared" si="0"/>
        <v>24</v>
      </c>
      <c r="Z48" s="41">
        <f t="shared" si="1"/>
        <v>0.372</v>
      </c>
      <c r="AA48" s="68" t="s">
        <v>46</v>
      </c>
      <c r="AB48" s="69" t="s">
        <v>46</v>
      </c>
      <c r="AC48" s="107" t="s">
        <v>122</v>
      </c>
      <c r="AD48" s="319"/>
      <c r="AG48" s="81"/>
      <c r="AJ48" s="87" t="s">
        <v>97</v>
      </c>
      <c r="AK48" s="87">
        <v>12</v>
      </c>
      <c r="BB48" s="108" t="s">
        <v>70</v>
      </c>
      <c r="BM48" s="81">
        <f t="shared" si="2"/>
        <v>161.2704</v>
      </c>
      <c r="BN48" s="81">
        <f t="shared" si="3"/>
        <v>161.2704</v>
      </c>
      <c r="BO48" s="81">
        <f t="shared" si="4"/>
        <v>0.2857142857142857</v>
      </c>
      <c r="BP48" s="81">
        <f t="shared" si="5"/>
        <v>0.2857142857142857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392">
        <v>4607111037183</v>
      </c>
      <c r="E49" s="39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1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4"/>
      <c r="R49" s="394"/>
      <c r="S49" s="394"/>
      <c r="T49" s="39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D49" s="319"/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92">
        <v>4607111039385</v>
      </c>
      <c r="E50" s="39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1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4"/>
      <c r="R50" s="394"/>
      <c r="S50" s="394"/>
      <c r="T50" s="395"/>
      <c r="U50" s="39" t="s">
        <v>46</v>
      </c>
      <c r="V50" s="39" t="s">
        <v>46</v>
      </c>
      <c r="W50" s="40" t="s">
        <v>39</v>
      </c>
      <c r="X50" s="58">
        <v>48</v>
      </c>
      <c r="Y50" s="55">
        <f t="shared" si="0"/>
        <v>48</v>
      </c>
      <c r="Z50" s="41">
        <f t="shared" si="1"/>
        <v>0.74399999999999999</v>
      </c>
      <c r="AA50" s="68" t="s">
        <v>46</v>
      </c>
      <c r="AB50" s="69" t="s">
        <v>46</v>
      </c>
      <c r="AC50" s="111" t="s">
        <v>122</v>
      </c>
      <c r="AD50" s="319"/>
      <c r="AG50" s="81"/>
      <c r="AJ50" s="87" t="s">
        <v>97</v>
      </c>
      <c r="AK50" s="87">
        <v>12</v>
      </c>
      <c r="BB50" s="112" t="s">
        <v>70</v>
      </c>
      <c r="BM50" s="81">
        <f t="shared" si="2"/>
        <v>350.4</v>
      </c>
      <c r="BN50" s="81">
        <f t="shared" si="3"/>
        <v>350.4</v>
      </c>
      <c r="BO50" s="81">
        <f t="shared" si="4"/>
        <v>0.5714285714285714</v>
      </c>
      <c r="BP50" s="81">
        <f t="shared" si="5"/>
        <v>0.5714285714285714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92">
        <v>4607111037091</v>
      </c>
      <c r="E51" s="392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1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4"/>
      <c r="R51" s="394"/>
      <c r="S51" s="394"/>
      <c r="T51" s="39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D51" s="319"/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92">
        <v>4607111039392</v>
      </c>
      <c r="E52" s="392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13" t="s">
        <v>134</v>
      </c>
      <c r="Q52" s="394"/>
      <c r="R52" s="394"/>
      <c r="S52" s="394"/>
      <c r="T52" s="395"/>
      <c r="U52" s="39" t="s">
        <v>46</v>
      </c>
      <c r="V52" s="39" t="s">
        <v>46</v>
      </c>
      <c r="W52" s="40" t="s">
        <v>39</v>
      </c>
      <c r="X52" s="58">
        <v>48</v>
      </c>
      <c r="Y52" s="55">
        <f t="shared" si="0"/>
        <v>48</v>
      </c>
      <c r="Z52" s="41">
        <f t="shared" si="1"/>
        <v>0.74399999999999999</v>
      </c>
      <c r="AA52" s="68" t="s">
        <v>46</v>
      </c>
      <c r="AB52" s="69" t="s">
        <v>46</v>
      </c>
      <c r="AC52" s="115" t="s">
        <v>131</v>
      </c>
      <c r="AD52" s="319"/>
      <c r="AG52" s="81"/>
      <c r="AJ52" s="87" t="s">
        <v>97</v>
      </c>
      <c r="AK52" s="87">
        <v>12</v>
      </c>
      <c r="BB52" s="116" t="s">
        <v>70</v>
      </c>
      <c r="BM52" s="81">
        <f t="shared" si="2"/>
        <v>322.54079999999999</v>
      </c>
      <c r="BN52" s="81">
        <f t="shared" si="3"/>
        <v>322.54079999999999</v>
      </c>
      <c r="BO52" s="81">
        <f t="shared" si="4"/>
        <v>0.5714285714285714</v>
      </c>
      <c r="BP52" s="81">
        <f t="shared" si="5"/>
        <v>0.5714285714285714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92">
        <v>4607111036902</v>
      </c>
      <c r="E53" s="392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96</v>
      </c>
      <c r="M53" s="38" t="s">
        <v>85</v>
      </c>
      <c r="N53" s="38"/>
      <c r="O53" s="37">
        <v>180</v>
      </c>
      <c r="P53" s="4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4"/>
      <c r="R53" s="394"/>
      <c r="S53" s="394"/>
      <c r="T53" s="39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D53" s="319"/>
      <c r="AG53" s="81"/>
      <c r="AJ53" s="87" t="s">
        <v>97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92">
        <v>4607111038982</v>
      </c>
      <c r="E54" s="392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4"/>
      <c r="R54" s="394"/>
      <c r="S54" s="394"/>
      <c r="T54" s="39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D54" s="319"/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92">
        <v>4607111036858</v>
      </c>
      <c r="E55" s="392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4"/>
      <c r="R55" s="394"/>
      <c r="S55" s="394"/>
      <c r="T55" s="39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D55" s="319"/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92">
        <v>4607111039354</v>
      </c>
      <c r="E56" s="392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4"/>
      <c r="R56" s="394"/>
      <c r="S56" s="394"/>
      <c r="T56" s="39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D56" s="319"/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92">
        <v>4607111036889</v>
      </c>
      <c r="E57" s="392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96</v>
      </c>
      <c r="M57" s="38" t="s">
        <v>85</v>
      </c>
      <c r="N57" s="38"/>
      <c r="O57" s="37">
        <v>180</v>
      </c>
      <c r="P57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4"/>
      <c r="R57" s="394"/>
      <c r="S57" s="394"/>
      <c r="T57" s="39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D57" s="319"/>
      <c r="AG57" s="81"/>
      <c r="AJ57" s="87" t="s">
        <v>97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92">
        <v>4607111039330</v>
      </c>
      <c r="E58" s="392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4"/>
      <c r="R58" s="394"/>
      <c r="S58" s="394"/>
      <c r="T58" s="39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D58" s="319"/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9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6" t="s">
        <v>40</v>
      </c>
      <c r="Q59" s="397"/>
      <c r="R59" s="397"/>
      <c r="S59" s="397"/>
      <c r="T59" s="397"/>
      <c r="U59" s="397"/>
      <c r="V59" s="398"/>
      <c r="W59" s="42" t="s">
        <v>39</v>
      </c>
      <c r="X59" s="43">
        <f>IFERROR(SUM(X47:X58),"0")</f>
        <v>120</v>
      </c>
      <c r="Y59" s="43">
        <f>IFERROR(SUM(Y47:Y58),"0")</f>
        <v>120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1.86</v>
      </c>
      <c r="AA59" s="67"/>
      <c r="AB59" s="67"/>
      <c r="AC59" s="67"/>
      <c r="AD59" s="31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6" t="s">
        <v>40</v>
      </c>
      <c r="Q60" s="397"/>
      <c r="R60" s="397"/>
      <c r="S60" s="397"/>
      <c r="T60" s="397"/>
      <c r="U60" s="397"/>
      <c r="V60" s="398"/>
      <c r="W60" s="42" t="s">
        <v>0</v>
      </c>
      <c r="X60" s="43">
        <f>IFERROR(SUMPRODUCT(X47:X58*H47:H58),"0")</f>
        <v>796.80000000000007</v>
      </c>
      <c r="Y60" s="43">
        <f>IFERROR(SUMPRODUCT(Y47:Y58*H47:H58),"0")</f>
        <v>796.80000000000007</v>
      </c>
      <c r="Z60" s="42"/>
      <c r="AA60" s="67"/>
      <c r="AB60" s="67"/>
      <c r="AC60" s="67"/>
      <c r="AD60" s="319"/>
    </row>
    <row r="61" spans="1:68" ht="16.5" customHeight="1" x14ac:dyDescent="0.25">
      <c r="A61" s="390" t="s">
        <v>147</v>
      </c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390"/>
      <c r="V61" s="390"/>
      <c r="W61" s="390"/>
      <c r="X61" s="390"/>
      <c r="Y61" s="390"/>
      <c r="Z61" s="390"/>
      <c r="AA61" s="65"/>
      <c r="AB61" s="65"/>
      <c r="AC61" s="82"/>
      <c r="AD61" s="319"/>
    </row>
    <row r="62" spans="1:68" ht="14.25" customHeight="1" x14ac:dyDescent="0.25">
      <c r="A62" s="391" t="s">
        <v>81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66"/>
      <c r="AB62" s="66"/>
      <c r="AC62" s="83"/>
      <c r="AD62" s="319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92">
        <v>4607111037411</v>
      </c>
      <c r="E63" s="392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87</v>
      </c>
      <c r="M63" s="38" t="s">
        <v>85</v>
      </c>
      <c r="N63" s="38"/>
      <c r="O63" s="37">
        <v>180</v>
      </c>
      <c r="P63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4"/>
      <c r="R63" s="394"/>
      <c r="S63" s="394"/>
      <c r="T63" s="39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D63" s="319"/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92">
        <v>4607111036728</v>
      </c>
      <c r="E64" s="392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4"/>
      <c r="R64" s="394"/>
      <c r="S64" s="394"/>
      <c r="T64" s="39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D64" s="319"/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6" t="s">
        <v>40</v>
      </c>
      <c r="Q65" s="397"/>
      <c r="R65" s="397"/>
      <c r="S65" s="397"/>
      <c r="T65" s="397"/>
      <c r="U65" s="397"/>
      <c r="V65" s="39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  <c r="AD65" s="319"/>
    </row>
    <row r="66" spans="1:68" x14ac:dyDescent="0.2">
      <c r="A66" s="399"/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400"/>
      <c r="P66" s="396" t="s">
        <v>40</v>
      </c>
      <c r="Q66" s="397"/>
      <c r="R66" s="397"/>
      <c r="S66" s="397"/>
      <c r="T66" s="397"/>
      <c r="U66" s="397"/>
      <c r="V66" s="39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  <c r="AD66" s="319"/>
    </row>
    <row r="67" spans="1:68" ht="16.5" customHeight="1" x14ac:dyDescent="0.25">
      <c r="A67" s="390" t="s">
        <v>154</v>
      </c>
      <c r="B67" s="390"/>
      <c r="C67" s="390"/>
      <c r="D67" s="390"/>
      <c r="E67" s="390"/>
      <c r="F67" s="390"/>
      <c r="G67" s="390"/>
      <c r="H67" s="390"/>
      <c r="I67" s="390"/>
      <c r="J67" s="390"/>
      <c r="K67" s="390"/>
      <c r="L67" s="390"/>
      <c r="M67" s="390"/>
      <c r="N67" s="390"/>
      <c r="O67" s="390"/>
      <c r="P67" s="390"/>
      <c r="Q67" s="390"/>
      <c r="R67" s="390"/>
      <c r="S67" s="390"/>
      <c r="T67" s="390"/>
      <c r="U67" s="390"/>
      <c r="V67" s="390"/>
      <c r="W67" s="390"/>
      <c r="X67" s="390"/>
      <c r="Y67" s="390"/>
      <c r="Z67" s="390"/>
      <c r="AA67" s="65"/>
      <c r="AB67" s="65"/>
      <c r="AC67" s="82"/>
      <c r="AD67" s="319"/>
    </row>
    <row r="68" spans="1:68" ht="14.25" customHeight="1" x14ac:dyDescent="0.25">
      <c r="A68" s="391" t="s">
        <v>155</v>
      </c>
      <c r="B68" s="391"/>
      <c r="C68" s="391"/>
      <c r="D68" s="391"/>
      <c r="E68" s="391"/>
      <c r="F68" s="391"/>
      <c r="G68" s="391"/>
      <c r="H68" s="391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  <c r="AA68" s="66"/>
      <c r="AB68" s="66"/>
      <c r="AC68" s="83"/>
      <c r="AD68" s="319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92">
        <v>4607111033659</v>
      </c>
      <c r="E69" s="392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2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4"/>
      <c r="R69" s="394"/>
      <c r="S69" s="394"/>
      <c r="T69" s="395"/>
      <c r="U69" s="39" t="s">
        <v>46</v>
      </c>
      <c r="V69" s="39" t="s">
        <v>46</v>
      </c>
      <c r="W69" s="40" t="s">
        <v>39</v>
      </c>
      <c r="X69" s="58">
        <v>42</v>
      </c>
      <c r="Y69" s="55">
        <f>IFERROR(IF(X69="","",X69),"")</f>
        <v>42</v>
      </c>
      <c r="Z69" s="41">
        <f>IFERROR(IF(X69="","",X69*0.01788),"")</f>
        <v>0.75095999999999996</v>
      </c>
      <c r="AA69" s="68" t="s">
        <v>46</v>
      </c>
      <c r="AB69" s="69" t="s">
        <v>46</v>
      </c>
      <c r="AC69" s="133" t="s">
        <v>158</v>
      </c>
      <c r="AD69" s="319"/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180.75120000000001</v>
      </c>
      <c r="BN69" s="81">
        <f>IFERROR(Y69*I69,"0")</f>
        <v>180.75120000000001</v>
      </c>
      <c r="BO69" s="81">
        <f>IFERROR(X69/J69,"0")</f>
        <v>0.6</v>
      </c>
      <c r="BP69" s="81">
        <f>IFERROR(Y69/J69,"0")</f>
        <v>0.6</v>
      </c>
    </row>
    <row r="70" spans="1:68" x14ac:dyDescent="0.2">
      <c r="A70" s="399"/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400"/>
      <c r="P70" s="396" t="s">
        <v>40</v>
      </c>
      <c r="Q70" s="397"/>
      <c r="R70" s="397"/>
      <c r="S70" s="397"/>
      <c r="T70" s="397"/>
      <c r="U70" s="397"/>
      <c r="V70" s="398"/>
      <c r="W70" s="42" t="s">
        <v>39</v>
      </c>
      <c r="X70" s="43">
        <f>IFERROR(SUM(X69:X69),"0")</f>
        <v>42</v>
      </c>
      <c r="Y70" s="43">
        <f>IFERROR(SUM(Y69:Y69),"0")</f>
        <v>42</v>
      </c>
      <c r="Z70" s="43">
        <f>IFERROR(IF(Z69="",0,Z69),"0")</f>
        <v>0.75095999999999996</v>
      </c>
      <c r="AA70" s="67"/>
      <c r="AB70" s="67"/>
      <c r="AC70" s="67"/>
      <c r="AD70" s="319"/>
    </row>
    <row r="71" spans="1:68" x14ac:dyDescent="0.2">
      <c r="A71" s="399"/>
      <c r="B71" s="399"/>
      <c r="C71" s="399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400"/>
      <c r="P71" s="396" t="s">
        <v>40</v>
      </c>
      <c r="Q71" s="397"/>
      <c r="R71" s="397"/>
      <c r="S71" s="397"/>
      <c r="T71" s="397"/>
      <c r="U71" s="397"/>
      <c r="V71" s="398"/>
      <c r="W71" s="42" t="s">
        <v>0</v>
      </c>
      <c r="X71" s="43">
        <f>IFERROR(SUMPRODUCT(X69:X69*H69:H69),"0")</f>
        <v>151.20000000000002</v>
      </c>
      <c r="Y71" s="43">
        <f>IFERROR(SUMPRODUCT(Y69:Y69*H69:H69),"0")</f>
        <v>151.20000000000002</v>
      </c>
      <c r="Z71" s="42"/>
      <c r="AA71" s="67"/>
      <c r="AB71" s="67"/>
      <c r="AC71" s="67"/>
      <c r="AD71" s="319"/>
    </row>
    <row r="72" spans="1:68" ht="16.5" customHeight="1" x14ac:dyDescent="0.25">
      <c r="A72" s="390" t="s">
        <v>159</v>
      </c>
      <c r="B72" s="390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  <c r="N72" s="390"/>
      <c r="O72" s="390"/>
      <c r="P72" s="390"/>
      <c r="Q72" s="390"/>
      <c r="R72" s="390"/>
      <c r="S72" s="390"/>
      <c r="T72" s="390"/>
      <c r="U72" s="390"/>
      <c r="V72" s="390"/>
      <c r="W72" s="390"/>
      <c r="X72" s="390"/>
      <c r="Y72" s="390"/>
      <c r="Z72" s="390"/>
      <c r="AA72" s="65"/>
      <c r="AB72" s="65"/>
      <c r="AC72" s="82"/>
      <c r="AD72" s="319"/>
    </row>
    <row r="73" spans="1:68" ht="14.25" customHeight="1" x14ac:dyDescent="0.25">
      <c r="A73" s="391" t="s">
        <v>160</v>
      </c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  <c r="AA73" s="66"/>
      <c r="AB73" s="66"/>
      <c r="AC73" s="83"/>
      <c r="AD73" s="319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92">
        <v>4607111034137</v>
      </c>
      <c r="E74" s="39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2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4"/>
      <c r="R74" s="394"/>
      <c r="S74" s="394"/>
      <c r="T74" s="395"/>
      <c r="U74" s="39" t="s">
        <v>46</v>
      </c>
      <c r="V74" s="39" t="s">
        <v>46</v>
      </c>
      <c r="W74" s="40" t="s">
        <v>39</v>
      </c>
      <c r="X74" s="58">
        <v>98</v>
      </c>
      <c r="Y74" s="55">
        <f>IFERROR(IF(X74="","",X74),"")</f>
        <v>98</v>
      </c>
      <c r="Z74" s="41">
        <f>IFERROR(IF(X74="","",X74*0.01788),"")</f>
        <v>1.75224</v>
      </c>
      <c r="AA74" s="68" t="s">
        <v>46</v>
      </c>
      <c r="AB74" s="69" t="s">
        <v>46</v>
      </c>
      <c r="AC74" s="135" t="s">
        <v>163</v>
      </c>
      <c r="AD74" s="319"/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421.75280000000004</v>
      </c>
      <c r="BN74" s="81">
        <f>IFERROR(Y74*I74,"0")</f>
        <v>421.75280000000004</v>
      </c>
      <c r="BO74" s="81">
        <f>IFERROR(X74/J74,"0")</f>
        <v>1.4</v>
      </c>
      <c r="BP74" s="81">
        <f>IFERROR(Y74/J74,"0")</f>
        <v>1.4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92">
        <v>4607111034120</v>
      </c>
      <c r="E75" s="39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4"/>
      <c r="R75" s="394"/>
      <c r="S75" s="394"/>
      <c r="T75" s="395"/>
      <c r="U75" s="39" t="s">
        <v>46</v>
      </c>
      <c r="V75" s="39" t="s">
        <v>46</v>
      </c>
      <c r="W75" s="40" t="s">
        <v>39</v>
      </c>
      <c r="X75" s="58">
        <v>98</v>
      </c>
      <c r="Y75" s="55">
        <f>IFERROR(IF(X75="","",X75),"")</f>
        <v>98</v>
      </c>
      <c r="Z75" s="41">
        <f>IFERROR(IF(X75="","",X75*0.01788),"")</f>
        <v>1.75224</v>
      </c>
      <c r="AA75" s="68" t="s">
        <v>46</v>
      </c>
      <c r="AB75" s="69" t="s">
        <v>46</v>
      </c>
      <c r="AC75" s="137" t="s">
        <v>166</v>
      </c>
      <c r="AD75" s="319"/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421.75280000000004</v>
      </c>
      <c r="BN75" s="81">
        <f>IFERROR(Y75*I75,"0")</f>
        <v>421.75280000000004</v>
      </c>
      <c r="BO75" s="81">
        <f>IFERROR(X75/J75,"0")</f>
        <v>1.4</v>
      </c>
      <c r="BP75" s="81">
        <f>IFERROR(Y75/J75,"0")</f>
        <v>1.4</v>
      </c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00"/>
      <c r="P76" s="396" t="s">
        <v>40</v>
      </c>
      <c r="Q76" s="397"/>
      <c r="R76" s="397"/>
      <c r="S76" s="397"/>
      <c r="T76" s="397"/>
      <c r="U76" s="397"/>
      <c r="V76" s="398"/>
      <c r="W76" s="42" t="s">
        <v>39</v>
      </c>
      <c r="X76" s="43">
        <f>IFERROR(SUM(X74:X75),"0")</f>
        <v>196</v>
      </c>
      <c r="Y76" s="43">
        <f>IFERROR(SUM(Y74:Y75),"0")</f>
        <v>196</v>
      </c>
      <c r="Z76" s="43">
        <f>IFERROR(IF(Z74="",0,Z74),"0")+IFERROR(IF(Z75="",0,Z75),"0")</f>
        <v>3.50448</v>
      </c>
      <c r="AA76" s="67"/>
      <c r="AB76" s="67"/>
      <c r="AC76" s="67"/>
      <c r="AD76" s="319"/>
    </row>
    <row r="77" spans="1:68" x14ac:dyDescent="0.2">
      <c r="A77" s="399"/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400"/>
      <c r="P77" s="396" t="s">
        <v>40</v>
      </c>
      <c r="Q77" s="397"/>
      <c r="R77" s="397"/>
      <c r="S77" s="397"/>
      <c r="T77" s="397"/>
      <c r="U77" s="397"/>
      <c r="V77" s="398"/>
      <c r="W77" s="42" t="s">
        <v>0</v>
      </c>
      <c r="X77" s="43">
        <f>IFERROR(SUMPRODUCT(X74:X75*H74:H75),"0")</f>
        <v>705.6</v>
      </c>
      <c r="Y77" s="43">
        <f>IFERROR(SUMPRODUCT(Y74:Y75*H74:H75),"0")</f>
        <v>705.6</v>
      </c>
      <c r="Z77" s="42"/>
      <c r="AA77" s="67"/>
      <c r="AB77" s="67"/>
      <c r="AC77" s="67"/>
      <c r="AD77" s="319"/>
    </row>
    <row r="78" spans="1:68" ht="16.5" customHeight="1" x14ac:dyDescent="0.25">
      <c r="A78" s="390" t="s">
        <v>167</v>
      </c>
      <c r="B78" s="390"/>
      <c r="C78" s="390"/>
      <c r="D78" s="390"/>
      <c r="E78" s="390"/>
      <c r="F78" s="390"/>
      <c r="G78" s="390"/>
      <c r="H78" s="390"/>
      <c r="I78" s="390"/>
      <c r="J78" s="390"/>
      <c r="K78" s="390"/>
      <c r="L78" s="390"/>
      <c r="M78" s="390"/>
      <c r="N78" s="390"/>
      <c r="O78" s="390"/>
      <c r="P78" s="390"/>
      <c r="Q78" s="390"/>
      <c r="R78" s="390"/>
      <c r="S78" s="390"/>
      <c r="T78" s="390"/>
      <c r="U78" s="390"/>
      <c r="V78" s="390"/>
      <c r="W78" s="390"/>
      <c r="X78" s="390"/>
      <c r="Y78" s="390"/>
      <c r="Z78" s="390"/>
      <c r="AA78" s="65"/>
      <c r="AB78" s="65"/>
      <c r="AC78" s="82"/>
      <c r="AD78" s="319"/>
    </row>
    <row r="79" spans="1:68" ht="14.25" customHeight="1" x14ac:dyDescent="0.25">
      <c r="A79" s="391" t="s">
        <v>155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66"/>
      <c r="AB79" s="66"/>
      <c r="AC79" s="83"/>
      <c r="AD79" s="319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92">
        <v>4607111036407</v>
      </c>
      <c r="E80" s="392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4"/>
      <c r="R80" s="394"/>
      <c r="S80" s="394"/>
      <c r="T80" s="395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D80" s="319"/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92">
        <v>4607111033628</v>
      </c>
      <c r="E81" s="392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4"/>
      <c r="R81" s="394"/>
      <c r="S81" s="394"/>
      <c r="T81" s="395"/>
      <c r="U81" s="39" t="s">
        <v>46</v>
      </c>
      <c r="V81" s="39" t="s">
        <v>46</v>
      </c>
      <c r="W81" s="40" t="s">
        <v>39</v>
      </c>
      <c r="X81" s="58">
        <v>112</v>
      </c>
      <c r="Y81" s="55">
        <f t="shared" si="6"/>
        <v>112</v>
      </c>
      <c r="Z81" s="41">
        <f t="shared" si="7"/>
        <v>2.0025599999999999</v>
      </c>
      <c r="AA81" s="68" t="s">
        <v>46</v>
      </c>
      <c r="AB81" s="69" t="s">
        <v>46</v>
      </c>
      <c r="AC81" s="141" t="s">
        <v>173</v>
      </c>
      <c r="AD81" s="319"/>
      <c r="AG81" s="81"/>
      <c r="AJ81" s="87" t="s">
        <v>97</v>
      </c>
      <c r="AK81" s="87">
        <v>14</v>
      </c>
      <c r="BB81" s="142" t="s">
        <v>94</v>
      </c>
      <c r="BM81" s="81">
        <f t="shared" si="8"/>
        <v>482.00320000000005</v>
      </c>
      <c r="BN81" s="81">
        <f t="shared" si="9"/>
        <v>482.00320000000005</v>
      </c>
      <c r="BO81" s="81">
        <f t="shared" si="10"/>
        <v>1.6</v>
      </c>
      <c r="BP81" s="81">
        <f t="shared" si="11"/>
        <v>1.6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92">
        <v>4607111033451</v>
      </c>
      <c r="E82" s="39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7" t="s">
        <v>176</v>
      </c>
      <c r="Q82" s="394"/>
      <c r="R82" s="394"/>
      <c r="S82" s="394"/>
      <c r="T82" s="395"/>
      <c r="U82" s="39" t="s">
        <v>46</v>
      </c>
      <c r="V82" s="39" t="s">
        <v>46</v>
      </c>
      <c r="W82" s="40" t="s">
        <v>39</v>
      </c>
      <c r="X82" s="58">
        <v>112</v>
      </c>
      <c r="Y82" s="55">
        <f t="shared" si="6"/>
        <v>112</v>
      </c>
      <c r="Z82" s="41">
        <f t="shared" si="7"/>
        <v>2.0025599999999999</v>
      </c>
      <c r="AA82" s="68" t="s">
        <v>46</v>
      </c>
      <c r="AB82" s="69" t="s">
        <v>46</v>
      </c>
      <c r="AC82" s="143" t="s">
        <v>177</v>
      </c>
      <c r="AD82" s="319"/>
      <c r="AG82" s="81"/>
      <c r="AJ82" s="87" t="s">
        <v>88</v>
      </c>
      <c r="AK82" s="87">
        <v>1</v>
      </c>
      <c r="BB82" s="144" t="s">
        <v>94</v>
      </c>
      <c r="BM82" s="81">
        <f t="shared" si="8"/>
        <v>482.00320000000005</v>
      </c>
      <c r="BN82" s="81">
        <f t="shared" si="9"/>
        <v>482.00320000000005</v>
      </c>
      <c r="BO82" s="81">
        <f t="shared" si="10"/>
        <v>1.6</v>
      </c>
      <c r="BP82" s="81">
        <f t="shared" si="11"/>
        <v>1.6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392">
        <v>4607111035141</v>
      </c>
      <c r="E83" s="39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96</v>
      </c>
      <c r="M83" s="38" t="s">
        <v>85</v>
      </c>
      <c r="N83" s="38"/>
      <c r="O83" s="37">
        <v>180</v>
      </c>
      <c r="P83" s="42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4"/>
      <c r="R83" s="394"/>
      <c r="S83" s="394"/>
      <c r="T83" s="395"/>
      <c r="U83" s="39" t="s">
        <v>46</v>
      </c>
      <c r="V83" s="39" t="s">
        <v>46</v>
      </c>
      <c r="W83" s="40" t="s">
        <v>39</v>
      </c>
      <c r="X83" s="58">
        <v>140</v>
      </c>
      <c r="Y83" s="55">
        <f t="shared" si="6"/>
        <v>140</v>
      </c>
      <c r="Z83" s="41">
        <f t="shared" si="7"/>
        <v>2.5032000000000001</v>
      </c>
      <c r="AA83" s="68" t="s">
        <v>46</v>
      </c>
      <c r="AB83" s="69" t="s">
        <v>46</v>
      </c>
      <c r="AC83" s="145" t="s">
        <v>180</v>
      </c>
      <c r="AD83" s="319"/>
      <c r="AG83" s="81"/>
      <c r="AJ83" s="87" t="s">
        <v>97</v>
      </c>
      <c r="AK83" s="87">
        <v>14</v>
      </c>
      <c r="BB83" s="146" t="s">
        <v>94</v>
      </c>
      <c r="BM83" s="81">
        <f t="shared" si="8"/>
        <v>602.50400000000002</v>
      </c>
      <c r="BN83" s="81">
        <f t="shared" si="9"/>
        <v>602.50400000000002</v>
      </c>
      <c r="BO83" s="81">
        <f t="shared" si="10"/>
        <v>2</v>
      </c>
      <c r="BP83" s="81">
        <f t="shared" si="11"/>
        <v>2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392">
        <v>4607111033444</v>
      </c>
      <c r="E84" s="39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29" t="s">
        <v>183</v>
      </c>
      <c r="Q84" s="394"/>
      <c r="R84" s="394"/>
      <c r="S84" s="394"/>
      <c r="T84" s="39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D84" s="319"/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4301135290</v>
      </c>
      <c r="D85" s="392">
        <v>4607111035028</v>
      </c>
      <c r="E85" s="392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4"/>
      <c r="R85" s="394"/>
      <c r="S85" s="394"/>
      <c r="T85" s="39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D85" s="319"/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400"/>
      <c r="P86" s="396" t="s">
        <v>40</v>
      </c>
      <c r="Q86" s="397"/>
      <c r="R86" s="397"/>
      <c r="S86" s="397"/>
      <c r="T86" s="397"/>
      <c r="U86" s="397"/>
      <c r="V86" s="398"/>
      <c r="W86" s="42" t="s">
        <v>39</v>
      </c>
      <c r="X86" s="43">
        <f>IFERROR(SUM(X80:X85),"0")</f>
        <v>364</v>
      </c>
      <c r="Y86" s="43">
        <f>IFERROR(SUM(Y80:Y85),"0")</f>
        <v>364</v>
      </c>
      <c r="Z86" s="43">
        <f>IFERROR(IF(Z80="",0,Z80),"0")+IFERROR(IF(Z81="",0,Z81),"0")+IFERROR(IF(Z82="",0,Z82),"0")+IFERROR(IF(Z83="",0,Z83),"0")+IFERROR(IF(Z84="",0,Z84),"0")+IFERROR(IF(Z85="",0,Z85),"0")</f>
        <v>6.5083199999999994</v>
      </c>
      <c r="AA86" s="67"/>
      <c r="AB86" s="67"/>
      <c r="AC86" s="67"/>
      <c r="AD86" s="319"/>
    </row>
    <row r="87" spans="1:68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400"/>
      <c r="P87" s="396" t="s">
        <v>40</v>
      </c>
      <c r="Q87" s="397"/>
      <c r="R87" s="397"/>
      <c r="S87" s="397"/>
      <c r="T87" s="397"/>
      <c r="U87" s="397"/>
      <c r="V87" s="398"/>
      <c r="W87" s="42" t="s">
        <v>0</v>
      </c>
      <c r="X87" s="43">
        <f>IFERROR(SUMPRODUCT(X80:X85*H80:H85),"0")</f>
        <v>1310.4000000000001</v>
      </c>
      <c r="Y87" s="43">
        <f>IFERROR(SUMPRODUCT(Y80:Y85*H80:H85),"0")</f>
        <v>1310.4000000000001</v>
      </c>
      <c r="Z87" s="42"/>
      <c r="AA87" s="67"/>
      <c r="AB87" s="67"/>
      <c r="AC87" s="67"/>
      <c r="AD87" s="319"/>
    </row>
    <row r="88" spans="1:68" ht="16.5" customHeight="1" x14ac:dyDescent="0.25">
      <c r="A88" s="390" t="s">
        <v>186</v>
      </c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390"/>
      <c r="O88" s="390"/>
      <c r="P88" s="390"/>
      <c r="Q88" s="390"/>
      <c r="R88" s="390"/>
      <c r="S88" s="390"/>
      <c r="T88" s="390"/>
      <c r="U88" s="390"/>
      <c r="V88" s="390"/>
      <c r="W88" s="390"/>
      <c r="X88" s="390"/>
      <c r="Y88" s="390"/>
      <c r="Z88" s="390"/>
      <c r="AA88" s="65"/>
      <c r="AB88" s="65"/>
      <c r="AC88" s="82"/>
      <c r="AD88" s="319"/>
    </row>
    <row r="89" spans="1:68" ht="14.25" customHeight="1" x14ac:dyDescent="0.25">
      <c r="A89" s="391" t="s">
        <v>187</v>
      </c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91"/>
      <c r="AA89" s="66"/>
      <c r="AB89" s="66"/>
      <c r="AC89" s="83"/>
      <c r="AD89" s="319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92">
        <v>4607025784012</v>
      </c>
      <c r="E90" s="392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96</v>
      </c>
      <c r="M90" s="38" t="s">
        <v>85</v>
      </c>
      <c r="N90" s="38"/>
      <c r="O90" s="37">
        <v>180</v>
      </c>
      <c r="P90" s="43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4"/>
      <c r="R90" s="394"/>
      <c r="S90" s="394"/>
      <c r="T90" s="395"/>
      <c r="U90" s="39" t="s">
        <v>46</v>
      </c>
      <c r="V90" s="39" t="s">
        <v>46</v>
      </c>
      <c r="W90" s="40" t="s">
        <v>39</v>
      </c>
      <c r="X90" s="58">
        <v>140</v>
      </c>
      <c r="Y90" s="55">
        <f>IFERROR(IF(X90="","",X90),"")</f>
        <v>140</v>
      </c>
      <c r="Z90" s="41">
        <f>IFERROR(IF(X90="","",X90*0.00936),"")</f>
        <v>1.3104</v>
      </c>
      <c r="AA90" s="68" t="s">
        <v>46</v>
      </c>
      <c r="AB90" s="69" t="s">
        <v>46</v>
      </c>
      <c r="AC90" s="151" t="s">
        <v>190</v>
      </c>
      <c r="AD90" s="319"/>
      <c r="AG90" s="81"/>
      <c r="AJ90" s="87" t="s">
        <v>97</v>
      </c>
      <c r="AK90" s="87">
        <v>14</v>
      </c>
      <c r="BB90" s="152" t="s">
        <v>94</v>
      </c>
      <c r="BM90" s="81">
        <f>IFERROR(X90*I90,"0")</f>
        <v>348.76800000000003</v>
      </c>
      <c r="BN90" s="81">
        <f>IFERROR(Y90*I90,"0")</f>
        <v>348.76800000000003</v>
      </c>
      <c r="BO90" s="81">
        <f>IFERROR(X90/J90,"0")</f>
        <v>1.1111111111111112</v>
      </c>
      <c r="BP90" s="81">
        <f>IFERROR(Y90/J90,"0")</f>
        <v>1.1111111111111112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92">
        <v>4607025784319</v>
      </c>
      <c r="E91" s="392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96</v>
      </c>
      <c r="M91" s="38" t="s">
        <v>85</v>
      </c>
      <c r="N91" s="38"/>
      <c r="O91" s="37">
        <v>180</v>
      </c>
      <c r="P91" s="43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4"/>
      <c r="R91" s="394"/>
      <c r="S91" s="394"/>
      <c r="T91" s="395"/>
      <c r="U91" s="39" t="s">
        <v>46</v>
      </c>
      <c r="V91" s="39" t="s">
        <v>46</v>
      </c>
      <c r="W91" s="40" t="s">
        <v>39</v>
      </c>
      <c r="X91" s="58">
        <v>280</v>
      </c>
      <c r="Y91" s="55">
        <f>IFERROR(IF(X91="","",X91),"")</f>
        <v>280</v>
      </c>
      <c r="Z91" s="41">
        <f>IFERROR(IF(X91="","",X91*0.01788),"")</f>
        <v>5.0064000000000002</v>
      </c>
      <c r="AA91" s="68" t="s">
        <v>46</v>
      </c>
      <c r="AB91" s="69" t="s">
        <v>46</v>
      </c>
      <c r="AC91" s="153" t="s">
        <v>173</v>
      </c>
      <c r="AD91" s="319"/>
      <c r="AG91" s="81"/>
      <c r="AJ91" s="87" t="s">
        <v>97</v>
      </c>
      <c r="AK91" s="87">
        <v>14</v>
      </c>
      <c r="BB91" s="154" t="s">
        <v>94</v>
      </c>
      <c r="BM91" s="81">
        <f>IFERROR(X91*I91,"0")</f>
        <v>1188.32</v>
      </c>
      <c r="BN91" s="81">
        <f>IFERROR(Y91*I91,"0")</f>
        <v>1188.32</v>
      </c>
      <c r="BO91" s="81">
        <f>IFERROR(X91/J91,"0")</f>
        <v>4</v>
      </c>
      <c r="BP91" s="81">
        <f>IFERROR(Y91/J91,"0")</f>
        <v>4</v>
      </c>
    </row>
    <row r="92" spans="1:68" ht="16.5" customHeight="1" x14ac:dyDescent="0.25">
      <c r="A92" s="63" t="s">
        <v>193</v>
      </c>
      <c r="B92" s="63" t="s">
        <v>194</v>
      </c>
      <c r="C92" s="36">
        <v>4301136039</v>
      </c>
      <c r="D92" s="392">
        <v>4607111035370</v>
      </c>
      <c r="E92" s="392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96</v>
      </c>
      <c r="M92" s="38" t="s">
        <v>85</v>
      </c>
      <c r="N92" s="38"/>
      <c r="O92" s="37">
        <v>180</v>
      </c>
      <c r="P92" s="43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4"/>
      <c r="R92" s="394"/>
      <c r="S92" s="394"/>
      <c r="T92" s="395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D92" s="319"/>
      <c r="AG92" s="81"/>
      <c r="AJ92" s="87" t="s">
        <v>97</v>
      </c>
      <c r="AK92" s="87">
        <v>12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6" t="s">
        <v>40</v>
      </c>
      <c r="Q93" s="397"/>
      <c r="R93" s="397"/>
      <c r="S93" s="397"/>
      <c r="T93" s="397"/>
      <c r="U93" s="397"/>
      <c r="V93" s="398"/>
      <c r="W93" s="42" t="s">
        <v>39</v>
      </c>
      <c r="X93" s="43">
        <f>IFERROR(SUM(X90:X92),"0")</f>
        <v>420</v>
      </c>
      <c r="Y93" s="43">
        <f>IFERROR(SUM(Y90:Y92),"0")</f>
        <v>420</v>
      </c>
      <c r="Z93" s="43">
        <f>IFERROR(IF(Z90="",0,Z90),"0")+IFERROR(IF(Z91="",0,Z91),"0")+IFERROR(IF(Z92="",0,Z92),"0")</f>
        <v>6.3168000000000006</v>
      </c>
      <c r="AA93" s="67"/>
      <c r="AB93" s="67"/>
      <c r="AC93" s="67"/>
      <c r="AD93" s="319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6" t="s">
        <v>40</v>
      </c>
      <c r="Q94" s="397"/>
      <c r="R94" s="397"/>
      <c r="S94" s="397"/>
      <c r="T94" s="397"/>
      <c r="U94" s="397"/>
      <c r="V94" s="398"/>
      <c r="W94" s="42" t="s">
        <v>0</v>
      </c>
      <c r="X94" s="43">
        <f>IFERROR(SUMPRODUCT(X90:X92*H90:H92),"0")</f>
        <v>1310.4000000000001</v>
      </c>
      <c r="Y94" s="43">
        <f>IFERROR(SUMPRODUCT(Y90:Y92*H90:H92),"0")</f>
        <v>1310.4000000000001</v>
      </c>
      <c r="Z94" s="42"/>
      <c r="AA94" s="67"/>
      <c r="AB94" s="67"/>
      <c r="AC94" s="67"/>
      <c r="AD94" s="319"/>
    </row>
    <row r="95" spans="1:68" ht="16.5" customHeight="1" x14ac:dyDescent="0.25">
      <c r="A95" s="390" t="s">
        <v>196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90"/>
      <c r="AA95" s="65"/>
      <c r="AB95" s="65"/>
      <c r="AC95" s="82"/>
      <c r="AD95" s="319"/>
    </row>
    <row r="96" spans="1:68" ht="14.25" customHeight="1" x14ac:dyDescent="0.25">
      <c r="A96" s="391" t="s">
        <v>81</v>
      </c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1"/>
      <c r="P96" s="391"/>
      <c r="Q96" s="391"/>
      <c r="R96" s="391"/>
      <c r="S96" s="391"/>
      <c r="T96" s="391"/>
      <c r="U96" s="391"/>
      <c r="V96" s="391"/>
      <c r="W96" s="391"/>
      <c r="X96" s="391"/>
      <c r="Y96" s="391"/>
      <c r="Z96" s="391"/>
      <c r="AA96" s="66"/>
      <c r="AB96" s="66"/>
      <c r="AC96" s="83"/>
      <c r="AD96" s="319"/>
    </row>
    <row r="97" spans="1:68" ht="27" customHeight="1" x14ac:dyDescent="0.25">
      <c r="A97" s="63" t="s">
        <v>197</v>
      </c>
      <c r="B97" s="63" t="s">
        <v>198</v>
      </c>
      <c r="C97" s="36">
        <v>4301070975</v>
      </c>
      <c r="D97" s="392">
        <v>4607111033970</v>
      </c>
      <c r="E97" s="392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96</v>
      </c>
      <c r="M97" s="38" t="s">
        <v>85</v>
      </c>
      <c r="N97" s="38"/>
      <c r="O97" s="37">
        <v>180</v>
      </c>
      <c r="P97" s="43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4"/>
      <c r="R97" s="394"/>
      <c r="S97" s="394"/>
      <c r="T97" s="39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150</v>
      </c>
      <c r="AD97" s="319"/>
      <c r="AG97" s="81"/>
      <c r="AJ97" s="87" t="s">
        <v>97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92">
        <v>4607111039262</v>
      </c>
      <c r="E98" s="392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4"/>
      <c r="R98" s="394"/>
      <c r="S98" s="394"/>
      <c r="T98" s="395"/>
      <c r="U98" s="39" t="s">
        <v>46</v>
      </c>
      <c r="V98" s="39" t="s">
        <v>46</v>
      </c>
      <c r="W98" s="40" t="s">
        <v>39</v>
      </c>
      <c r="X98" s="58">
        <v>24</v>
      </c>
      <c r="Y98" s="55">
        <f t="shared" si="12"/>
        <v>24</v>
      </c>
      <c r="Z98" s="41">
        <f t="shared" si="13"/>
        <v>0.372</v>
      </c>
      <c r="AA98" s="68" t="s">
        <v>46</v>
      </c>
      <c r="AB98" s="69" t="s">
        <v>46</v>
      </c>
      <c r="AC98" s="159" t="s">
        <v>150</v>
      </c>
      <c r="AD98" s="319"/>
      <c r="AG98" s="81"/>
      <c r="AJ98" s="87" t="s">
        <v>97</v>
      </c>
      <c r="AK98" s="87">
        <v>12</v>
      </c>
      <c r="BB98" s="160" t="s">
        <v>70</v>
      </c>
      <c r="BM98" s="81">
        <f t="shared" si="14"/>
        <v>161.2704</v>
      </c>
      <c r="BN98" s="81">
        <f t="shared" si="15"/>
        <v>161.2704</v>
      </c>
      <c r="BO98" s="81">
        <f t="shared" si="16"/>
        <v>0.2857142857142857</v>
      </c>
      <c r="BP98" s="81">
        <f t="shared" si="17"/>
        <v>0.2857142857142857</v>
      </c>
    </row>
    <row r="99" spans="1:68" ht="27" customHeight="1" x14ac:dyDescent="0.25">
      <c r="A99" s="63" t="s">
        <v>201</v>
      </c>
      <c r="B99" s="63" t="s">
        <v>202</v>
      </c>
      <c r="C99" s="36">
        <v>4301070976</v>
      </c>
      <c r="D99" s="392">
        <v>4607111034144</v>
      </c>
      <c r="E99" s="392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102</v>
      </c>
      <c r="M99" s="38" t="s">
        <v>85</v>
      </c>
      <c r="N99" s="38"/>
      <c r="O99" s="37">
        <v>180</v>
      </c>
      <c r="P99" s="4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4"/>
      <c r="R99" s="394"/>
      <c r="S99" s="394"/>
      <c r="T99" s="39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D99" s="319"/>
      <c r="AG99" s="81"/>
      <c r="AJ99" s="87" t="s">
        <v>103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92">
        <v>4607111039248</v>
      </c>
      <c r="E100" s="392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102</v>
      </c>
      <c r="M100" s="38" t="s">
        <v>85</v>
      </c>
      <c r="N100" s="38"/>
      <c r="O100" s="37">
        <v>180</v>
      </c>
      <c r="P100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4"/>
      <c r="R100" s="394"/>
      <c r="S100" s="394"/>
      <c r="T100" s="395"/>
      <c r="U100" s="39" t="s">
        <v>46</v>
      </c>
      <c r="V100" s="39" t="s">
        <v>46</v>
      </c>
      <c r="W100" s="40" t="s">
        <v>39</v>
      </c>
      <c r="X100" s="58">
        <v>36</v>
      </c>
      <c r="Y100" s="55">
        <f t="shared" si="12"/>
        <v>36</v>
      </c>
      <c r="Z100" s="41">
        <f t="shared" si="13"/>
        <v>0.55800000000000005</v>
      </c>
      <c r="AA100" s="68" t="s">
        <v>46</v>
      </c>
      <c r="AB100" s="69" t="s">
        <v>46</v>
      </c>
      <c r="AC100" s="163" t="s">
        <v>150</v>
      </c>
      <c r="AD100" s="319"/>
      <c r="AG100" s="81"/>
      <c r="AJ100" s="87" t="s">
        <v>103</v>
      </c>
      <c r="AK100" s="87">
        <v>84</v>
      </c>
      <c r="BB100" s="164" t="s">
        <v>70</v>
      </c>
      <c r="BM100" s="81">
        <f t="shared" si="14"/>
        <v>262.8</v>
      </c>
      <c r="BN100" s="81">
        <f t="shared" si="15"/>
        <v>262.8</v>
      </c>
      <c r="BO100" s="81">
        <f t="shared" si="16"/>
        <v>0.42857142857142855</v>
      </c>
      <c r="BP100" s="81">
        <f t="shared" si="17"/>
        <v>0.42857142857142855</v>
      </c>
    </row>
    <row r="101" spans="1:68" ht="27" customHeight="1" x14ac:dyDescent="0.25">
      <c r="A101" s="63" t="s">
        <v>205</v>
      </c>
      <c r="B101" s="63" t="s">
        <v>206</v>
      </c>
      <c r="C101" s="36">
        <v>4301070973</v>
      </c>
      <c r="D101" s="392">
        <v>4607111033987</v>
      </c>
      <c r="E101" s="392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3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4"/>
      <c r="R101" s="394"/>
      <c r="S101" s="394"/>
      <c r="T101" s="39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D101" s="319"/>
      <c r="AG101" s="81"/>
      <c r="AJ101" s="87" t="s">
        <v>97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92">
        <v>4607111039293</v>
      </c>
      <c r="E102" s="392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102</v>
      </c>
      <c r="M102" s="38" t="s">
        <v>85</v>
      </c>
      <c r="N102" s="38"/>
      <c r="O102" s="37">
        <v>180</v>
      </c>
      <c r="P102" s="4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4"/>
      <c r="R102" s="394"/>
      <c r="S102" s="394"/>
      <c r="T102" s="395"/>
      <c r="U102" s="39" t="s">
        <v>46</v>
      </c>
      <c r="V102" s="39" t="s">
        <v>46</v>
      </c>
      <c r="W102" s="40" t="s">
        <v>39</v>
      </c>
      <c r="X102" s="58">
        <v>24</v>
      </c>
      <c r="Y102" s="55">
        <f t="shared" si="12"/>
        <v>24</v>
      </c>
      <c r="Z102" s="41">
        <f t="shared" si="13"/>
        <v>0.372</v>
      </c>
      <c r="AA102" s="68" t="s">
        <v>46</v>
      </c>
      <c r="AB102" s="69" t="s">
        <v>46</v>
      </c>
      <c r="AC102" s="167" t="s">
        <v>210</v>
      </c>
      <c r="AD102" s="319"/>
      <c r="AG102" s="81"/>
      <c r="AJ102" s="87" t="s">
        <v>103</v>
      </c>
      <c r="AK102" s="87">
        <v>84</v>
      </c>
      <c r="BB102" s="168" t="s">
        <v>70</v>
      </c>
      <c r="BM102" s="81">
        <f t="shared" si="14"/>
        <v>161.2704</v>
      </c>
      <c r="BN102" s="81">
        <f t="shared" si="15"/>
        <v>161.2704</v>
      </c>
      <c r="BO102" s="81">
        <f t="shared" si="16"/>
        <v>0.2857142857142857</v>
      </c>
      <c r="BP102" s="81">
        <f t="shared" si="17"/>
        <v>0.2857142857142857</v>
      </c>
    </row>
    <row r="103" spans="1:68" ht="27" customHeight="1" x14ac:dyDescent="0.25">
      <c r="A103" s="63" t="s">
        <v>211</v>
      </c>
      <c r="B103" s="63" t="s">
        <v>212</v>
      </c>
      <c r="C103" s="36">
        <v>4301070974</v>
      </c>
      <c r="D103" s="392">
        <v>4607111034151</v>
      </c>
      <c r="E103" s="392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102</v>
      </c>
      <c r="M103" s="38" t="s">
        <v>85</v>
      </c>
      <c r="N103" s="38"/>
      <c r="O103" s="37">
        <v>180</v>
      </c>
      <c r="P103" s="44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4"/>
      <c r="R103" s="394"/>
      <c r="S103" s="394"/>
      <c r="T103" s="39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D103" s="319"/>
      <c r="AG103" s="81"/>
      <c r="AJ103" s="87" t="s">
        <v>103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92">
        <v>4607111039279</v>
      </c>
      <c r="E104" s="392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4"/>
      <c r="R104" s="394"/>
      <c r="S104" s="394"/>
      <c r="T104" s="395"/>
      <c r="U104" s="39" t="s">
        <v>46</v>
      </c>
      <c r="V104" s="39" t="s">
        <v>46</v>
      </c>
      <c r="W104" s="40" t="s">
        <v>39</v>
      </c>
      <c r="X104" s="58">
        <v>36</v>
      </c>
      <c r="Y104" s="55">
        <f t="shared" si="12"/>
        <v>36</v>
      </c>
      <c r="Z104" s="41">
        <f t="shared" si="13"/>
        <v>0.55800000000000005</v>
      </c>
      <c r="AA104" s="68" t="s">
        <v>46</v>
      </c>
      <c r="AB104" s="69" t="s">
        <v>46</v>
      </c>
      <c r="AC104" s="171" t="s">
        <v>150</v>
      </c>
      <c r="AD104" s="319"/>
      <c r="AG104" s="81"/>
      <c r="AJ104" s="87" t="s">
        <v>103</v>
      </c>
      <c r="AK104" s="87">
        <v>84</v>
      </c>
      <c r="BB104" s="172" t="s">
        <v>70</v>
      </c>
      <c r="BM104" s="81">
        <f t="shared" si="14"/>
        <v>262.8</v>
      </c>
      <c r="BN104" s="81">
        <f t="shared" si="15"/>
        <v>262.8</v>
      </c>
      <c r="BO104" s="81">
        <f t="shared" si="16"/>
        <v>0.42857142857142855</v>
      </c>
      <c r="BP104" s="81">
        <f t="shared" si="17"/>
        <v>0.42857142857142855</v>
      </c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00"/>
      <c r="P105" s="396" t="s">
        <v>40</v>
      </c>
      <c r="Q105" s="397"/>
      <c r="R105" s="397"/>
      <c r="S105" s="397"/>
      <c r="T105" s="397"/>
      <c r="U105" s="397"/>
      <c r="V105" s="398"/>
      <c r="W105" s="42" t="s">
        <v>39</v>
      </c>
      <c r="X105" s="43">
        <f>IFERROR(SUM(X97:X104),"0")</f>
        <v>120</v>
      </c>
      <c r="Y105" s="43">
        <f>IFERROR(SUM(Y97:Y104),"0")</f>
        <v>120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1.86</v>
      </c>
      <c r="AA105" s="67"/>
      <c r="AB105" s="67"/>
      <c r="AC105" s="67"/>
      <c r="AD105" s="319"/>
    </row>
    <row r="106" spans="1:68" x14ac:dyDescent="0.2">
      <c r="A106" s="399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6" t="s">
        <v>40</v>
      </c>
      <c r="Q106" s="397"/>
      <c r="R106" s="397"/>
      <c r="S106" s="397"/>
      <c r="T106" s="397"/>
      <c r="U106" s="397"/>
      <c r="V106" s="398"/>
      <c r="W106" s="42" t="s">
        <v>0</v>
      </c>
      <c r="X106" s="43">
        <f>IFERROR(SUMPRODUCT(X97:X104*H97:H104),"0")</f>
        <v>811.2</v>
      </c>
      <c r="Y106" s="43">
        <f>IFERROR(SUMPRODUCT(Y97:Y104*H97:H104),"0")</f>
        <v>811.2</v>
      </c>
      <c r="Z106" s="42"/>
      <c r="AA106" s="67"/>
      <c r="AB106" s="67"/>
      <c r="AC106" s="67"/>
      <c r="AD106" s="319"/>
    </row>
    <row r="107" spans="1:68" ht="16.5" customHeight="1" x14ac:dyDescent="0.25">
      <c r="A107" s="390" t="s">
        <v>215</v>
      </c>
      <c r="B107" s="390"/>
      <c r="C107" s="390"/>
      <c r="D107" s="390"/>
      <c r="E107" s="390"/>
      <c r="F107" s="390"/>
      <c r="G107" s="390"/>
      <c r="H107" s="390"/>
      <c r="I107" s="390"/>
      <c r="J107" s="390"/>
      <c r="K107" s="390"/>
      <c r="L107" s="390"/>
      <c r="M107" s="390"/>
      <c r="N107" s="390"/>
      <c r="O107" s="390"/>
      <c r="P107" s="390"/>
      <c r="Q107" s="390"/>
      <c r="R107" s="390"/>
      <c r="S107" s="390"/>
      <c r="T107" s="390"/>
      <c r="U107" s="390"/>
      <c r="V107" s="390"/>
      <c r="W107" s="390"/>
      <c r="X107" s="390"/>
      <c r="Y107" s="390"/>
      <c r="Z107" s="390"/>
      <c r="AA107" s="65"/>
      <c r="AB107" s="65"/>
      <c r="AC107" s="82"/>
      <c r="AD107" s="319"/>
    </row>
    <row r="108" spans="1:68" ht="14.25" customHeight="1" x14ac:dyDescent="0.25">
      <c r="A108" s="391" t="s">
        <v>155</v>
      </c>
      <c r="B108" s="391"/>
      <c r="C108" s="391"/>
      <c r="D108" s="391"/>
      <c r="E108" s="391"/>
      <c r="F108" s="391"/>
      <c r="G108" s="391"/>
      <c r="H108" s="391"/>
      <c r="I108" s="391"/>
      <c r="J108" s="391"/>
      <c r="K108" s="391"/>
      <c r="L108" s="391"/>
      <c r="M108" s="391"/>
      <c r="N108" s="391"/>
      <c r="O108" s="391"/>
      <c r="P108" s="391"/>
      <c r="Q108" s="391"/>
      <c r="R108" s="391"/>
      <c r="S108" s="391"/>
      <c r="T108" s="391"/>
      <c r="U108" s="391"/>
      <c r="V108" s="391"/>
      <c r="W108" s="391"/>
      <c r="X108" s="391"/>
      <c r="Y108" s="391"/>
      <c r="Z108" s="391"/>
      <c r="AA108" s="66"/>
      <c r="AB108" s="66"/>
      <c r="AC108" s="83"/>
      <c r="AD108" s="319"/>
    </row>
    <row r="109" spans="1:68" ht="27" customHeight="1" x14ac:dyDescent="0.25">
      <c r="A109" s="63" t="s">
        <v>216</v>
      </c>
      <c r="B109" s="63" t="s">
        <v>217</v>
      </c>
      <c r="C109" s="36">
        <v>4301135289</v>
      </c>
      <c r="D109" s="392">
        <v>4607111034014</v>
      </c>
      <c r="E109" s="392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102</v>
      </c>
      <c r="M109" s="38" t="s">
        <v>85</v>
      </c>
      <c r="N109" s="38"/>
      <c r="O109" s="37">
        <v>180</v>
      </c>
      <c r="P109" s="44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94"/>
      <c r="R109" s="394"/>
      <c r="S109" s="394"/>
      <c r="T109" s="395"/>
      <c r="U109" s="39" t="s">
        <v>46</v>
      </c>
      <c r="V109" s="39" t="s">
        <v>46</v>
      </c>
      <c r="W109" s="40" t="s">
        <v>39</v>
      </c>
      <c r="X109" s="58">
        <v>196</v>
      </c>
      <c r="Y109" s="55">
        <f>IFERROR(IF(X109="","",X109),"")</f>
        <v>196</v>
      </c>
      <c r="Z109" s="41">
        <f>IFERROR(IF(X109="","",X109*0.01788),"")</f>
        <v>3.50448</v>
      </c>
      <c r="AA109" s="68" t="s">
        <v>46</v>
      </c>
      <c r="AB109" s="69" t="s">
        <v>46</v>
      </c>
      <c r="AC109" s="173" t="s">
        <v>218</v>
      </c>
      <c r="AD109" s="319"/>
      <c r="AG109" s="81"/>
      <c r="AJ109" s="87" t="s">
        <v>103</v>
      </c>
      <c r="AK109" s="87">
        <v>70</v>
      </c>
      <c r="BB109" s="174" t="s">
        <v>94</v>
      </c>
      <c r="BM109" s="81">
        <f>IFERROR(X109*I109,"0")</f>
        <v>725.90559999999994</v>
      </c>
      <c r="BN109" s="81">
        <f>IFERROR(Y109*I109,"0")</f>
        <v>725.90559999999994</v>
      </c>
      <c r="BO109" s="81">
        <f>IFERROR(X109/J109,"0")</f>
        <v>2.8</v>
      </c>
      <c r="BP109" s="81">
        <f>IFERROR(Y109/J109,"0")</f>
        <v>2.8</v>
      </c>
    </row>
    <row r="110" spans="1:68" ht="27" customHeight="1" x14ac:dyDescent="0.25">
      <c r="A110" s="63" t="s">
        <v>219</v>
      </c>
      <c r="B110" s="63" t="s">
        <v>220</v>
      </c>
      <c r="C110" s="36">
        <v>4301135299</v>
      </c>
      <c r="D110" s="392">
        <v>4607111033994</v>
      </c>
      <c r="E110" s="392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102</v>
      </c>
      <c r="M110" s="38" t="s">
        <v>85</v>
      </c>
      <c r="N110" s="38"/>
      <c r="O110" s="37">
        <v>180</v>
      </c>
      <c r="P110" s="44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94"/>
      <c r="R110" s="394"/>
      <c r="S110" s="394"/>
      <c r="T110" s="395"/>
      <c r="U110" s="39" t="s">
        <v>46</v>
      </c>
      <c r="V110" s="39" t="s">
        <v>46</v>
      </c>
      <c r="W110" s="40" t="s">
        <v>39</v>
      </c>
      <c r="X110" s="58">
        <v>280</v>
      </c>
      <c r="Y110" s="55">
        <f>IFERROR(IF(X110="","",X110),"")</f>
        <v>280</v>
      </c>
      <c r="Z110" s="41">
        <f>IFERROR(IF(X110="","",X110*0.01788),"")</f>
        <v>5.0064000000000002</v>
      </c>
      <c r="AA110" s="68" t="s">
        <v>46</v>
      </c>
      <c r="AB110" s="69" t="s">
        <v>46</v>
      </c>
      <c r="AC110" s="175" t="s">
        <v>177</v>
      </c>
      <c r="AD110" s="319"/>
      <c r="AG110" s="81"/>
      <c r="AJ110" s="87" t="s">
        <v>103</v>
      </c>
      <c r="AK110" s="87">
        <v>70</v>
      </c>
      <c r="BB110" s="176" t="s">
        <v>94</v>
      </c>
      <c r="BM110" s="81">
        <f>IFERROR(X110*I110,"0")</f>
        <v>1037.008</v>
      </c>
      <c r="BN110" s="81">
        <f>IFERROR(Y110*I110,"0")</f>
        <v>1037.008</v>
      </c>
      <c r="BO110" s="81">
        <f>IFERROR(X110/J110,"0")</f>
        <v>4</v>
      </c>
      <c r="BP110" s="81">
        <f>IFERROR(Y110/J110,"0")</f>
        <v>4</v>
      </c>
    </row>
    <row r="111" spans="1:68" x14ac:dyDescent="0.2">
      <c r="A111" s="39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00"/>
      <c r="P111" s="396" t="s">
        <v>40</v>
      </c>
      <c r="Q111" s="397"/>
      <c r="R111" s="397"/>
      <c r="S111" s="397"/>
      <c r="T111" s="397"/>
      <c r="U111" s="397"/>
      <c r="V111" s="398"/>
      <c r="W111" s="42" t="s">
        <v>39</v>
      </c>
      <c r="X111" s="43">
        <f>IFERROR(SUM(X109:X110),"0")</f>
        <v>476</v>
      </c>
      <c r="Y111" s="43">
        <f>IFERROR(SUM(Y109:Y110),"0")</f>
        <v>476</v>
      </c>
      <c r="Z111" s="43">
        <f>IFERROR(IF(Z109="",0,Z109),"0")+IFERROR(IF(Z110="",0,Z110),"0")</f>
        <v>8.5108800000000002</v>
      </c>
      <c r="AA111" s="67"/>
      <c r="AB111" s="67"/>
      <c r="AC111" s="67"/>
      <c r="AD111" s="31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00"/>
      <c r="P112" s="396" t="s">
        <v>40</v>
      </c>
      <c r="Q112" s="397"/>
      <c r="R112" s="397"/>
      <c r="S112" s="397"/>
      <c r="T112" s="397"/>
      <c r="U112" s="397"/>
      <c r="V112" s="398"/>
      <c r="W112" s="42" t="s">
        <v>0</v>
      </c>
      <c r="X112" s="43">
        <f>IFERROR(SUMPRODUCT(X109:X110*H109:H110),"0")</f>
        <v>1428</v>
      </c>
      <c r="Y112" s="43">
        <f>IFERROR(SUMPRODUCT(Y109:Y110*H109:H110),"0")</f>
        <v>1428</v>
      </c>
      <c r="Z112" s="42"/>
      <c r="AA112" s="67"/>
      <c r="AB112" s="67"/>
      <c r="AC112" s="67"/>
      <c r="AD112" s="319"/>
    </row>
    <row r="113" spans="1:68" ht="16.5" customHeight="1" x14ac:dyDescent="0.25">
      <c r="A113" s="390" t="s">
        <v>221</v>
      </c>
      <c r="B113" s="390"/>
      <c r="C113" s="390"/>
      <c r="D113" s="390"/>
      <c r="E113" s="390"/>
      <c r="F113" s="390"/>
      <c r="G113" s="390"/>
      <c r="H113" s="390"/>
      <c r="I113" s="390"/>
      <c r="J113" s="390"/>
      <c r="K113" s="390"/>
      <c r="L113" s="390"/>
      <c r="M113" s="390"/>
      <c r="N113" s="390"/>
      <c r="O113" s="390"/>
      <c r="P113" s="390"/>
      <c r="Q113" s="390"/>
      <c r="R113" s="390"/>
      <c r="S113" s="390"/>
      <c r="T113" s="390"/>
      <c r="U113" s="390"/>
      <c r="V113" s="390"/>
      <c r="W113" s="390"/>
      <c r="X113" s="390"/>
      <c r="Y113" s="390"/>
      <c r="Z113" s="390"/>
      <c r="AA113" s="65"/>
      <c r="AB113" s="65"/>
      <c r="AC113" s="82"/>
      <c r="AD113" s="319"/>
    </row>
    <row r="114" spans="1:68" ht="14.25" customHeight="1" x14ac:dyDescent="0.25">
      <c r="A114" s="391" t="s">
        <v>155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66"/>
      <c r="AB114" s="66"/>
      <c r="AC114" s="83"/>
      <c r="AD114" s="319"/>
    </row>
    <row r="115" spans="1:68" ht="27" customHeight="1" x14ac:dyDescent="0.25">
      <c r="A115" s="63" t="s">
        <v>222</v>
      </c>
      <c r="B115" s="63" t="s">
        <v>223</v>
      </c>
      <c r="C115" s="36">
        <v>4301135311</v>
      </c>
      <c r="D115" s="392">
        <v>4607111039095</v>
      </c>
      <c r="E115" s="392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96</v>
      </c>
      <c r="M115" s="38" t="s">
        <v>85</v>
      </c>
      <c r="N115" s="38"/>
      <c r="O115" s="37">
        <v>180</v>
      </c>
      <c r="P115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94"/>
      <c r="R115" s="394"/>
      <c r="S115" s="394"/>
      <c r="T115" s="39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224</v>
      </c>
      <c r="AD115" s="319"/>
      <c r="AG115" s="81"/>
      <c r="AJ115" s="87" t="s">
        <v>97</v>
      </c>
      <c r="AK115" s="87">
        <v>14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225</v>
      </c>
      <c r="B116" s="63" t="s">
        <v>226</v>
      </c>
      <c r="C116" s="36">
        <v>4301135282</v>
      </c>
      <c r="D116" s="392">
        <v>4607111034199</v>
      </c>
      <c r="E116" s="392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95</v>
      </c>
      <c r="L116" s="37" t="s">
        <v>102</v>
      </c>
      <c r="M116" s="38" t="s">
        <v>85</v>
      </c>
      <c r="N116" s="38"/>
      <c r="O116" s="37">
        <v>180</v>
      </c>
      <c r="P116" s="44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94"/>
      <c r="R116" s="394"/>
      <c r="S116" s="394"/>
      <c r="T116" s="395"/>
      <c r="U116" s="39" t="s">
        <v>46</v>
      </c>
      <c r="V116" s="39" t="s">
        <v>46</v>
      </c>
      <c r="W116" s="40" t="s">
        <v>39</v>
      </c>
      <c r="X116" s="58">
        <v>210</v>
      </c>
      <c r="Y116" s="55">
        <f>IFERROR(IF(X116="","",X116),"")</f>
        <v>210</v>
      </c>
      <c r="Z116" s="41">
        <f>IFERROR(IF(X116="","",X116*0.01788),"")</f>
        <v>3.7547999999999999</v>
      </c>
      <c r="AA116" s="68" t="s">
        <v>46</v>
      </c>
      <c r="AB116" s="69" t="s">
        <v>46</v>
      </c>
      <c r="AC116" s="179" t="s">
        <v>227</v>
      </c>
      <c r="AD116" s="319"/>
      <c r="AG116" s="81"/>
      <c r="AJ116" s="87" t="s">
        <v>103</v>
      </c>
      <c r="AK116" s="87">
        <v>70</v>
      </c>
      <c r="BB116" s="180" t="s">
        <v>94</v>
      </c>
      <c r="BM116" s="81">
        <f>IFERROR(X116*I116,"0")</f>
        <v>777.75599999999997</v>
      </c>
      <c r="BN116" s="81">
        <f>IFERROR(Y116*I116,"0")</f>
        <v>777.75599999999997</v>
      </c>
      <c r="BO116" s="81">
        <f>IFERROR(X116/J116,"0")</f>
        <v>3</v>
      </c>
      <c r="BP116" s="81">
        <f>IFERROR(Y116/J116,"0")</f>
        <v>3</v>
      </c>
    </row>
    <row r="117" spans="1:68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400"/>
      <c r="P117" s="396" t="s">
        <v>40</v>
      </c>
      <c r="Q117" s="397"/>
      <c r="R117" s="397"/>
      <c r="S117" s="397"/>
      <c r="T117" s="397"/>
      <c r="U117" s="397"/>
      <c r="V117" s="398"/>
      <c r="W117" s="42" t="s">
        <v>39</v>
      </c>
      <c r="X117" s="43">
        <f>IFERROR(SUM(X115:X116),"0")</f>
        <v>210</v>
      </c>
      <c r="Y117" s="43">
        <f>IFERROR(SUM(Y115:Y116),"0")</f>
        <v>210</v>
      </c>
      <c r="Z117" s="43">
        <f>IFERROR(IF(Z115="",0,Z115),"0")+IFERROR(IF(Z116="",0,Z116),"0")</f>
        <v>3.7547999999999999</v>
      </c>
      <c r="AA117" s="67"/>
      <c r="AB117" s="67"/>
      <c r="AC117" s="67"/>
      <c r="AD117" s="319"/>
    </row>
    <row r="118" spans="1:68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400"/>
      <c r="P118" s="396" t="s">
        <v>40</v>
      </c>
      <c r="Q118" s="397"/>
      <c r="R118" s="397"/>
      <c r="S118" s="397"/>
      <c r="T118" s="397"/>
      <c r="U118" s="397"/>
      <c r="V118" s="398"/>
      <c r="W118" s="42" t="s">
        <v>0</v>
      </c>
      <c r="X118" s="43">
        <f>IFERROR(SUMPRODUCT(X115:X116*H115:H116),"0")</f>
        <v>630</v>
      </c>
      <c r="Y118" s="43">
        <f>IFERROR(SUMPRODUCT(Y115:Y116*H115:H116),"0")</f>
        <v>630</v>
      </c>
      <c r="Z118" s="42"/>
      <c r="AA118" s="67"/>
      <c r="AB118" s="67"/>
      <c r="AC118" s="67"/>
      <c r="AD118" s="319"/>
    </row>
    <row r="119" spans="1:68" ht="16.5" customHeight="1" x14ac:dyDescent="0.25">
      <c r="A119" s="390" t="s">
        <v>228</v>
      </c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390"/>
      <c r="O119" s="390"/>
      <c r="P119" s="390"/>
      <c r="Q119" s="390"/>
      <c r="R119" s="390"/>
      <c r="S119" s="390"/>
      <c r="T119" s="390"/>
      <c r="U119" s="390"/>
      <c r="V119" s="390"/>
      <c r="W119" s="390"/>
      <c r="X119" s="390"/>
      <c r="Y119" s="390"/>
      <c r="Z119" s="390"/>
      <c r="AA119" s="65"/>
      <c r="AB119" s="65"/>
      <c r="AC119" s="82"/>
      <c r="AD119" s="319"/>
    </row>
    <row r="120" spans="1:68" ht="14.25" customHeight="1" x14ac:dyDescent="0.25">
      <c r="A120" s="391" t="s">
        <v>155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66"/>
      <c r="AB120" s="66"/>
      <c r="AC120" s="83"/>
      <c r="AD120" s="319"/>
    </row>
    <row r="121" spans="1:68" ht="27" customHeight="1" x14ac:dyDescent="0.25">
      <c r="A121" s="63" t="s">
        <v>229</v>
      </c>
      <c r="B121" s="63" t="s">
        <v>230</v>
      </c>
      <c r="C121" s="36">
        <v>4301135178</v>
      </c>
      <c r="D121" s="392">
        <v>4607111034816</v>
      </c>
      <c r="E121" s="392"/>
      <c r="F121" s="62">
        <v>0.25</v>
      </c>
      <c r="G121" s="37">
        <v>6</v>
      </c>
      <c r="H121" s="62">
        <v>1.5</v>
      </c>
      <c r="I121" s="62">
        <v>1.9218</v>
      </c>
      <c r="J121" s="37">
        <v>140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4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94"/>
      <c r="R121" s="394"/>
      <c r="S121" s="394"/>
      <c r="T121" s="39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IFERROR(IF(X121="","",X121*0.00941),"")</f>
        <v>0</v>
      </c>
      <c r="AA121" s="68" t="s">
        <v>46</v>
      </c>
      <c r="AB121" s="69" t="s">
        <v>46</v>
      </c>
      <c r="AC121" s="181" t="s">
        <v>227</v>
      </c>
      <c r="AD121" s="319"/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4301135275</v>
      </c>
      <c r="D122" s="392">
        <v>4607111034380</v>
      </c>
      <c r="E122" s="392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95</v>
      </c>
      <c r="L122" s="37" t="s">
        <v>96</v>
      </c>
      <c r="M122" s="38" t="s">
        <v>85</v>
      </c>
      <c r="N122" s="38"/>
      <c r="O122" s="37">
        <v>180</v>
      </c>
      <c r="P122" s="44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94"/>
      <c r="R122" s="394"/>
      <c r="S122" s="394"/>
      <c r="T122" s="395"/>
      <c r="U122" s="39" t="s">
        <v>46</v>
      </c>
      <c r="V122" s="39" t="s">
        <v>46</v>
      </c>
      <c r="W122" s="40" t="s">
        <v>39</v>
      </c>
      <c r="X122" s="58">
        <v>140</v>
      </c>
      <c r="Y122" s="55">
        <f>IFERROR(IF(X122="","",X122),"")</f>
        <v>140</v>
      </c>
      <c r="Z122" s="41">
        <f>IFERROR(IF(X122="","",X122*0.01788),"")</f>
        <v>2.5032000000000001</v>
      </c>
      <c r="AA122" s="68" t="s">
        <v>46</v>
      </c>
      <c r="AB122" s="69" t="s">
        <v>46</v>
      </c>
      <c r="AC122" s="183" t="s">
        <v>233</v>
      </c>
      <c r="AD122" s="319"/>
      <c r="AG122" s="81"/>
      <c r="AJ122" s="87" t="s">
        <v>97</v>
      </c>
      <c r="AK122" s="87">
        <v>14</v>
      </c>
      <c r="BB122" s="184" t="s">
        <v>94</v>
      </c>
      <c r="BM122" s="81">
        <f>IFERROR(X122*I122,"0")</f>
        <v>459.2</v>
      </c>
      <c r="BN122" s="81">
        <f>IFERROR(Y122*I122,"0")</f>
        <v>459.2</v>
      </c>
      <c r="BO122" s="81">
        <f>IFERROR(X122/J122,"0")</f>
        <v>2</v>
      </c>
      <c r="BP122" s="81">
        <f>IFERROR(Y122/J122,"0")</f>
        <v>2</v>
      </c>
    </row>
    <row r="123" spans="1:68" ht="27" customHeight="1" x14ac:dyDescent="0.25">
      <c r="A123" s="63" t="s">
        <v>234</v>
      </c>
      <c r="B123" s="63" t="s">
        <v>235</v>
      </c>
      <c r="C123" s="36">
        <v>4301135277</v>
      </c>
      <c r="D123" s="392">
        <v>4607111034397</v>
      </c>
      <c r="E123" s="392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94"/>
      <c r="R123" s="394"/>
      <c r="S123" s="394"/>
      <c r="T123" s="395"/>
      <c r="U123" s="39" t="s">
        <v>46</v>
      </c>
      <c r="V123" s="39" t="s">
        <v>46</v>
      </c>
      <c r="W123" s="40" t="s">
        <v>39</v>
      </c>
      <c r="X123" s="58">
        <v>42</v>
      </c>
      <c r="Y123" s="55">
        <f>IFERROR(IF(X123="","",X123),"")</f>
        <v>42</v>
      </c>
      <c r="Z123" s="41">
        <f>IFERROR(IF(X123="","",X123*0.01788),"")</f>
        <v>0.75095999999999996</v>
      </c>
      <c r="AA123" s="68" t="s">
        <v>46</v>
      </c>
      <c r="AB123" s="69" t="s">
        <v>46</v>
      </c>
      <c r="AC123" s="185" t="s">
        <v>218</v>
      </c>
      <c r="AD123" s="319"/>
      <c r="AG123" s="81"/>
      <c r="AJ123" s="87" t="s">
        <v>97</v>
      </c>
      <c r="AK123" s="87">
        <v>14</v>
      </c>
      <c r="BB123" s="186" t="s">
        <v>94</v>
      </c>
      <c r="BM123" s="81">
        <f>IFERROR(X123*I123,"0")</f>
        <v>137.76</v>
      </c>
      <c r="BN123" s="81">
        <f>IFERROR(Y123*I123,"0")</f>
        <v>137.76</v>
      </c>
      <c r="BO123" s="81">
        <f>IFERROR(X123/J123,"0")</f>
        <v>0.6</v>
      </c>
      <c r="BP123" s="81">
        <f>IFERROR(Y123/J123,"0")</f>
        <v>0.6</v>
      </c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6" t="s">
        <v>40</v>
      </c>
      <c r="Q124" s="397"/>
      <c r="R124" s="397"/>
      <c r="S124" s="397"/>
      <c r="T124" s="397"/>
      <c r="U124" s="397"/>
      <c r="V124" s="398"/>
      <c r="W124" s="42" t="s">
        <v>39</v>
      </c>
      <c r="X124" s="43">
        <f>IFERROR(SUM(X121:X123),"0")</f>
        <v>182</v>
      </c>
      <c r="Y124" s="43">
        <f>IFERROR(SUM(Y121:Y123),"0")</f>
        <v>182</v>
      </c>
      <c r="Z124" s="43">
        <f>IFERROR(IF(Z121="",0,Z121),"0")+IFERROR(IF(Z122="",0,Z122),"0")+IFERROR(IF(Z123="",0,Z123),"0")</f>
        <v>3.2541600000000002</v>
      </c>
      <c r="AA124" s="67"/>
      <c r="AB124" s="67"/>
      <c r="AC124" s="67"/>
      <c r="AD124" s="319"/>
    </row>
    <row r="125" spans="1:68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400"/>
      <c r="P125" s="396" t="s">
        <v>40</v>
      </c>
      <c r="Q125" s="397"/>
      <c r="R125" s="397"/>
      <c r="S125" s="397"/>
      <c r="T125" s="397"/>
      <c r="U125" s="397"/>
      <c r="V125" s="398"/>
      <c r="W125" s="42" t="s">
        <v>0</v>
      </c>
      <c r="X125" s="43">
        <f>IFERROR(SUMPRODUCT(X121:X123*H121:H123),"0")</f>
        <v>546</v>
      </c>
      <c r="Y125" s="43">
        <f>IFERROR(SUMPRODUCT(Y121:Y123*H121:H123),"0")</f>
        <v>546</v>
      </c>
      <c r="Z125" s="42"/>
      <c r="AA125" s="67"/>
      <c r="AB125" s="67"/>
      <c r="AC125" s="67"/>
      <c r="AD125" s="319"/>
    </row>
    <row r="126" spans="1:68" ht="16.5" customHeight="1" x14ac:dyDescent="0.25">
      <c r="A126" s="390" t="s">
        <v>236</v>
      </c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0"/>
      <c r="N126" s="390"/>
      <c r="O126" s="390"/>
      <c r="P126" s="390"/>
      <c r="Q126" s="390"/>
      <c r="R126" s="390"/>
      <c r="S126" s="390"/>
      <c r="T126" s="390"/>
      <c r="U126" s="390"/>
      <c r="V126" s="390"/>
      <c r="W126" s="390"/>
      <c r="X126" s="390"/>
      <c r="Y126" s="390"/>
      <c r="Z126" s="390"/>
      <c r="AA126" s="65"/>
      <c r="AB126" s="65"/>
      <c r="AC126" s="82"/>
      <c r="AD126" s="319"/>
    </row>
    <row r="127" spans="1:68" ht="14.25" customHeight="1" x14ac:dyDescent="0.25">
      <c r="A127" s="391" t="s">
        <v>155</v>
      </c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  <c r="X127" s="391"/>
      <c r="Y127" s="391"/>
      <c r="Z127" s="391"/>
      <c r="AA127" s="66"/>
      <c r="AB127" s="66"/>
      <c r="AC127" s="83"/>
      <c r="AD127" s="319"/>
    </row>
    <row r="128" spans="1:68" ht="27" customHeight="1" x14ac:dyDescent="0.25">
      <c r="A128" s="63" t="s">
        <v>237</v>
      </c>
      <c r="B128" s="63" t="s">
        <v>238</v>
      </c>
      <c r="C128" s="36">
        <v>4301135279</v>
      </c>
      <c r="D128" s="392">
        <v>4607111035806</v>
      </c>
      <c r="E128" s="392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96</v>
      </c>
      <c r="M128" s="38" t="s">
        <v>85</v>
      </c>
      <c r="N128" s="38"/>
      <c r="O128" s="37">
        <v>180</v>
      </c>
      <c r="P128" s="44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94"/>
      <c r="R128" s="394"/>
      <c r="S128" s="394"/>
      <c r="T128" s="395"/>
      <c r="U128" s="39" t="s">
        <v>46</v>
      </c>
      <c r="V128" s="39" t="s">
        <v>46</v>
      </c>
      <c r="W128" s="40" t="s">
        <v>39</v>
      </c>
      <c r="X128" s="58">
        <v>28</v>
      </c>
      <c r="Y128" s="55">
        <f>IFERROR(IF(X128="","",X128),"")</f>
        <v>28</v>
      </c>
      <c r="Z128" s="41">
        <f>IFERROR(IF(X128="","",X128*0.01788),"")</f>
        <v>0.50063999999999997</v>
      </c>
      <c r="AA128" s="68" t="s">
        <v>46</v>
      </c>
      <c r="AB128" s="69" t="s">
        <v>46</v>
      </c>
      <c r="AC128" s="187" t="s">
        <v>239</v>
      </c>
      <c r="AD128" s="319"/>
      <c r="AG128" s="81"/>
      <c r="AJ128" s="87" t="s">
        <v>97</v>
      </c>
      <c r="AK128" s="87">
        <v>14</v>
      </c>
      <c r="BB128" s="188" t="s">
        <v>94</v>
      </c>
      <c r="BM128" s="81">
        <f>IFERROR(X128*I128,"0")</f>
        <v>103.70079999999999</v>
      </c>
      <c r="BN128" s="81">
        <f>IFERROR(Y128*I128,"0")</f>
        <v>103.70079999999999</v>
      </c>
      <c r="BO128" s="81">
        <f>IFERROR(X128/J128,"0")</f>
        <v>0.4</v>
      </c>
      <c r="BP128" s="81">
        <f>IFERROR(Y128/J128,"0")</f>
        <v>0.4</v>
      </c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6" t="s">
        <v>40</v>
      </c>
      <c r="Q129" s="397"/>
      <c r="R129" s="397"/>
      <c r="S129" s="397"/>
      <c r="T129" s="397"/>
      <c r="U129" s="397"/>
      <c r="V129" s="398"/>
      <c r="W129" s="42" t="s">
        <v>39</v>
      </c>
      <c r="X129" s="43">
        <f>IFERROR(SUM(X128:X128),"0")</f>
        <v>28</v>
      </c>
      <c r="Y129" s="43">
        <f>IFERROR(SUM(Y128:Y128),"0")</f>
        <v>28</v>
      </c>
      <c r="Z129" s="43">
        <f>IFERROR(IF(Z128="",0,Z128),"0")</f>
        <v>0.50063999999999997</v>
      </c>
      <c r="AA129" s="67"/>
      <c r="AB129" s="67"/>
      <c r="AC129" s="67"/>
      <c r="AD129" s="319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6" t="s">
        <v>40</v>
      </c>
      <c r="Q130" s="397"/>
      <c r="R130" s="397"/>
      <c r="S130" s="397"/>
      <c r="T130" s="397"/>
      <c r="U130" s="397"/>
      <c r="V130" s="398"/>
      <c r="W130" s="42" t="s">
        <v>0</v>
      </c>
      <c r="X130" s="43">
        <f>IFERROR(SUMPRODUCT(X128:X128*H128:H128),"0")</f>
        <v>84</v>
      </c>
      <c r="Y130" s="43">
        <f>IFERROR(SUMPRODUCT(Y128:Y128*H128:H128),"0")</f>
        <v>84</v>
      </c>
      <c r="Z130" s="42"/>
      <c r="AA130" s="67"/>
      <c r="AB130" s="67"/>
      <c r="AC130" s="67"/>
      <c r="AD130" s="319"/>
    </row>
    <row r="131" spans="1:68" ht="16.5" customHeight="1" x14ac:dyDescent="0.25">
      <c r="A131" s="390" t="s">
        <v>240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90"/>
      <c r="AA131" s="65"/>
      <c r="AB131" s="65"/>
      <c r="AC131" s="82"/>
      <c r="AD131" s="319"/>
    </row>
    <row r="132" spans="1:68" ht="14.25" customHeight="1" x14ac:dyDescent="0.25">
      <c r="A132" s="391" t="s">
        <v>241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91"/>
      <c r="AA132" s="66"/>
      <c r="AB132" s="66"/>
      <c r="AC132" s="83"/>
      <c r="AD132" s="319"/>
    </row>
    <row r="133" spans="1:68" ht="27" customHeight="1" x14ac:dyDescent="0.25">
      <c r="A133" s="63" t="s">
        <v>242</v>
      </c>
      <c r="B133" s="63" t="s">
        <v>243</v>
      </c>
      <c r="C133" s="36">
        <v>4301071054</v>
      </c>
      <c r="D133" s="392">
        <v>4607111035639</v>
      </c>
      <c r="E133" s="392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246</v>
      </c>
      <c r="L133" s="37" t="s">
        <v>96</v>
      </c>
      <c r="M133" s="38" t="s">
        <v>85</v>
      </c>
      <c r="N133" s="38"/>
      <c r="O133" s="37">
        <v>180</v>
      </c>
      <c r="P133" s="450" t="s">
        <v>244</v>
      </c>
      <c r="Q133" s="394"/>
      <c r="R133" s="394"/>
      <c r="S133" s="394"/>
      <c r="T133" s="39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9" t="s">
        <v>245</v>
      </c>
      <c r="AD133" s="319"/>
      <c r="AG133" s="81"/>
      <c r="AJ133" s="87" t="s">
        <v>97</v>
      </c>
      <c r="AK133" s="87">
        <v>6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247</v>
      </c>
      <c r="B134" s="63" t="s">
        <v>248</v>
      </c>
      <c r="C134" s="36">
        <v>4301135540</v>
      </c>
      <c r="D134" s="392">
        <v>4607111035646</v>
      </c>
      <c r="E134" s="392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246</v>
      </c>
      <c r="L134" s="37" t="s">
        <v>96</v>
      </c>
      <c r="M134" s="38" t="s">
        <v>85</v>
      </c>
      <c r="N134" s="38"/>
      <c r="O134" s="37">
        <v>180</v>
      </c>
      <c r="P134" s="4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94"/>
      <c r="R134" s="394"/>
      <c r="S134" s="394"/>
      <c r="T134" s="39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245</v>
      </c>
      <c r="AD134" s="319"/>
      <c r="AG134" s="81"/>
      <c r="AJ134" s="87" t="s">
        <v>97</v>
      </c>
      <c r="AK134" s="87">
        <v>6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400"/>
      <c r="P135" s="396" t="s">
        <v>40</v>
      </c>
      <c r="Q135" s="397"/>
      <c r="R135" s="397"/>
      <c r="S135" s="397"/>
      <c r="T135" s="397"/>
      <c r="U135" s="397"/>
      <c r="V135" s="398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  <c r="AD135" s="319"/>
    </row>
    <row r="136" spans="1:68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00"/>
      <c r="P136" s="396" t="s">
        <v>40</v>
      </c>
      <c r="Q136" s="397"/>
      <c r="R136" s="397"/>
      <c r="S136" s="397"/>
      <c r="T136" s="397"/>
      <c r="U136" s="397"/>
      <c r="V136" s="398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  <c r="AD136" s="319"/>
    </row>
    <row r="137" spans="1:68" ht="16.5" customHeight="1" x14ac:dyDescent="0.25">
      <c r="A137" s="390" t="s">
        <v>249</v>
      </c>
      <c r="B137" s="390"/>
      <c r="C137" s="390"/>
      <c r="D137" s="390"/>
      <c r="E137" s="390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  <c r="X137" s="390"/>
      <c r="Y137" s="390"/>
      <c r="Z137" s="390"/>
      <c r="AA137" s="65"/>
      <c r="AB137" s="65"/>
      <c r="AC137" s="82"/>
      <c r="AD137" s="319"/>
    </row>
    <row r="138" spans="1:68" ht="14.25" customHeight="1" x14ac:dyDescent="0.25">
      <c r="A138" s="391" t="s">
        <v>155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66"/>
      <c r="AB138" s="66"/>
      <c r="AC138" s="83"/>
      <c r="AD138" s="319"/>
    </row>
    <row r="139" spans="1:68" ht="27" customHeight="1" x14ac:dyDescent="0.25">
      <c r="A139" s="63" t="s">
        <v>250</v>
      </c>
      <c r="B139" s="63" t="s">
        <v>251</v>
      </c>
      <c r="C139" s="36">
        <v>4301135281</v>
      </c>
      <c r="D139" s="392">
        <v>4607111036568</v>
      </c>
      <c r="E139" s="392"/>
      <c r="F139" s="62">
        <v>0.28000000000000003</v>
      </c>
      <c r="G139" s="37">
        <v>6</v>
      </c>
      <c r="H139" s="62">
        <v>1.68</v>
      </c>
      <c r="I139" s="62">
        <v>2.1017999999999999</v>
      </c>
      <c r="J139" s="37">
        <v>140</v>
      </c>
      <c r="K139" s="37" t="s">
        <v>95</v>
      </c>
      <c r="L139" s="37" t="s">
        <v>87</v>
      </c>
      <c r="M139" s="38" t="s">
        <v>85</v>
      </c>
      <c r="N139" s="38"/>
      <c r="O139" s="37">
        <v>180</v>
      </c>
      <c r="P139" s="4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94"/>
      <c r="R139" s="394"/>
      <c r="S139" s="394"/>
      <c r="T139" s="39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IFERROR(IF(X139="","",X139*0.00941),"")</f>
        <v>0</v>
      </c>
      <c r="AA139" s="68" t="s">
        <v>46</v>
      </c>
      <c r="AB139" s="69" t="s">
        <v>46</v>
      </c>
      <c r="AC139" s="193" t="s">
        <v>252</v>
      </c>
      <c r="AD139" s="319"/>
      <c r="AG139" s="81"/>
      <c r="AJ139" s="87" t="s">
        <v>88</v>
      </c>
      <c r="AK139" s="87">
        <v>1</v>
      </c>
      <c r="BB139" s="19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400"/>
      <c r="P140" s="396" t="s">
        <v>40</v>
      </c>
      <c r="Q140" s="397"/>
      <c r="R140" s="397"/>
      <c r="S140" s="397"/>
      <c r="T140" s="397"/>
      <c r="U140" s="397"/>
      <c r="V140" s="398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  <c r="AD140" s="319"/>
    </row>
    <row r="141" spans="1:68" x14ac:dyDescent="0.2">
      <c r="A141" s="399"/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400"/>
      <c r="P141" s="396" t="s">
        <v>40</v>
      </c>
      <c r="Q141" s="397"/>
      <c r="R141" s="397"/>
      <c r="S141" s="397"/>
      <c r="T141" s="397"/>
      <c r="U141" s="397"/>
      <c r="V141" s="398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  <c r="AD141" s="319"/>
    </row>
    <row r="142" spans="1:68" ht="27.75" customHeight="1" x14ac:dyDescent="0.2">
      <c r="A142" s="389" t="s">
        <v>253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89"/>
      <c r="AA142" s="54"/>
      <c r="AB142" s="54"/>
      <c r="AC142" s="54"/>
      <c r="AD142" s="319"/>
    </row>
    <row r="143" spans="1:68" ht="16.5" customHeight="1" x14ac:dyDescent="0.25">
      <c r="A143" s="390" t="s">
        <v>254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65"/>
      <c r="AB143" s="65"/>
      <c r="AC143" s="82"/>
      <c r="AD143" s="319"/>
    </row>
    <row r="144" spans="1:68" ht="14.25" customHeight="1" x14ac:dyDescent="0.25">
      <c r="A144" s="391" t="s">
        <v>155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66"/>
      <c r="AB144" s="66"/>
      <c r="AC144" s="83"/>
      <c r="AD144" s="319"/>
    </row>
    <row r="145" spans="1:68" ht="27" customHeight="1" x14ac:dyDescent="0.25">
      <c r="A145" s="63" t="s">
        <v>255</v>
      </c>
      <c r="B145" s="63" t="s">
        <v>256</v>
      </c>
      <c r="C145" s="36">
        <v>4301135317</v>
      </c>
      <c r="D145" s="392">
        <v>4607111039057</v>
      </c>
      <c r="E145" s="392"/>
      <c r="F145" s="62">
        <v>1.8</v>
      </c>
      <c r="G145" s="37">
        <v>1</v>
      </c>
      <c r="H145" s="62">
        <v>1.8</v>
      </c>
      <c r="I145" s="62">
        <v>1.9</v>
      </c>
      <c r="J145" s="37">
        <v>234</v>
      </c>
      <c r="K145" s="37" t="s">
        <v>151</v>
      </c>
      <c r="L145" s="37" t="s">
        <v>87</v>
      </c>
      <c r="M145" s="38" t="s">
        <v>85</v>
      </c>
      <c r="N145" s="38"/>
      <c r="O145" s="37">
        <v>180</v>
      </c>
      <c r="P145" s="453" t="s">
        <v>257</v>
      </c>
      <c r="Q145" s="394"/>
      <c r="R145" s="394"/>
      <c r="S145" s="394"/>
      <c r="T145" s="39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IFERROR(IF(X145="","",X145*0.00502),"")</f>
        <v>0</v>
      </c>
      <c r="AA145" s="68" t="s">
        <v>46</v>
      </c>
      <c r="AB145" s="69" t="s">
        <v>46</v>
      </c>
      <c r="AC145" s="195" t="s">
        <v>224</v>
      </c>
      <c r="AD145" s="319"/>
      <c r="AG145" s="81"/>
      <c r="AJ145" s="87" t="s">
        <v>88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00"/>
      <c r="P146" s="396" t="s">
        <v>40</v>
      </c>
      <c r="Q146" s="397"/>
      <c r="R146" s="397"/>
      <c r="S146" s="397"/>
      <c r="T146" s="397"/>
      <c r="U146" s="397"/>
      <c r="V146" s="398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  <c r="AD146" s="31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0"/>
      <c r="P147" s="396" t="s">
        <v>40</v>
      </c>
      <c r="Q147" s="397"/>
      <c r="R147" s="397"/>
      <c r="S147" s="397"/>
      <c r="T147" s="397"/>
      <c r="U147" s="397"/>
      <c r="V147" s="398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  <c r="AD147" s="319"/>
    </row>
    <row r="148" spans="1:68" ht="16.5" customHeight="1" x14ac:dyDescent="0.25">
      <c r="A148" s="390" t="s">
        <v>258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65"/>
      <c r="AB148" s="65"/>
      <c r="AC148" s="82"/>
      <c r="AD148" s="319"/>
    </row>
    <row r="149" spans="1:68" ht="14.25" customHeight="1" x14ac:dyDescent="0.25">
      <c r="A149" s="391" t="s">
        <v>81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66"/>
      <c r="AB149" s="66"/>
      <c r="AC149" s="83"/>
      <c r="AD149" s="319"/>
    </row>
    <row r="150" spans="1:68" ht="16.5" customHeight="1" x14ac:dyDescent="0.25">
      <c r="A150" s="63" t="s">
        <v>259</v>
      </c>
      <c r="B150" s="63" t="s">
        <v>260</v>
      </c>
      <c r="C150" s="36">
        <v>4301071062</v>
      </c>
      <c r="D150" s="392">
        <v>4607111036384</v>
      </c>
      <c r="E150" s="392"/>
      <c r="F150" s="62">
        <v>5</v>
      </c>
      <c r="G150" s="37">
        <v>1</v>
      </c>
      <c r="H150" s="62">
        <v>5</v>
      </c>
      <c r="I150" s="62">
        <v>5.2106000000000003</v>
      </c>
      <c r="J150" s="37">
        <v>144</v>
      </c>
      <c r="K150" s="37" t="s">
        <v>86</v>
      </c>
      <c r="L150" s="37" t="s">
        <v>87</v>
      </c>
      <c r="M150" s="38" t="s">
        <v>85</v>
      </c>
      <c r="N150" s="38"/>
      <c r="O150" s="37">
        <v>180</v>
      </c>
      <c r="P150" s="454" t="s">
        <v>261</v>
      </c>
      <c r="Q150" s="394"/>
      <c r="R150" s="394"/>
      <c r="S150" s="394"/>
      <c r="T150" s="39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97" t="s">
        <v>262</v>
      </c>
      <c r="AD150" s="319"/>
      <c r="AG150" s="81"/>
      <c r="AJ150" s="87" t="s">
        <v>88</v>
      </c>
      <c r="AK150" s="87">
        <v>1</v>
      </c>
      <c r="BB150" s="198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16.5" customHeight="1" x14ac:dyDescent="0.25">
      <c r="A151" s="63" t="s">
        <v>263</v>
      </c>
      <c r="B151" s="63" t="s">
        <v>264</v>
      </c>
      <c r="C151" s="36">
        <v>4301071056</v>
      </c>
      <c r="D151" s="392">
        <v>4640242180250</v>
      </c>
      <c r="E151" s="392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55" t="s">
        <v>265</v>
      </c>
      <c r="Q151" s="394"/>
      <c r="R151" s="394"/>
      <c r="S151" s="394"/>
      <c r="T151" s="39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266</v>
      </c>
      <c r="AD151" s="319"/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4301071050</v>
      </c>
      <c r="D152" s="392">
        <v>4607111036216</v>
      </c>
      <c r="E152" s="392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102</v>
      </c>
      <c r="M152" s="38" t="s">
        <v>85</v>
      </c>
      <c r="N152" s="38"/>
      <c r="O152" s="37">
        <v>180</v>
      </c>
      <c r="P152" s="456" t="s">
        <v>269</v>
      </c>
      <c r="Q152" s="394"/>
      <c r="R152" s="394"/>
      <c r="S152" s="394"/>
      <c r="T152" s="39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270</v>
      </c>
      <c r="AD152" s="319"/>
      <c r="AG152" s="81"/>
      <c r="AJ152" s="87" t="s">
        <v>103</v>
      </c>
      <c r="AK152" s="87">
        <v>144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271</v>
      </c>
      <c r="B153" s="63" t="s">
        <v>272</v>
      </c>
      <c r="C153" s="36">
        <v>4301071061</v>
      </c>
      <c r="D153" s="392">
        <v>4607111036278</v>
      </c>
      <c r="E153" s="392"/>
      <c r="F153" s="62">
        <v>5</v>
      </c>
      <c r="G153" s="37">
        <v>1</v>
      </c>
      <c r="H153" s="62">
        <v>5</v>
      </c>
      <c r="I153" s="62">
        <v>5.2405999999999997</v>
      </c>
      <c r="J153" s="37">
        <v>84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457" t="s">
        <v>273</v>
      </c>
      <c r="Q153" s="394"/>
      <c r="R153" s="394"/>
      <c r="S153" s="394"/>
      <c r="T153" s="395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IFERROR(IF(X153="","",X153*0.0155),"")</f>
        <v>0</v>
      </c>
      <c r="AA153" s="68" t="s">
        <v>46</v>
      </c>
      <c r="AB153" s="69" t="s">
        <v>46</v>
      </c>
      <c r="AC153" s="203" t="s">
        <v>274</v>
      </c>
      <c r="AD153" s="319"/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99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6" t="s">
        <v>40</v>
      </c>
      <c r="Q154" s="397"/>
      <c r="R154" s="397"/>
      <c r="S154" s="397"/>
      <c r="T154" s="397"/>
      <c r="U154" s="397"/>
      <c r="V154" s="398"/>
      <c r="W154" s="42" t="s">
        <v>39</v>
      </c>
      <c r="X154" s="43">
        <f>IFERROR(SUM(X150:X153),"0")</f>
        <v>0</v>
      </c>
      <c r="Y154" s="43">
        <f>IFERROR(SUM(Y150:Y153),"0")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  <c r="AD154" s="319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6" t="s">
        <v>40</v>
      </c>
      <c r="Q155" s="397"/>
      <c r="R155" s="397"/>
      <c r="S155" s="397"/>
      <c r="T155" s="397"/>
      <c r="U155" s="397"/>
      <c r="V155" s="398"/>
      <c r="W155" s="42" t="s">
        <v>0</v>
      </c>
      <c r="X155" s="43">
        <f>IFERROR(SUMPRODUCT(X150:X153*H150:H153),"0")</f>
        <v>0</v>
      </c>
      <c r="Y155" s="43">
        <f>IFERROR(SUMPRODUCT(Y150:Y153*H150:H153),"0")</f>
        <v>0</v>
      </c>
      <c r="Z155" s="42"/>
      <c r="AA155" s="67"/>
      <c r="AB155" s="67"/>
      <c r="AC155" s="67"/>
      <c r="AD155" s="319"/>
    </row>
    <row r="156" spans="1:68" ht="14.25" customHeight="1" x14ac:dyDescent="0.25">
      <c r="A156" s="391" t="s">
        <v>275</v>
      </c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  <c r="X156" s="391"/>
      <c r="Y156" s="391"/>
      <c r="Z156" s="391"/>
      <c r="AA156" s="66"/>
      <c r="AB156" s="66"/>
      <c r="AC156" s="83"/>
      <c r="AD156" s="319"/>
    </row>
    <row r="157" spans="1:68" ht="27" customHeight="1" x14ac:dyDescent="0.25">
      <c r="A157" s="63" t="s">
        <v>276</v>
      </c>
      <c r="B157" s="63" t="s">
        <v>277</v>
      </c>
      <c r="C157" s="36">
        <v>4301080153</v>
      </c>
      <c r="D157" s="392">
        <v>4607111036827</v>
      </c>
      <c r="E157" s="392"/>
      <c r="F157" s="62">
        <v>1</v>
      </c>
      <c r="G157" s="37">
        <v>5</v>
      </c>
      <c r="H157" s="62">
        <v>5</v>
      </c>
      <c r="I157" s="62">
        <v>5.2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90</v>
      </c>
      <c r="P157" s="4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94"/>
      <c r="R157" s="394"/>
      <c r="S157" s="394"/>
      <c r="T157" s="39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05" t="s">
        <v>278</v>
      </c>
      <c r="AD157" s="319"/>
      <c r="AG157" s="81"/>
      <c r="AJ157" s="87" t="s">
        <v>88</v>
      </c>
      <c r="AK157" s="87">
        <v>1</v>
      </c>
      <c r="BB157" s="20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279</v>
      </c>
      <c r="B158" s="63" t="s">
        <v>280</v>
      </c>
      <c r="C158" s="36">
        <v>4301080154</v>
      </c>
      <c r="D158" s="392">
        <v>4607111036834</v>
      </c>
      <c r="E158" s="392"/>
      <c r="F158" s="62">
        <v>1</v>
      </c>
      <c r="G158" s="37">
        <v>5</v>
      </c>
      <c r="H158" s="62">
        <v>5</v>
      </c>
      <c r="I158" s="62">
        <v>5.2530000000000001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94"/>
      <c r="R158" s="394"/>
      <c r="S158" s="394"/>
      <c r="T158" s="395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278</v>
      </c>
      <c r="AD158" s="319"/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6" t="s">
        <v>40</v>
      </c>
      <c r="Q159" s="397"/>
      <c r="R159" s="397"/>
      <c r="S159" s="397"/>
      <c r="T159" s="397"/>
      <c r="U159" s="397"/>
      <c r="V159" s="398"/>
      <c r="W159" s="42" t="s">
        <v>39</v>
      </c>
      <c r="X159" s="43">
        <f>IFERROR(SUM(X157:X158),"0")</f>
        <v>0</v>
      </c>
      <c r="Y159" s="43">
        <f>IFERROR(SUM(Y157:Y158),"0")</f>
        <v>0</v>
      </c>
      <c r="Z159" s="43">
        <f>IFERROR(IF(Z157="",0,Z157),"0")+IFERROR(IF(Z158="",0,Z158),"0")</f>
        <v>0</v>
      </c>
      <c r="AA159" s="67"/>
      <c r="AB159" s="67"/>
      <c r="AC159" s="67"/>
      <c r="AD159" s="319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6" t="s">
        <v>40</v>
      </c>
      <c r="Q160" s="397"/>
      <c r="R160" s="397"/>
      <c r="S160" s="397"/>
      <c r="T160" s="397"/>
      <c r="U160" s="397"/>
      <c r="V160" s="398"/>
      <c r="W160" s="42" t="s">
        <v>0</v>
      </c>
      <c r="X160" s="43">
        <f>IFERROR(SUMPRODUCT(X157:X158*H157:H158),"0")</f>
        <v>0</v>
      </c>
      <c r="Y160" s="43">
        <f>IFERROR(SUMPRODUCT(Y157:Y158*H157:H158),"0")</f>
        <v>0</v>
      </c>
      <c r="Z160" s="42"/>
      <c r="AA160" s="67"/>
      <c r="AB160" s="67"/>
      <c r="AC160" s="67"/>
      <c r="AD160" s="319"/>
    </row>
    <row r="161" spans="1:68" ht="27.75" customHeight="1" x14ac:dyDescent="0.2">
      <c r="A161" s="389" t="s">
        <v>281</v>
      </c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89"/>
      <c r="O161" s="389"/>
      <c r="P161" s="389"/>
      <c r="Q161" s="389"/>
      <c r="R161" s="389"/>
      <c r="S161" s="389"/>
      <c r="T161" s="389"/>
      <c r="U161" s="389"/>
      <c r="V161" s="389"/>
      <c r="W161" s="389"/>
      <c r="X161" s="389"/>
      <c r="Y161" s="389"/>
      <c r="Z161" s="389"/>
      <c r="AA161" s="54"/>
      <c r="AB161" s="54"/>
      <c r="AC161" s="54"/>
      <c r="AD161" s="319"/>
    </row>
    <row r="162" spans="1:68" ht="16.5" customHeight="1" x14ac:dyDescent="0.25">
      <c r="A162" s="390" t="s">
        <v>282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65"/>
      <c r="AB162" s="65"/>
      <c r="AC162" s="82"/>
      <c r="AD162" s="319"/>
    </row>
    <row r="163" spans="1:68" ht="14.25" customHeight="1" x14ac:dyDescent="0.25">
      <c r="A163" s="391" t="s">
        <v>90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91"/>
      <c r="AA163" s="66"/>
      <c r="AB163" s="66"/>
      <c r="AC163" s="83"/>
      <c r="AD163" s="319"/>
    </row>
    <row r="164" spans="1:68" ht="27" customHeight="1" x14ac:dyDescent="0.25">
      <c r="A164" s="63" t="s">
        <v>283</v>
      </c>
      <c r="B164" s="63" t="s">
        <v>284</v>
      </c>
      <c r="C164" s="36">
        <v>4301132097</v>
      </c>
      <c r="D164" s="392">
        <v>4607111035721</v>
      </c>
      <c r="E164" s="392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95</v>
      </c>
      <c r="L164" s="37" t="s">
        <v>102</v>
      </c>
      <c r="M164" s="38" t="s">
        <v>85</v>
      </c>
      <c r="N164" s="38"/>
      <c r="O164" s="37">
        <v>365</v>
      </c>
      <c r="P164" s="4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94"/>
      <c r="R164" s="394"/>
      <c r="S164" s="394"/>
      <c r="T164" s="395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9" t="s">
        <v>285</v>
      </c>
      <c r="AD164" s="319"/>
      <c r="AG164" s="81"/>
      <c r="AJ164" s="87" t="s">
        <v>103</v>
      </c>
      <c r="AK164" s="87">
        <v>70</v>
      </c>
      <c r="BB164" s="210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4301132100</v>
      </c>
      <c r="D165" s="392">
        <v>4607111035691</v>
      </c>
      <c r="E165" s="392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102</v>
      </c>
      <c r="M165" s="38" t="s">
        <v>85</v>
      </c>
      <c r="N165" s="38"/>
      <c r="O165" s="37">
        <v>365</v>
      </c>
      <c r="P165" s="46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94"/>
      <c r="R165" s="394"/>
      <c r="S165" s="394"/>
      <c r="T165" s="395"/>
      <c r="U165" s="39" t="s">
        <v>46</v>
      </c>
      <c r="V165" s="39" t="s">
        <v>46</v>
      </c>
      <c r="W165" s="40" t="s">
        <v>39</v>
      </c>
      <c r="X165" s="58">
        <v>252</v>
      </c>
      <c r="Y165" s="55">
        <f>IFERROR(IF(X165="","",X165),"")</f>
        <v>252</v>
      </c>
      <c r="Z165" s="41">
        <f>IFERROR(IF(X165="","",X165*0.01788),"")</f>
        <v>4.5057600000000004</v>
      </c>
      <c r="AA165" s="68" t="s">
        <v>46</v>
      </c>
      <c r="AB165" s="69" t="s">
        <v>46</v>
      </c>
      <c r="AC165" s="211" t="s">
        <v>288</v>
      </c>
      <c r="AD165" s="319"/>
      <c r="AG165" s="81"/>
      <c r="AJ165" s="87" t="s">
        <v>103</v>
      </c>
      <c r="AK165" s="87">
        <v>70</v>
      </c>
      <c r="BB165" s="212" t="s">
        <v>94</v>
      </c>
      <c r="BM165" s="81">
        <f>IFERROR(X165*I165,"0")</f>
        <v>853.77599999999995</v>
      </c>
      <c r="BN165" s="81">
        <f>IFERROR(Y165*I165,"0")</f>
        <v>853.77599999999995</v>
      </c>
      <c r="BO165" s="81">
        <f>IFERROR(X165/J165,"0")</f>
        <v>3.6</v>
      </c>
      <c r="BP165" s="81">
        <f>IFERROR(Y165/J165,"0")</f>
        <v>3.6</v>
      </c>
    </row>
    <row r="166" spans="1:68" ht="27" customHeight="1" x14ac:dyDescent="0.25">
      <c r="A166" s="63" t="s">
        <v>289</v>
      </c>
      <c r="B166" s="63" t="s">
        <v>290</v>
      </c>
      <c r="C166" s="36">
        <v>4301132079</v>
      </c>
      <c r="D166" s="392">
        <v>4607111038487</v>
      </c>
      <c r="E166" s="392"/>
      <c r="F166" s="62">
        <v>0.25</v>
      </c>
      <c r="G166" s="37">
        <v>12</v>
      </c>
      <c r="H166" s="62">
        <v>3</v>
      </c>
      <c r="I166" s="62">
        <v>3.7360000000000002</v>
      </c>
      <c r="J166" s="37">
        <v>70</v>
      </c>
      <c r="K166" s="37" t="s">
        <v>95</v>
      </c>
      <c r="L166" s="37" t="s">
        <v>96</v>
      </c>
      <c r="M166" s="38" t="s">
        <v>85</v>
      </c>
      <c r="N166" s="38"/>
      <c r="O166" s="37">
        <v>180</v>
      </c>
      <c r="P166" s="4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94"/>
      <c r="R166" s="394"/>
      <c r="S166" s="394"/>
      <c r="T166" s="39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D166" s="319"/>
      <c r="AG166" s="81"/>
      <c r="AJ166" s="87" t="s">
        <v>97</v>
      </c>
      <c r="AK166" s="87">
        <v>14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6" t="s">
        <v>40</v>
      </c>
      <c r="Q167" s="397"/>
      <c r="R167" s="397"/>
      <c r="S167" s="397"/>
      <c r="T167" s="397"/>
      <c r="U167" s="397"/>
      <c r="V167" s="398"/>
      <c r="W167" s="42" t="s">
        <v>39</v>
      </c>
      <c r="X167" s="43">
        <f>IFERROR(SUM(X164:X166),"0")</f>
        <v>252</v>
      </c>
      <c r="Y167" s="43">
        <f>IFERROR(SUM(Y164:Y166),"0")</f>
        <v>252</v>
      </c>
      <c r="Z167" s="43">
        <f>IFERROR(IF(Z164="",0,Z164),"0")+IFERROR(IF(Z165="",0,Z165),"0")+IFERROR(IF(Z166="",0,Z166),"0")</f>
        <v>4.5057600000000004</v>
      </c>
      <c r="AA167" s="67"/>
      <c r="AB167" s="67"/>
      <c r="AC167" s="67"/>
      <c r="AD167" s="31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00"/>
      <c r="P168" s="396" t="s">
        <v>40</v>
      </c>
      <c r="Q168" s="397"/>
      <c r="R168" s="397"/>
      <c r="S168" s="397"/>
      <c r="T168" s="397"/>
      <c r="U168" s="397"/>
      <c r="V168" s="398"/>
      <c r="W168" s="42" t="s">
        <v>0</v>
      </c>
      <c r="X168" s="43">
        <f>IFERROR(SUMPRODUCT(X164:X166*H164:H166),"0")</f>
        <v>756</v>
      </c>
      <c r="Y168" s="43">
        <f>IFERROR(SUMPRODUCT(Y164:Y166*H164:H166),"0")</f>
        <v>756</v>
      </c>
      <c r="Z168" s="42"/>
      <c r="AA168" s="67"/>
      <c r="AB168" s="67"/>
      <c r="AC168" s="67"/>
      <c r="AD168" s="319"/>
    </row>
    <row r="169" spans="1:68" ht="14.25" customHeight="1" x14ac:dyDescent="0.25">
      <c r="A169" s="391" t="s">
        <v>292</v>
      </c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  <c r="X169" s="391"/>
      <c r="Y169" s="391"/>
      <c r="Z169" s="391"/>
      <c r="AA169" s="66"/>
      <c r="AB169" s="66"/>
      <c r="AC169" s="83"/>
      <c r="AD169" s="319"/>
    </row>
    <row r="170" spans="1:68" ht="27" customHeight="1" x14ac:dyDescent="0.25">
      <c r="A170" s="63" t="s">
        <v>293</v>
      </c>
      <c r="B170" s="63" t="s">
        <v>294</v>
      </c>
      <c r="C170" s="36">
        <v>4301051855</v>
      </c>
      <c r="D170" s="392">
        <v>4680115885875</v>
      </c>
      <c r="E170" s="392"/>
      <c r="F170" s="62">
        <v>1</v>
      </c>
      <c r="G170" s="37">
        <v>9</v>
      </c>
      <c r="H170" s="62">
        <v>9</v>
      </c>
      <c r="I170" s="62">
        <v>9.48</v>
      </c>
      <c r="J170" s="37">
        <v>56</v>
      </c>
      <c r="K170" s="37" t="s">
        <v>299</v>
      </c>
      <c r="L170" s="37" t="s">
        <v>87</v>
      </c>
      <c r="M170" s="38" t="s">
        <v>298</v>
      </c>
      <c r="N170" s="38"/>
      <c r="O170" s="37">
        <v>365</v>
      </c>
      <c r="P170" s="463" t="s">
        <v>295</v>
      </c>
      <c r="Q170" s="394"/>
      <c r="R170" s="394"/>
      <c r="S170" s="394"/>
      <c r="T170" s="39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IFERROR(IF(X170="","",X170*0.02175),"")</f>
        <v>0</v>
      </c>
      <c r="AA170" s="68" t="s">
        <v>46</v>
      </c>
      <c r="AB170" s="69" t="s">
        <v>46</v>
      </c>
      <c r="AC170" s="215" t="s">
        <v>296</v>
      </c>
      <c r="AD170" s="319"/>
      <c r="AG170" s="81"/>
      <c r="AJ170" s="87" t="s">
        <v>88</v>
      </c>
      <c r="AK170" s="87">
        <v>1</v>
      </c>
      <c r="BB170" s="216" t="s">
        <v>297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400"/>
      <c r="P171" s="396" t="s">
        <v>40</v>
      </c>
      <c r="Q171" s="397"/>
      <c r="R171" s="397"/>
      <c r="S171" s="397"/>
      <c r="T171" s="397"/>
      <c r="U171" s="397"/>
      <c r="V171" s="398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  <c r="AD171" s="319"/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0"/>
      <c r="P172" s="396" t="s">
        <v>40</v>
      </c>
      <c r="Q172" s="397"/>
      <c r="R172" s="397"/>
      <c r="S172" s="397"/>
      <c r="T172" s="397"/>
      <c r="U172" s="397"/>
      <c r="V172" s="398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  <c r="AD172" s="319"/>
    </row>
    <row r="173" spans="1:68" ht="16.5" customHeight="1" x14ac:dyDescent="0.25">
      <c r="A173" s="390" t="s">
        <v>300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90"/>
      <c r="AA173" s="65"/>
      <c r="AB173" s="65"/>
      <c r="AC173" s="82"/>
      <c r="AD173" s="319"/>
    </row>
    <row r="174" spans="1:68" ht="14.25" customHeight="1" x14ac:dyDescent="0.25">
      <c r="A174" s="391" t="s">
        <v>292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66"/>
      <c r="AB174" s="66"/>
      <c r="AC174" s="83"/>
      <c r="AD174" s="319"/>
    </row>
    <row r="175" spans="1:68" ht="27" customHeight="1" x14ac:dyDescent="0.25">
      <c r="A175" s="63" t="s">
        <v>301</v>
      </c>
      <c r="B175" s="63" t="s">
        <v>302</v>
      </c>
      <c r="C175" s="36">
        <v>4301051319</v>
      </c>
      <c r="D175" s="392">
        <v>4680115881204</v>
      </c>
      <c r="E175" s="392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86</v>
      </c>
      <c r="L175" s="37" t="s">
        <v>87</v>
      </c>
      <c r="M175" s="38" t="s">
        <v>298</v>
      </c>
      <c r="N175" s="38"/>
      <c r="O175" s="37">
        <v>365</v>
      </c>
      <c r="P175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94"/>
      <c r="R175" s="394"/>
      <c r="S175" s="394"/>
      <c r="T175" s="39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303</v>
      </c>
      <c r="AD175" s="319"/>
      <c r="AG175" s="81"/>
      <c r="AJ175" s="87" t="s">
        <v>88</v>
      </c>
      <c r="AK175" s="87">
        <v>1</v>
      </c>
      <c r="BB175" s="218" t="s">
        <v>297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99"/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400"/>
      <c r="P176" s="396" t="s">
        <v>40</v>
      </c>
      <c r="Q176" s="397"/>
      <c r="R176" s="397"/>
      <c r="S176" s="397"/>
      <c r="T176" s="397"/>
      <c r="U176" s="397"/>
      <c r="V176" s="398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  <c r="AD176" s="319"/>
    </row>
    <row r="177" spans="1:68" x14ac:dyDescent="0.2">
      <c r="A177" s="399"/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400"/>
      <c r="P177" s="396" t="s">
        <v>40</v>
      </c>
      <c r="Q177" s="397"/>
      <c r="R177" s="397"/>
      <c r="S177" s="397"/>
      <c r="T177" s="397"/>
      <c r="U177" s="397"/>
      <c r="V177" s="398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  <c r="AD177" s="319"/>
    </row>
    <row r="178" spans="1:68" ht="27.75" customHeight="1" x14ac:dyDescent="0.2">
      <c r="A178" s="389" t="s">
        <v>304</v>
      </c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89"/>
      <c r="O178" s="389"/>
      <c r="P178" s="389"/>
      <c r="Q178" s="389"/>
      <c r="R178" s="389"/>
      <c r="S178" s="389"/>
      <c r="T178" s="389"/>
      <c r="U178" s="389"/>
      <c r="V178" s="389"/>
      <c r="W178" s="389"/>
      <c r="X178" s="389"/>
      <c r="Y178" s="389"/>
      <c r="Z178" s="389"/>
      <c r="AA178" s="54"/>
      <c r="AB178" s="54"/>
      <c r="AC178" s="54"/>
      <c r="AD178" s="319"/>
    </row>
    <row r="179" spans="1:68" ht="16.5" customHeight="1" x14ac:dyDescent="0.25">
      <c r="A179" s="390" t="s">
        <v>305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65"/>
      <c r="AB179" s="65"/>
      <c r="AC179" s="82"/>
      <c r="AD179" s="319"/>
    </row>
    <row r="180" spans="1:68" ht="14.25" customHeight="1" x14ac:dyDescent="0.25">
      <c r="A180" s="391" t="s">
        <v>155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91"/>
      <c r="AA180" s="66"/>
      <c r="AB180" s="66"/>
      <c r="AC180" s="83"/>
      <c r="AD180" s="319"/>
    </row>
    <row r="181" spans="1:68" ht="27" customHeight="1" x14ac:dyDescent="0.25">
      <c r="A181" s="63" t="s">
        <v>306</v>
      </c>
      <c r="B181" s="63" t="s">
        <v>307</v>
      </c>
      <c r="C181" s="36">
        <v>4301135719</v>
      </c>
      <c r="D181" s="392">
        <v>4620207490235</v>
      </c>
      <c r="E181" s="392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465" t="s">
        <v>308</v>
      </c>
      <c r="Q181" s="394"/>
      <c r="R181" s="394"/>
      <c r="S181" s="394"/>
      <c r="T181" s="39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310</v>
      </c>
      <c r="AC181" s="219" t="s">
        <v>309</v>
      </c>
      <c r="AD181" s="319"/>
      <c r="AG181" s="81"/>
      <c r="AJ181" s="87" t="s">
        <v>88</v>
      </c>
      <c r="AK181" s="87">
        <v>1</v>
      </c>
      <c r="BB181" s="220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00"/>
      <c r="P182" s="396" t="s">
        <v>40</v>
      </c>
      <c r="Q182" s="397"/>
      <c r="R182" s="397"/>
      <c r="S182" s="397"/>
      <c r="T182" s="397"/>
      <c r="U182" s="397"/>
      <c r="V182" s="398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  <c r="AD182" s="319"/>
    </row>
    <row r="183" spans="1:68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00"/>
      <c r="P183" s="396" t="s">
        <v>40</v>
      </c>
      <c r="Q183" s="397"/>
      <c r="R183" s="397"/>
      <c r="S183" s="397"/>
      <c r="T183" s="397"/>
      <c r="U183" s="397"/>
      <c r="V183" s="398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  <c r="AD183" s="319"/>
    </row>
    <row r="184" spans="1:68" ht="16.5" customHeight="1" x14ac:dyDescent="0.25">
      <c r="A184" s="390" t="s">
        <v>311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90"/>
      <c r="AA184" s="65"/>
      <c r="AB184" s="65"/>
      <c r="AC184" s="82"/>
      <c r="AD184" s="319"/>
    </row>
    <row r="185" spans="1:68" ht="14.25" customHeight="1" x14ac:dyDescent="0.25">
      <c r="A185" s="391" t="s">
        <v>81</v>
      </c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  <c r="AA185" s="66"/>
      <c r="AB185" s="66"/>
      <c r="AC185" s="83"/>
      <c r="AD185" s="319"/>
    </row>
    <row r="186" spans="1:68" ht="16.5" customHeight="1" x14ac:dyDescent="0.25">
      <c r="A186" s="63" t="s">
        <v>312</v>
      </c>
      <c r="B186" s="63" t="s">
        <v>313</v>
      </c>
      <c r="C186" s="36">
        <v>4301070948</v>
      </c>
      <c r="D186" s="392">
        <v>4607111037022</v>
      </c>
      <c r="E186" s="392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96</v>
      </c>
      <c r="M186" s="38" t="s">
        <v>85</v>
      </c>
      <c r="N186" s="38"/>
      <c r="O186" s="37">
        <v>180</v>
      </c>
      <c r="P186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94"/>
      <c r="R186" s="394"/>
      <c r="S186" s="394"/>
      <c r="T186" s="39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314</v>
      </c>
      <c r="AD186" s="319"/>
      <c r="AG186" s="81"/>
      <c r="AJ186" s="87" t="s">
        <v>97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315</v>
      </c>
      <c r="B187" s="63" t="s">
        <v>316</v>
      </c>
      <c r="C187" s="36">
        <v>4301070990</v>
      </c>
      <c r="D187" s="392">
        <v>4607111038494</v>
      </c>
      <c r="E187" s="392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4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94"/>
      <c r="R187" s="394"/>
      <c r="S187" s="394"/>
      <c r="T187" s="39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D187" s="319"/>
      <c r="AG187" s="81"/>
      <c r="AJ187" s="87" t="s">
        <v>88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318</v>
      </c>
      <c r="B188" s="63" t="s">
        <v>319</v>
      </c>
      <c r="C188" s="36">
        <v>4301070966</v>
      </c>
      <c r="D188" s="392">
        <v>4607111038135</v>
      </c>
      <c r="E188" s="392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94"/>
      <c r="R188" s="394"/>
      <c r="S188" s="394"/>
      <c r="T188" s="39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D188" s="319"/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00"/>
      <c r="P189" s="396" t="s">
        <v>40</v>
      </c>
      <c r="Q189" s="397"/>
      <c r="R189" s="397"/>
      <c r="S189" s="397"/>
      <c r="T189" s="397"/>
      <c r="U189" s="397"/>
      <c r="V189" s="398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  <c r="AD189" s="319"/>
    </row>
    <row r="190" spans="1:68" x14ac:dyDescent="0.2">
      <c r="A190" s="399"/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400"/>
      <c r="P190" s="396" t="s">
        <v>40</v>
      </c>
      <c r="Q190" s="397"/>
      <c r="R190" s="397"/>
      <c r="S190" s="397"/>
      <c r="T190" s="397"/>
      <c r="U190" s="397"/>
      <c r="V190" s="398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  <c r="AD190" s="319"/>
    </row>
    <row r="191" spans="1:68" ht="16.5" customHeight="1" x14ac:dyDescent="0.25">
      <c r="A191" s="390" t="s">
        <v>321</v>
      </c>
      <c r="B191" s="390"/>
      <c r="C191" s="390"/>
      <c r="D191" s="390"/>
      <c r="E191" s="390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0"/>
      <c r="V191" s="390"/>
      <c r="W191" s="390"/>
      <c r="X191" s="390"/>
      <c r="Y191" s="390"/>
      <c r="Z191" s="390"/>
      <c r="AA191" s="65"/>
      <c r="AB191" s="65"/>
      <c r="AC191" s="82"/>
      <c r="AD191" s="319"/>
    </row>
    <row r="192" spans="1:68" ht="14.25" customHeight="1" x14ac:dyDescent="0.25">
      <c r="A192" s="391" t="s">
        <v>81</v>
      </c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  <c r="X192" s="391"/>
      <c r="Y192" s="391"/>
      <c r="Z192" s="391"/>
      <c r="AA192" s="66"/>
      <c r="AB192" s="66"/>
      <c r="AC192" s="83"/>
      <c r="AD192" s="319"/>
    </row>
    <row r="193" spans="1:68" ht="27" customHeight="1" x14ac:dyDescent="0.25">
      <c r="A193" s="63" t="s">
        <v>322</v>
      </c>
      <c r="B193" s="63" t="s">
        <v>323</v>
      </c>
      <c r="C193" s="36">
        <v>4301070996</v>
      </c>
      <c r="D193" s="392">
        <v>4607111038654</v>
      </c>
      <c r="E193" s="392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94"/>
      <c r="R193" s="394"/>
      <c r="S193" s="394"/>
      <c r="T193" s="395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27" t="s">
        <v>324</v>
      </c>
      <c r="AD193" s="319"/>
      <c r="AG193" s="81"/>
      <c r="AJ193" s="87" t="s">
        <v>88</v>
      </c>
      <c r="AK193" s="87">
        <v>1</v>
      </c>
      <c r="BB193" s="228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325</v>
      </c>
      <c r="B194" s="63" t="s">
        <v>326</v>
      </c>
      <c r="C194" s="36">
        <v>4301070997</v>
      </c>
      <c r="D194" s="392">
        <v>4607111038586</v>
      </c>
      <c r="E194" s="392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96</v>
      </c>
      <c r="M194" s="38" t="s">
        <v>85</v>
      </c>
      <c r="N194" s="38"/>
      <c r="O194" s="37">
        <v>180</v>
      </c>
      <c r="P194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94"/>
      <c r="R194" s="394"/>
      <c r="S194" s="394"/>
      <c r="T194" s="395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324</v>
      </c>
      <c r="AD194" s="319"/>
      <c r="AG194" s="81"/>
      <c r="AJ194" s="87" t="s">
        <v>97</v>
      </c>
      <c r="AK194" s="87">
        <v>12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327</v>
      </c>
      <c r="B195" s="63" t="s">
        <v>328</v>
      </c>
      <c r="C195" s="36">
        <v>4301070962</v>
      </c>
      <c r="D195" s="392">
        <v>4607111038609</v>
      </c>
      <c r="E195" s="392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94"/>
      <c r="R195" s="394"/>
      <c r="S195" s="394"/>
      <c r="T195" s="39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329</v>
      </c>
      <c r="AD195" s="319"/>
      <c r="AG195" s="81"/>
      <c r="AJ195" s="87" t="s">
        <v>88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330</v>
      </c>
      <c r="B196" s="63" t="s">
        <v>331</v>
      </c>
      <c r="C196" s="36">
        <v>4301070963</v>
      </c>
      <c r="D196" s="392">
        <v>4607111038630</v>
      </c>
      <c r="E196" s="392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96</v>
      </c>
      <c r="M196" s="38" t="s">
        <v>85</v>
      </c>
      <c r="N196" s="38"/>
      <c r="O196" s="37">
        <v>180</v>
      </c>
      <c r="P196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94"/>
      <c r="R196" s="394"/>
      <c r="S196" s="394"/>
      <c r="T196" s="39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329</v>
      </c>
      <c r="AD196" s="319"/>
      <c r="AG196" s="81"/>
      <c r="AJ196" s="87" t="s">
        <v>97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332</v>
      </c>
      <c r="B197" s="63" t="s">
        <v>333</v>
      </c>
      <c r="C197" s="36">
        <v>4301070959</v>
      </c>
      <c r="D197" s="392">
        <v>4607111038616</v>
      </c>
      <c r="E197" s="392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94"/>
      <c r="R197" s="394"/>
      <c r="S197" s="394"/>
      <c r="T197" s="395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324</v>
      </c>
      <c r="AD197" s="319"/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334</v>
      </c>
      <c r="B198" s="63" t="s">
        <v>335</v>
      </c>
      <c r="C198" s="36">
        <v>4301070960</v>
      </c>
      <c r="D198" s="392">
        <v>4607111038623</v>
      </c>
      <c r="E198" s="392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96</v>
      </c>
      <c r="M198" s="38" t="s">
        <v>85</v>
      </c>
      <c r="N198" s="38"/>
      <c r="O198" s="37">
        <v>180</v>
      </c>
      <c r="P198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94"/>
      <c r="R198" s="394"/>
      <c r="S198" s="394"/>
      <c r="T198" s="395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324</v>
      </c>
      <c r="AD198" s="319"/>
      <c r="AG198" s="81"/>
      <c r="AJ198" s="87" t="s">
        <v>97</v>
      </c>
      <c r="AK198" s="87">
        <v>12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6" t="s">
        <v>40</v>
      </c>
      <c r="Q199" s="397"/>
      <c r="R199" s="397"/>
      <c r="S199" s="397"/>
      <c r="T199" s="397"/>
      <c r="U199" s="397"/>
      <c r="V199" s="398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  <c r="AD199" s="319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6" t="s">
        <v>40</v>
      </c>
      <c r="Q200" s="397"/>
      <c r="R200" s="397"/>
      <c r="S200" s="397"/>
      <c r="T200" s="397"/>
      <c r="U200" s="397"/>
      <c r="V200" s="398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  <c r="AD200" s="319"/>
    </row>
    <row r="201" spans="1:68" ht="16.5" customHeight="1" x14ac:dyDescent="0.25">
      <c r="A201" s="390" t="s">
        <v>336</v>
      </c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  <c r="X201" s="390"/>
      <c r="Y201" s="390"/>
      <c r="Z201" s="390"/>
      <c r="AA201" s="65"/>
      <c r="AB201" s="65"/>
      <c r="AC201" s="82"/>
      <c r="AD201" s="319"/>
    </row>
    <row r="202" spans="1:68" ht="14.25" customHeight="1" x14ac:dyDescent="0.25">
      <c r="A202" s="391" t="s">
        <v>81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66"/>
      <c r="AB202" s="66"/>
      <c r="AC202" s="83"/>
      <c r="AD202" s="319"/>
    </row>
    <row r="203" spans="1:68" ht="27" customHeight="1" x14ac:dyDescent="0.25">
      <c r="A203" s="63" t="s">
        <v>337</v>
      </c>
      <c r="B203" s="63" t="s">
        <v>338</v>
      </c>
      <c r="C203" s="36">
        <v>4301070915</v>
      </c>
      <c r="D203" s="392">
        <v>4607111035882</v>
      </c>
      <c r="E203" s="392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94"/>
      <c r="R203" s="394"/>
      <c r="S203" s="394"/>
      <c r="T203" s="39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339</v>
      </c>
      <c r="AD203" s="319"/>
      <c r="AG203" s="81"/>
      <c r="AJ203" s="87" t="s">
        <v>88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340</v>
      </c>
      <c r="B204" s="63" t="s">
        <v>341</v>
      </c>
      <c r="C204" s="36">
        <v>4301070921</v>
      </c>
      <c r="D204" s="392">
        <v>4607111035905</v>
      </c>
      <c r="E204" s="392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96</v>
      </c>
      <c r="M204" s="38" t="s">
        <v>85</v>
      </c>
      <c r="N204" s="38"/>
      <c r="O204" s="37">
        <v>180</v>
      </c>
      <c r="P204" s="47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94"/>
      <c r="R204" s="394"/>
      <c r="S204" s="394"/>
      <c r="T204" s="39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339</v>
      </c>
      <c r="AD204" s="319"/>
      <c r="AG204" s="81"/>
      <c r="AJ204" s="87" t="s">
        <v>97</v>
      </c>
      <c r="AK204" s="87">
        <v>12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4301070917</v>
      </c>
      <c r="D205" s="392">
        <v>4607111035912</v>
      </c>
      <c r="E205" s="392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7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94"/>
      <c r="R205" s="394"/>
      <c r="S205" s="394"/>
      <c r="T205" s="39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344</v>
      </c>
      <c r="AD205" s="319"/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4301070920</v>
      </c>
      <c r="D206" s="392">
        <v>4607111035929</v>
      </c>
      <c r="E206" s="392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96</v>
      </c>
      <c r="M206" s="38" t="s">
        <v>85</v>
      </c>
      <c r="N206" s="38"/>
      <c r="O206" s="37">
        <v>180</v>
      </c>
      <c r="P206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94"/>
      <c r="R206" s="394"/>
      <c r="S206" s="394"/>
      <c r="T206" s="39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344</v>
      </c>
      <c r="AD206" s="319"/>
      <c r="AG206" s="81"/>
      <c r="AJ206" s="87" t="s">
        <v>97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00"/>
      <c r="P207" s="396" t="s">
        <v>40</v>
      </c>
      <c r="Q207" s="397"/>
      <c r="R207" s="397"/>
      <c r="S207" s="397"/>
      <c r="T207" s="397"/>
      <c r="U207" s="397"/>
      <c r="V207" s="398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  <c r="AD207" s="319"/>
    </row>
    <row r="208" spans="1:68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00"/>
      <c r="P208" s="396" t="s">
        <v>40</v>
      </c>
      <c r="Q208" s="397"/>
      <c r="R208" s="397"/>
      <c r="S208" s="397"/>
      <c r="T208" s="397"/>
      <c r="U208" s="397"/>
      <c r="V208" s="398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  <c r="AD208" s="319"/>
    </row>
    <row r="209" spans="1:68" ht="16.5" customHeight="1" x14ac:dyDescent="0.25">
      <c r="A209" s="390" t="s">
        <v>347</v>
      </c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  <c r="X209" s="390"/>
      <c r="Y209" s="390"/>
      <c r="Z209" s="390"/>
      <c r="AA209" s="65"/>
      <c r="AB209" s="65"/>
      <c r="AC209" s="82"/>
      <c r="AD209" s="319"/>
    </row>
    <row r="210" spans="1:68" ht="14.25" customHeight="1" x14ac:dyDescent="0.25">
      <c r="A210" s="391" t="s">
        <v>292</v>
      </c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  <c r="X210" s="391"/>
      <c r="Y210" s="391"/>
      <c r="Z210" s="391"/>
      <c r="AA210" s="66"/>
      <c r="AB210" s="66"/>
      <c r="AC210" s="83"/>
      <c r="AD210" s="319"/>
    </row>
    <row r="211" spans="1:68" ht="27" customHeight="1" x14ac:dyDescent="0.25">
      <c r="A211" s="63" t="s">
        <v>348</v>
      </c>
      <c r="B211" s="63" t="s">
        <v>349</v>
      </c>
      <c r="C211" s="36">
        <v>4301051320</v>
      </c>
      <c r="D211" s="392">
        <v>4680115881334</v>
      </c>
      <c r="E211" s="392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86</v>
      </c>
      <c r="L211" s="37" t="s">
        <v>87</v>
      </c>
      <c r="M211" s="38" t="s">
        <v>298</v>
      </c>
      <c r="N211" s="38"/>
      <c r="O211" s="37">
        <v>365</v>
      </c>
      <c r="P211" s="4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94"/>
      <c r="R211" s="394"/>
      <c r="S211" s="394"/>
      <c r="T211" s="39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47" t="s">
        <v>350</v>
      </c>
      <c r="AD211" s="319"/>
      <c r="AG211" s="81"/>
      <c r="AJ211" s="87" t="s">
        <v>88</v>
      </c>
      <c r="AK211" s="87">
        <v>1</v>
      </c>
      <c r="BB211" s="248" t="s">
        <v>297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9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00"/>
      <c r="P212" s="396" t="s">
        <v>40</v>
      </c>
      <c r="Q212" s="397"/>
      <c r="R212" s="397"/>
      <c r="S212" s="397"/>
      <c r="T212" s="397"/>
      <c r="U212" s="397"/>
      <c r="V212" s="398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  <c r="AD212" s="319"/>
    </row>
    <row r="213" spans="1:68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00"/>
      <c r="P213" s="396" t="s">
        <v>40</v>
      </c>
      <c r="Q213" s="397"/>
      <c r="R213" s="397"/>
      <c r="S213" s="397"/>
      <c r="T213" s="397"/>
      <c r="U213" s="397"/>
      <c r="V213" s="398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  <c r="AD213" s="319"/>
    </row>
    <row r="214" spans="1:68" ht="16.5" customHeight="1" x14ac:dyDescent="0.25">
      <c r="A214" s="390" t="s">
        <v>351</v>
      </c>
      <c r="B214" s="390"/>
      <c r="C214" s="390"/>
      <c r="D214" s="390"/>
      <c r="E214" s="390"/>
      <c r="F214" s="390"/>
      <c r="G214" s="390"/>
      <c r="H214" s="390"/>
      <c r="I214" s="390"/>
      <c r="J214" s="390"/>
      <c r="K214" s="390"/>
      <c r="L214" s="390"/>
      <c r="M214" s="390"/>
      <c r="N214" s="390"/>
      <c r="O214" s="390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  <c r="AA214" s="65"/>
      <c r="AB214" s="65"/>
      <c r="AC214" s="82"/>
      <c r="AD214" s="319"/>
    </row>
    <row r="215" spans="1:68" ht="14.25" customHeight="1" x14ac:dyDescent="0.25">
      <c r="A215" s="391" t="s">
        <v>81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66"/>
      <c r="AB215" s="66"/>
      <c r="AC215" s="83"/>
      <c r="AD215" s="319"/>
    </row>
    <row r="216" spans="1:68" ht="16.5" customHeight="1" x14ac:dyDescent="0.25">
      <c r="A216" s="63" t="s">
        <v>352</v>
      </c>
      <c r="B216" s="63" t="s">
        <v>353</v>
      </c>
      <c r="C216" s="36">
        <v>4301071063</v>
      </c>
      <c r="D216" s="392">
        <v>4607111039019</v>
      </c>
      <c r="E216" s="392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0" t="s">
        <v>354</v>
      </c>
      <c r="Q216" s="394"/>
      <c r="R216" s="394"/>
      <c r="S216" s="394"/>
      <c r="T216" s="39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9" t="s">
        <v>355</v>
      </c>
      <c r="AD216" s="319"/>
      <c r="AG216" s="81"/>
      <c r="AJ216" s="87" t="s">
        <v>88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customHeight="1" x14ac:dyDescent="0.25">
      <c r="A217" s="63" t="s">
        <v>356</v>
      </c>
      <c r="B217" s="63" t="s">
        <v>357</v>
      </c>
      <c r="C217" s="36">
        <v>4301071000</v>
      </c>
      <c r="D217" s="392">
        <v>4607111038708</v>
      </c>
      <c r="E217" s="392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94"/>
      <c r="R217" s="394"/>
      <c r="S217" s="394"/>
      <c r="T217" s="39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355</v>
      </c>
      <c r="AD217" s="319"/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400"/>
      <c r="P218" s="396" t="s">
        <v>40</v>
      </c>
      <c r="Q218" s="397"/>
      <c r="R218" s="397"/>
      <c r="S218" s="397"/>
      <c r="T218" s="397"/>
      <c r="U218" s="397"/>
      <c r="V218" s="398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  <c r="AD218" s="319"/>
    </row>
    <row r="219" spans="1:68" x14ac:dyDescent="0.2">
      <c r="A219" s="399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400"/>
      <c r="P219" s="396" t="s">
        <v>40</v>
      </c>
      <c r="Q219" s="397"/>
      <c r="R219" s="397"/>
      <c r="S219" s="397"/>
      <c r="T219" s="397"/>
      <c r="U219" s="397"/>
      <c r="V219" s="398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  <c r="AD219" s="319"/>
    </row>
    <row r="220" spans="1:68" ht="27.75" customHeight="1" x14ac:dyDescent="0.2">
      <c r="A220" s="389" t="s">
        <v>358</v>
      </c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89"/>
      <c r="O220" s="389"/>
      <c r="P220" s="389"/>
      <c r="Q220" s="389"/>
      <c r="R220" s="389"/>
      <c r="S220" s="389"/>
      <c r="T220" s="389"/>
      <c r="U220" s="389"/>
      <c r="V220" s="389"/>
      <c r="W220" s="389"/>
      <c r="X220" s="389"/>
      <c r="Y220" s="389"/>
      <c r="Z220" s="389"/>
      <c r="AA220" s="54"/>
      <c r="AB220" s="54"/>
      <c r="AC220" s="54"/>
      <c r="AD220" s="319"/>
    </row>
    <row r="221" spans="1:68" ht="16.5" customHeight="1" x14ac:dyDescent="0.25">
      <c r="A221" s="390" t="s">
        <v>359</v>
      </c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  <c r="Z221" s="390"/>
      <c r="AA221" s="65"/>
      <c r="AB221" s="65"/>
      <c r="AC221" s="82"/>
      <c r="AD221" s="319"/>
    </row>
    <row r="222" spans="1:68" ht="14.25" customHeight="1" x14ac:dyDescent="0.25">
      <c r="A222" s="391" t="s">
        <v>81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  <c r="AA222" s="66"/>
      <c r="AB222" s="66"/>
      <c r="AC222" s="83"/>
      <c r="AD222" s="319"/>
    </row>
    <row r="223" spans="1:68" ht="27" customHeight="1" x14ac:dyDescent="0.25">
      <c r="A223" s="63" t="s">
        <v>360</v>
      </c>
      <c r="B223" s="63" t="s">
        <v>361</v>
      </c>
      <c r="C223" s="36">
        <v>4301071036</v>
      </c>
      <c r="D223" s="392">
        <v>4607111036162</v>
      </c>
      <c r="E223" s="392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90</v>
      </c>
      <c r="P223" s="482" t="s">
        <v>362</v>
      </c>
      <c r="Q223" s="394"/>
      <c r="R223" s="394"/>
      <c r="S223" s="394"/>
      <c r="T223" s="39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363</v>
      </c>
      <c r="AD223" s="319"/>
      <c r="AG223" s="81"/>
      <c r="AJ223" s="87" t="s">
        <v>88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00"/>
      <c r="P224" s="396" t="s">
        <v>40</v>
      </c>
      <c r="Q224" s="397"/>
      <c r="R224" s="397"/>
      <c r="S224" s="397"/>
      <c r="T224" s="397"/>
      <c r="U224" s="397"/>
      <c r="V224" s="398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  <c r="AD224" s="319"/>
    </row>
    <row r="225" spans="1:68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400"/>
      <c r="P225" s="396" t="s">
        <v>40</v>
      </c>
      <c r="Q225" s="397"/>
      <c r="R225" s="397"/>
      <c r="S225" s="397"/>
      <c r="T225" s="397"/>
      <c r="U225" s="397"/>
      <c r="V225" s="398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  <c r="AD225" s="319"/>
    </row>
    <row r="226" spans="1:68" ht="27.75" customHeight="1" x14ac:dyDescent="0.2">
      <c r="A226" s="389" t="s">
        <v>364</v>
      </c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89"/>
      <c r="S226" s="389"/>
      <c r="T226" s="389"/>
      <c r="U226" s="389"/>
      <c r="V226" s="389"/>
      <c r="W226" s="389"/>
      <c r="X226" s="389"/>
      <c r="Y226" s="389"/>
      <c r="Z226" s="389"/>
      <c r="AA226" s="54"/>
      <c r="AB226" s="54"/>
      <c r="AC226" s="54"/>
      <c r="AD226" s="319"/>
    </row>
    <row r="227" spans="1:68" ht="16.5" customHeight="1" x14ac:dyDescent="0.25">
      <c r="A227" s="390" t="s">
        <v>365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90"/>
      <c r="AA227" s="65"/>
      <c r="AB227" s="65"/>
      <c r="AC227" s="82"/>
      <c r="AD227" s="319"/>
    </row>
    <row r="228" spans="1:68" ht="14.25" customHeight="1" x14ac:dyDescent="0.25">
      <c r="A228" s="391" t="s">
        <v>81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  <c r="AA228" s="66"/>
      <c r="AB228" s="66"/>
      <c r="AC228" s="83"/>
      <c r="AD228" s="319"/>
    </row>
    <row r="229" spans="1:68" ht="27" customHeight="1" x14ac:dyDescent="0.25">
      <c r="A229" s="63" t="s">
        <v>366</v>
      </c>
      <c r="B229" s="63" t="s">
        <v>367</v>
      </c>
      <c r="C229" s="36">
        <v>4301071029</v>
      </c>
      <c r="D229" s="392">
        <v>4607111035899</v>
      </c>
      <c r="E229" s="392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86</v>
      </c>
      <c r="L229" s="37" t="s">
        <v>102</v>
      </c>
      <c r="M229" s="38" t="s">
        <v>85</v>
      </c>
      <c r="N229" s="38"/>
      <c r="O229" s="37">
        <v>180</v>
      </c>
      <c r="P229" s="4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94"/>
      <c r="R229" s="394"/>
      <c r="S229" s="394"/>
      <c r="T229" s="395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270</v>
      </c>
      <c r="AD229" s="319"/>
      <c r="AG229" s="81"/>
      <c r="AJ229" s="87" t="s">
        <v>103</v>
      </c>
      <c r="AK229" s="87">
        <v>84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368</v>
      </c>
      <c r="B230" s="63" t="s">
        <v>369</v>
      </c>
      <c r="C230" s="36">
        <v>4301070991</v>
      </c>
      <c r="D230" s="392">
        <v>4607111038180</v>
      </c>
      <c r="E230" s="392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94"/>
      <c r="R230" s="394"/>
      <c r="S230" s="394"/>
      <c r="T230" s="39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370</v>
      </c>
      <c r="AD230" s="319"/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99"/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400"/>
      <c r="P231" s="396" t="s">
        <v>40</v>
      </c>
      <c r="Q231" s="397"/>
      <c r="R231" s="397"/>
      <c r="S231" s="397"/>
      <c r="T231" s="397"/>
      <c r="U231" s="397"/>
      <c r="V231" s="398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  <c r="AD231" s="319"/>
    </row>
    <row r="232" spans="1:68" x14ac:dyDescent="0.2">
      <c r="A232" s="399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400"/>
      <c r="P232" s="396" t="s">
        <v>40</v>
      </c>
      <c r="Q232" s="397"/>
      <c r="R232" s="397"/>
      <c r="S232" s="397"/>
      <c r="T232" s="397"/>
      <c r="U232" s="397"/>
      <c r="V232" s="398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  <c r="AD232" s="319"/>
    </row>
    <row r="233" spans="1:68" ht="27.75" customHeight="1" x14ac:dyDescent="0.2">
      <c r="A233" s="389" t="s">
        <v>371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54"/>
      <c r="AB233" s="54"/>
      <c r="AC233" s="54"/>
      <c r="AD233" s="319"/>
    </row>
    <row r="234" spans="1:68" ht="16.5" customHeight="1" x14ac:dyDescent="0.25">
      <c r="A234" s="390" t="s">
        <v>372</v>
      </c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  <c r="X234" s="390"/>
      <c r="Y234" s="390"/>
      <c r="Z234" s="390"/>
      <c r="AA234" s="65"/>
      <c r="AB234" s="65"/>
      <c r="AC234" s="82"/>
      <c r="AD234" s="319"/>
    </row>
    <row r="235" spans="1:68" ht="14.25" customHeight="1" x14ac:dyDescent="0.25">
      <c r="A235" s="391" t="s">
        <v>155</v>
      </c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91"/>
      <c r="AA235" s="66"/>
      <c r="AB235" s="66"/>
      <c r="AC235" s="83"/>
      <c r="AD235" s="319"/>
    </row>
    <row r="236" spans="1:68" ht="37.5" customHeight="1" x14ac:dyDescent="0.25">
      <c r="A236" s="63" t="s">
        <v>373</v>
      </c>
      <c r="B236" s="63" t="s">
        <v>374</v>
      </c>
      <c r="C236" s="36">
        <v>4301135400</v>
      </c>
      <c r="D236" s="392">
        <v>4607111039361</v>
      </c>
      <c r="E236" s="392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95</v>
      </c>
      <c r="L236" s="37" t="s">
        <v>87</v>
      </c>
      <c r="M236" s="38" t="s">
        <v>85</v>
      </c>
      <c r="N236" s="38"/>
      <c r="O236" s="37">
        <v>180</v>
      </c>
      <c r="P236" s="485" t="s">
        <v>375</v>
      </c>
      <c r="Q236" s="394"/>
      <c r="R236" s="394"/>
      <c r="S236" s="394"/>
      <c r="T236" s="39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376</v>
      </c>
      <c r="AD236" s="319"/>
      <c r="AG236" s="81"/>
      <c r="AJ236" s="87" t="s">
        <v>88</v>
      </c>
      <c r="AK236" s="87">
        <v>1</v>
      </c>
      <c r="BB236" s="260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9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6" t="s">
        <v>40</v>
      </c>
      <c r="Q237" s="397"/>
      <c r="R237" s="397"/>
      <c r="S237" s="397"/>
      <c r="T237" s="397"/>
      <c r="U237" s="397"/>
      <c r="V237" s="398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  <c r="AD237" s="31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6" t="s">
        <v>40</v>
      </c>
      <c r="Q238" s="397"/>
      <c r="R238" s="397"/>
      <c r="S238" s="397"/>
      <c r="T238" s="397"/>
      <c r="U238" s="397"/>
      <c r="V238" s="398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  <c r="AD238" s="319"/>
    </row>
    <row r="239" spans="1:68" ht="27.75" customHeight="1" x14ac:dyDescent="0.2">
      <c r="A239" s="389" t="s">
        <v>254</v>
      </c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89"/>
      <c r="O239" s="389"/>
      <c r="P239" s="389"/>
      <c r="Q239" s="389"/>
      <c r="R239" s="389"/>
      <c r="S239" s="389"/>
      <c r="T239" s="389"/>
      <c r="U239" s="389"/>
      <c r="V239" s="389"/>
      <c r="W239" s="389"/>
      <c r="X239" s="389"/>
      <c r="Y239" s="389"/>
      <c r="Z239" s="389"/>
      <c r="AA239" s="54"/>
      <c r="AB239" s="54"/>
      <c r="AC239" s="54"/>
      <c r="AD239" s="319"/>
    </row>
    <row r="240" spans="1:68" ht="16.5" customHeight="1" x14ac:dyDescent="0.25">
      <c r="A240" s="390" t="s">
        <v>254</v>
      </c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390"/>
      <c r="O240" s="390"/>
      <c r="P240" s="390"/>
      <c r="Q240" s="390"/>
      <c r="R240" s="390"/>
      <c r="S240" s="390"/>
      <c r="T240" s="390"/>
      <c r="U240" s="390"/>
      <c r="V240" s="390"/>
      <c r="W240" s="390"/>
      <c r="X240" s="390"/>
      <c r="Y240" s="390"/>
      <c r="Z240" s="390"/>
      <c r="AA240" s="65"/>
      <c r="AB240" s="65"/>
      <c r="AC240" s="82"/>
      <c r="AD240" s="319"/>
    </row>
    <row r="241" spans="1:68" ht="14.25" customHeight="1" x14ac:dyDescent="0.25">
      <c r="A241" s="391" t="s">
        <v>81</v>
      </c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91"/>
      <c r="AA241" s="66"/>
      <c r="AB241" s="66"/>
      <c r="AC241" s="83"/>
      <c r="AD241" s="319"/>
    </row>
    <row r="242" spans="1:68" ht="27" customHeight="1" x14ac:dyDescent="0.25">
      <c r="A242" s="63" t="s">
        <v>377</v>
      </c>
      <c r="B242" s="63" t="s">
        <v>378</v>
      </c>
      <c r="C242" s="36">
        <v>4301071014</v>
      </c>
      <c r="D242" s="392">
        <v>4640242181264</v>
      </c>
      <c r="E242" s="392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86</v>
      </c>
      <c r="L242" s="37" t="s">
        <v>96</v>
      </c>
      <c r="M242" s="38" t="s">
        <v>85</v>
      </c>
      <c r="N242" s="38"/>
      <c r="O242" s="37">
        <v>180</v>
      </c>
      <c r="P242" s="486" t="s">
        <v>379</v>
      </c>
      <c r="Q242" s="394"/>
      <c r="R242" s="394"/>
      <c r="S242" s="394"/>
      <c r="T242" s="39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1" t="s">
        <v>380</v>
      </c>
      <c r="AD242" s="319"/>
      <c r="AG242" s="81"/>
      <c r="AJ242" s="87" t="s">
        <v>97</v>
      </c>
      <c r="AK242" s="87">
        <v>12</v>
      </c>
      <c r="BB242" s="262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381</v>
      </c>
      <c r="B243" s="63" t="s">
        <v>382</v>
      </c>
      <c r="C243" s="36">
        <v>4301071021</v>
      </c>
      <c r="D243" s="392">
        <v>4640242181325</v>
      </c>
      <c r="E243" s="392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96</v>
      </c>
      <c r="M243" s="38" t="s">
        <v>85</v>
      </c>
      <c r="N243" s="38"/>
      <c r="O243" s="37">
        <v>180</v>
      </c>
      <c r="P243" s="487" t="s">
        <v>383</v>
      </c>
      <c r="Q243" s="394"/>
      <c r="R243" s="394"/>
      <c r="S243" s="394"/>
      <c r="T243" s="395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380</v>
      </c>
      <c r="AD243" s="319"/>
      <c r="AG243" s="81"/>
      <c r="AJ243" s="87" t="s">
        <v>97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384</v>
      </c>
      <c r="B244" s="63" t="s">
        <v>385</v>
      </c>
      <c r="C244" s="36">
        <v>4301070993</v>
      </c>
      <c r="D244" s="392">
        <v>4640242180670</v>
      </c>
      <c r="E244" s="392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86</v>
      </c>
      <c r="L244" s="37" t="s">
        <v>96</v>
      </c>
      <c r="M244" s="38" t="s">
        <v>85</v>
      </c>
      <c r="N244" s="38"/>
      <c r="O244" s="37">
        <v>180</v>
      </c>
      <c r="P244" s="488" t="s">
        <v>386</v>
      </c>
      <c r="Q244" s="394"/>
      <c r="R244" s="394"/>
      <c r="S244" s="394"/>
      <c r="T244" s="395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387</v>
      </c>
      <c r="AD244" s="319"/>
      <c r="AG244" s="81"/>
      <c r="AJ244" s="87" t="s">
        <v>97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9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00"/>
      <c r="P245" s="396" t="s">
        <v>40</v>
      </c>
      <c r="Q245" s="397"/>
      <c r="R245" s="397"/>
      <c r="S245" s="397"/>
      <c r="T245" s="397"/>
      <c r="U245" s="397"/>
      <c r="V245" s="398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  <c r="AD245" s="31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00"/>
      <c r="P246" s="396" t="s">
        <v>40</v>
      </c>
      <c r="Q246" s="397"/>
      <c r="R246" s="397"/>
      <c r="S246" s="397"/>
      <c r="T246" s="397"/>
      <c r="U246" s="397"/>
      <c r="V246" s="398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  <c r="AD246" s="319"/>
    </row>
    <row r="247" spans="1:68" ht="14.25" customHeight="1" x14ac:dyDescent="0.25">
      <c r="A247" s="391" t="s">
        <v>160</v>
      </c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  <c r="X247" s="391"/>
      <c r="Y247" s="391"/>
      <c r="Z247" s="391"/>
      <c r="AA247" s="66"/>
      <c r="AB247" s="66"/>
      <c r="AC247" s="83"/>
      <c r="AD247" s="319"/>
    </row>
    <row r="248" spans="1:68" ht="27" customHeight="1" x14ac:dyDescent="0.25">
      <c r="A248" s="63" t="s">
        <v>388</v>
      </c>
      <c r="B248" s="63" t="s">
        <v>389</v>
      </c>
      <c r="C248" s="36">
        <v>4301131019</v>
      </c>
      <c r="D248" s="392">
        <v>4640242180427</v>
      </c>
      <c r="E248" s="392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151</v>
      </c>
      <c r="L248" s="37" t="s">
        <v>96</v>
      </c>
      <c r="M248" s="38" t="s">
        <v>85</v>
      </c>
      <c r="N248" s="38"/>
      <c r="O248" s="37">
        <v>180</v>
      </c>
      <c r="P248" s="489" t="s">
        <v>390</v>
      </c>
      <c r="Q248" s="394"/>
      <c r="R248" s="394"/>
      <c r="S248" s="394"/>
      <c r="T248" s="39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67" t="s">
        <v>391</v>
      </c>
      <c r="AD248" s="319"/>
      <c r="AG248" s="81"/>
      <c r="AJ248" s="87" t="s">
        <v>97</v>
      </c>
      <c r="AK248" s="87">
        <v>18</v>
      </c>
      <c r="BB248" s="268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6" t="s">
        <v>40</v>
      </c>
      <c r="Q249" s="397"/>
      <c r="R249" s="397"/>
      <c r="S249" s="397"/>
      <c r="T249" s="397"/>
      <c r="U249" s="397"/>
      <c r="V249" s="398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  <c r="AD249" s="319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6" t="s">
        <v>40</v>
      </c>
      <c r="Q250" s="397"/>
      <c r="R250" s="397"/>
      <c r="S250" s="397"/>
      <c r="T250" s="397"/>
      <c r="U250" s="397"/>
      <c r="V250" s="398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  <c r="AD250" s="319"/>
    </row>
    <row r="251" spans="1:68" ht="14.25" customHeight="1" x14ac:dyDescent="0.25">
      <c r="A251" s="391" t="s">
        <v>90</v>
      </c>
      <c r="B251" s="391"/>
      <c r="C251" s="391"/>
      <c r="D251" s="391"/>
      <c r="E251" s="391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  <c r="X251" s="391"/>
      <c r="Y251" s="391"/>
      <c r="Z251" s="391"/>
      <c r="AA251" s="66"/>
      <c r="AB251" s="66"/>
      <c r="AC251" s="83"/>
      <c r="AD251" s="319"/>
    </row>
    <row r="252" spans="1:68" ht="27" customHeight="1" x14ac:dyDescent="0.25">
      <c r="A252" s="63" t="s">
        <v>392</v>
      </c>
      <c r="B252" s="63" t="s">
        <v>393</v>
      </c>
      <c r="C252" s="36">
        <v>4301132080</v>
      </c>
      <c r="D252" s="392">
        <v>4640242180397</v>
      </c>
      <c r="E252" s="392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86</v>
      </c>
      <c r="L252" s="37" t="s">
        <v>102</v>
      </c>
      <c r="M252" s="38" t="s">
        <v>85</v>
      </c>
      <c r="N252" s="38"/>
      <c r="O252" s="37">
        <v>180</v>
      </c>
      <c r="P252" s="490" t="s">
        <v>394</v>
      </c>
      <c r="Q252" s="394"/>
      <c r="R252" s="394"/>
      <c r="S252" s="394"/>
      <c r="T252" s="39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9" t="s">
        <v>395</v>
      </c>
      <c r="AD252" s="319"/>
      <c r="AG252" s="81"/>
      <c r="AJ252" s="87" t="s">
        <v>103</v>
      </c>
      <c r="AK252" s="87">
        <v>84</v>
      </c>
      <c r="BB252" s="270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396</v>
      </c>
      <c r="B253" s="63" t="s">
        <v>397</v>
      </c>
      <c r="C253" s="36">
        <v>4301132104</v>
      </c>
      <c r="D253" s="392">
        <v>4640242181219</v>
      </c>
      <c r="E253" s="392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87</v>
      </c>
      <c r="M253" s="38" t="s">
        <v>85</v>
      </c>
      <c r="N253" s="38"/>
      <c r="O253" s="37">
        <v>180</v>
      </c>
      <c r="P253" s="491" t="s">
        <v>398</v>
      </c>
      <c r="Q253" s="394"/>
      <c r="R253" s="394"/>
      <c r="S253" s="394"/>
      <c r="T253" s="39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1" t="s">
        <v>395</v>
      </c>
      <c r="AD253" s="319"/>
      <c r="AG253" s="81"/>
      <c r="AJ253" s="87" t="s">
        <v>88</v>
      </c>
      <c r="AK253" s="87">
        <v>1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99"/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400"/>
      <c r="P254" s="396" t="s">
        <v>40</v>
      </c>
      <c r="Q254" s="397"/>
      <c r="R254" s="397"/>
      <c r="S254" s="397"/>
      <c r="T254" s="397"/>
      <c r="U254" s="397"/>
      <c r="V254" s="398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  <c r="AD254" s="319"/>
    </row>
    <row r="255" spans="1:68" x14ac:dyDescent="0.2">
      <c r="A255" s="399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400"/>
      <c r="P255" s="396" t="s">
        <v>40</v>
      </c>
      <c r="Q255" s="397"/>
      <c r="R255" s="397"/>
      <c r="S255" s="397"/>
      <c r="T255" s="397"/>
      <c r="U255" s="397"/>
      <c r="V255" s="398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  <c r="AD255" s="319"/>
    </row>
    <row r="256" spans="1:68" ht="14.25" customHeight="1" x14ac:dyDescent="0.25">
      <c r="A256" s="391" t="s">
        <v>187</v>
      </c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  <c r="X256" s="391"/>
      <c r="Y256" s="391"/>
      <c r="Z256" s="391"/>
      <c r="AA256" s="66"/>
      <c r="AB256" s="66"/>
      <c r="AC256" s="83"/>
      <c r="AD256" s="319"/>
    </row>
    <row r="257" spans="1:68" ht="27" customHeight="1" x14ac:dyDescent="0.25">
      <c r="A257" s="63" t="s">
        <v>399</v>
      </c>
      <c r="B257" s="63" t="s">
        <v>400</v>
      </c>
      <c r="C257" s="36">
        <v>4301136028</v>
      </c>
      <c r="D257" s="392">
        <v>4640242180304</v>
      </c>
      <c r="E257" s="392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95</v>
      </c>
      <c r="L257" s="37" t="s">
        <v>96</v>
      </c>
      <c r="M257" s="38" t="s">
        <v>85</v>
      </c>
      <c r="N257" s="38"/>
      <c r="O257" s="37">
        <v>180</v>
      </c>
      <c r="P257" s="492" t="s">
        <v>401</v>
      </c>
      <c r="Q257" s="394"/>
      <c r="R257" s="394"/>
      <c r="S257" s="394"/>
      <c r="T257" s="395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73" t="s">
        <v>402</v>
      </c>
      <c r="AD257" s="319"/>
      <c r="AG257" s="81"/>
      <c r="AJ257" s="87" t="s">
        <v>97</v>
      </c>
      <c r="AK257" s="87">
        <v>14</v>
      </c>
      <c r="BB257" s="274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403</v>
      </c>
      <c r="B258" s="63" t="s">
        <v>404</v>
      </c>
      <c r="C258" s="36">
        <v>4301136026</v>
      </c>
      <c r="D258" s="392">
        <v>4640242180236</v>
      </c>
      <c r="E258" s="392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86</v>
      </c>
      <c r="L258" s="37" t="s">
        <v>102</v>
      </c>
      <c r="M258" s="38" t="s">
        <v>85</v>
      </c>
      <c r="N258" s="38"/>
      <c r="O258" s="37">
        <v>180</v>
      </c>
      <c r="P258" s="493" t="s">
        <v>405</v>
      </c>
      <c r="Q258" s="394"/>
      <c r="R258" s="394"/>
      <c r="S258" s="394"/>
      <c r="T258" s="39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5" t="s">
        <v>402</v>
      </c>
      <c r="AD258" s="319"/>
      <c r="AG258" s="81"/>
      <c r="AJ258" s="87" t="s">
        <v>103</v>
      </c>
      <c r="AK258" s="87">
        <v>84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406</v>
      </c>
      <c r="B259" s="63" t="s">
        <v>407</v>
      </c>
      <c r="C259" s="36">
        <v>4301136029</v>
      </c>
      <c r="D259" s="392">
        <v>4640242180410</v>
      </c>
      <c r="E259" s="392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95</v>
      </c>
      <c r="L259" s="37" t="s">
        <v>87</v>
      </c>
      <c r="M259" s="38" t="s">
        <v>85</v>
      </c>
      <c r="N259" s="38"/>
      <c r="O259" s="37">
        <v>180</v>
      </c>
      <c r="P259" s="49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94"/>
      <c r="R259" s="394"/>
      <c r="S259" s="394"/>
      <c r="T259" s="39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402</v>
      </c>
      <c r="AD259" s="319"/>
      <c r="AG259" s="81"/>
      <c r="AJ259" s="87" t="s">
        <v>88</v>
      </c>
      <c r="AK259" s="87">
        <v>1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400"/>
      <c r="P260" s="396" t="s">
        <v>40</v>
      </c>
      <c r="Q260" s="397"/>
      <c r="R260" s="397"/>
      <c r="S260" s="397"/>
      <c r="T260" s="397"/>
      <c r="U260" s="397"/>
      <c r="V260" s="398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  <c r="AD260" s="319"/>
    </row>
    <row r="261" spans="1:68" x14ac:dyDescent="0.2">
      <c r="A261" s="399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6" t="s">
        <v>40</v>
      </c>
      <c r="Q261" s="397"/>
      <c r="R261" s="397"/>
      <c r="S261" s="397"/>
      <c r="T261" s="397"/>
      <c r="U261" s="397"/>
      <c r="V261" s="398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  <c r="AD261" s="319"/>
    </row>
    <row r="262" spans="1:68" ht="14.25" customHeight="1" x14ac:dyDescent="0.25">
      <c r="A262" s="391" t="s">
        <v>155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66"/>
      <c r="AB262" s="66"/>
      <c r="AC262" s="83"/>
      <c r="AD262" s="319"/>
    </row>
    <row r="263" spans="1:68" ht="27" customHeight="1" x14ac:dyDescent="0.25">
      <c r="A263" s="63" t="s">
        <v>408</v>
      </c>
      <c r="B263" s="63" t="s">
        <v>409</v>
      </c>
      <c r="C263" s="36">
        <v>4301135504</v>
      </c>
      <c r="D263" s="392">
        <v>4640242181554</v>
      </c>
      <c r="E263" s="392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95</v>
      </c>
      <c r="L263" s="37" t="s">
        <v>87</v>
      </c>
      <c r="M263" s="38" t="s">
        <v>85</v>
      </c>
      <c r="N263" s="38"/>
      <c r="O263" s="37">
        <v>180</v>
      </c>
      <c r="P263" s="495" t="s">
        <v>410</v>
      </c>
      <c r="Q263" s="394"/>
      <c r="R263" s="394"/>
      <c r="S263" s="394"/>
      <c r="T263" s="395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79" t="s">
        <v>411</v>
      </c>
      <c r="AD263" s="319"/>
      <c r="AG263" s="81"/>
      <c r="AJ263" s="87" t="s">
        <v>88</v>
      </c>
      <c r="AK263" s="87">
        <v>1</v>
      </c>
      <c r="BB263" s="280" t="s">
        <v>94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customHeight="1" x14ac:dyDescent="0.25">
      <c r="A264" s="63" t="s">
        <v>412</v>
      </c>
      <c r="B264" s="63" t="s">
        <v>413</v>
      </c>
      <c r="C264" s="36">
        <v>4301135394</v>
      </c>
      <c r="D264" s="392">
        <v>4640242181561</v>
      </c>
      <c r="E264" s="392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95</v>
      </c>
      <c r="L264" s="37" t="s">
        <v>96</v>
      </c>
      <c r="M264" s="38" t="s">
        <v>85</v>
      </c>
      <c r="N264" s="38"/>
      <c r="O264" s="37">
        <v>180</v>
      </c>
      <c r="P264" s="496" t="s">
        <v>414</v>
      </c>
      <c r="Q264" s="394"/>
      <c r="R264" s="394"/>
      <c r="S264" s="394"/>
      <c r="T264" s="395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415</v>
      </c>
      <c r="AD264" s="319"/>
      <c r="AG264" s="81"/>
      <c r="AJ264" s="87" t="s">
        <v>97</v>
      </c>
      <c r="AK264" s="87">
        <v>14</v>
      </c>
      <c r="BB264" s="282" t="s">
        <v>94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37.5" customHeight="1" x14ac:dyDescent="0.25">
      <c r="A265" s="63" t="s">
        <v>416</v>
      </c>
      <c r="B265" s="63" t="s">
        <v>417</v>
      </c>
      <c r="C265" s="36">
        <v>4301135552</v>
      </c>
      <c r="D265" s="392">
        <v>4640242181431</v>
      </c>
      <c r="E265" s="392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95</v>
      </c>
      <c r="L265" s="37" t="s">
        <v>87</v>
      </c>
      <c r="M265" s="38" t="s">
        <v>85</v>
      </c>
      <c r="N265" s="38"/>
      <c r="O265" s="37">
        <v>180</v>
      </c>
      <c r="P265" s="497" t="s">
        <v>418</v>
      </c>
      <c r="Q265" s="394"/>
      <c r="R265" s="394"/>
      <c r="S265" s="394"/>
      <c r="T265" s="395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419</v>
      </c>
      <c r="AD265" s="319"/>
      <c r="AG265" s="81"/>
      <c r="AJ265" s="87" t="s">
        <v>88</v>
      </c>
      <c r="AK265" s="87">
        <v>1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customHeight="1" x14ac:dyDescent="0.25">
      <c r="A266" s="63" t="s">
        <v>420</v>
      </c>
      <c r="B266" s="63" t="s">
        <v>421</v>
      </c>
      <c r="C266" s="36">
        <v>4301135374</v>
      </c>
      <c r="D266" s="392">
        <v>4640242181424</v>
      </c>
      <c r="E266" s="392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86</v>
      </c>
      <c r="L266" s="37" t="s">
        <v>96</v>
      </c>
      <c r="M266" s="38" t="s">
        <v>85</v>
      </c>
      <c r="N266" s="38"/>
      <c r="O266" s="37">
        <v>180</v>
      </c>
      <c r="P266" s="498" t="s">
        <v>422</v>
      </c>
      <c r="Q266" s="394"/>
      <c r="R266" s="394"/>
      <c r="S266" s="394"/>
      <c r="T266" s="395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5" t="s">
        <v>411</v>
      </c>
      <c r="AD266" s="319"/>
      <c r="AG266" s="81"/>
      <c r="AJ266" s="87" t="s">
        <v>97</v>
      </c>
      <c r="AK266" s="87">
        <v>12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423</v>
      </c>
      <c r="B267" s="63" t="s">
        <v>424</v>
      </c>
      <c r="C267" s="36">
        <v>4301135320</v>
      </c>
      <c r="D267" s="392">
        <v>4640242181592</v>
      </c>
      <c r="E267" s="392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95</v>
      </c>
      <c r="L267" s="37" t="s">
        <v>87</v>
      </c>
      <c r="M267" s="38" t="s">
        <v>85</v>
      </c>
      <c r="N267" s="38"/>
      <c r="O267" s="37">
        <v>180</v>
      </c>
      <c r="P267" s="499" t="s">
        <v>425</v>
      </c>
      <c r="Q267" s="394"/>
      <c r="R267" s="394"/>
      <c r="S267" s="394"/>
      <c r="T267" s="395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87" t="s">
        <v>426</v>
      </c>
      <c r="AD267" s="319"/>
      <c r="AG267" s="81"/>
      <c r="AJ267" s="87" t="s">
        <v>88</v>
      </c>
      <c r="AK267" s="87">
        <v>1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427</v>
      </c>
      <c r="B268" s="63" t="s">
        <v>428</v>
      </c>
      <c r="C268" s="36">
        <v>4301135405</v>
      </c>
      <c r="D268" s="392">
        <v>4640242181523</v>
      </c>
      <c r="E268" s="392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95</v>
      </c>
      <c r="L268" s="37" t="s">
        <v>96</v>
      </c>
      <c r="M268" s="38" t="s">
        <v>85</v>
      </c>
      <c r="N268" s="38"/>
      <c r="O268" s="37">
        <v>180</v>
      </c>
      <c r="P268" s="500" t="s">
        <v>429</v>
      </c>
      <c r="Q268" s="394"/>
      <c r="R268" s="394"/>
      <c r="S268" s="394"/>
      <c r="T268" s="395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89" t="s">
        <v>415</v>
      </c>
      <c r="AD268" s="319"/>
      <c r="AG268" s="81"/>
      <c r="AJ268" s="87" t="s">
        <v>97</v>
      </c>
      <c r="AK268" s="87">
        <v>14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430</v>
      </c>
      <c r="B269" s="63" t="s">
        <v>431</v>
      </c>
      <c r="C269" s="36">
        <v>4301135404</v>
      </c>
      <c r="D269" s="392">
        <v>4640242181516</v>
      </c>
      <c r="E269" s="392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501" t="s">
        <v>432</v>
      </c>
      <c r="Q269" s="394"/>
      <c r="R269" s="394"/>
      <c r="S269" s="394"/>
      <c r="T269" s="395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419</v>
      </c>
      <c r="AD269" s="319"/>
      <c r="AG269" s="81"/>
      <c r="AJ269" s="87" t="s">
        <v>88</v>
      </c>
      <c r="AK269" s="87">
        <v>1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customHeight="1" x14ac:dyDescent="0.25">
      <c r="A270" s="63" t="s">
        <v>433</v>
      </c>
      <c r="B270" s="63" t="s">
        <v>434</v>
      </c>
      <c r="C270" s="36">
        <v>4301135402</v>
      </c>
      <c r="D270" s="392">
        <v>4640242181493</v>
      </c>
      <c r="E270" s="392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502" t="s">
        <v>435</v>
      </c>
      <c r="Q270" s="394"/>
      <c r="R270" s="394"/>
      <c r="S270" s="394"/>
      <c r="T270" s="395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411</v>
      </c>
      <c r="AD270" s="319"/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436</v>
      </c>
      <c r="B271" s="63" t="s">
        <v>437</v>
      </c>
      <c r="C271" s="36">
        <v>4301135375</v>
      </c>
      <c r="D271" s="392">
        <v>4640242181486</v>
      </c>
      <c r="E271" s="392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102</v>
      </c>
      <c r="M271" s="38" t="s">
        <v>85</v>
      </c>
      <c r="N271" s="38"/>
      <c r="O271" s="37">
        <v>180</v>
      </c>
      <c r="P271" s="503" t="s">
        <v>438</v>
      </c>
      <c r="Q271" s="394"/>
      <c r="R271" s="394"/>
      <c r="S271" s="394"/>
      <c r="T271" s="395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411</v>
      </c>
      <c r="AD271" s="319"/>
      <c r="AG271" s="81"/>
      <c r="AJ271" s="87" t="s">
        <v>103</v>
      </c>
      <c r="AK271" s="87">
        <v>126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439</v>
      </c>
      <c r="B272" s="63" t="s">
        <v>440</v>
      </c>
      <c r="C272" s="36">
        <v>4301135403</v>
      </c>
      <c r="D272" s="392">
        <v>4640242181509</v>
      </c>
      <c r="E272" s="392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4" t="s">
        <v>441</v>
      </c>
      <c r="Q272" s="394"/>
      <c r="R272" s="394"/>
      <c r="S272" s="394"/>
      <c r="T272" s="395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411</v>
      </c>
      <c r="AD272" s="319"/>
      <c r="AG272" s="81"/>
      <c r="AJ272" s="87" t="s">
        <v>88</v>
      </c>
      <c r="AK272" s="87">
        <v>1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4301135304</v>
      </c>
      <c r="D273" s="392">
        <v>4640242181240</v>
      </c>
      <c r="E273" s="392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505" t="s">
        <v>444</v>
      </c>
      <c r="Q273" s="394"/>
      <c r="R273" s="394"/>
      <c r="S273" s="394"/>
      <c r="T273" s="39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411</v>
      </c>
      <c r="AD273" s="319"/>
      <c r="AG273" s="81"/>
      <c r="AJ273" s="87" t="s">
        <v>88</v>
      </c>
      <c r="AK273" s="87">
        <v>1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4301135310</v>
      </c>
      <c r="D274" s="392">
        <v>4640242181318</v>
      </c>
      <c r="E274" s="392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95</v>
      </c>
      <c r="L274" s="37" t="s">
        <v>96</v>
      </c>
      <c r="M274" s="38" t="s">
        <v>85</v>
      </c>
      <c r="N274" s="38"/>
      <c r="O274" s="37">
        <v>180</v>
      </c>
      <c r="P274" s="506" t="s">
        <v>447</v>
      </c>
      <c r="Q274" s="394"/>
      <c r="R274" s="394"/>
      <c r="S274" s="394"/>
      <c r="T274" s="39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415</v>
      </c>
      <c r="AD274" s="319"/>
      <c r="AG274" s="81"/>
      <c r="AJ274" s="87" t="s">
        <v>97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4301135306</v>
      </c>
      <c r="D275" s="392">
        <v>4640242181578</v>
      </c>
      <c r="E275" s="392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96</v>
      </c>
      <c r="M275" s="38" t="s">
        <v>85</v>
      </c>
      <c r="N275" s="38"/>
      <c r="O275" s="37">
        <v>180</v>
      </c>
      <c r="P275" s="507" t="s">
        <v>450</v>
      </c>
      <c r="Q275" s="394"/>
      <c r="R275" s="394"/>
      <c r="S275" s="394"/>
      <c r="T275" s="39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03" t="s">
        <v>411</v>
      </c>
      <c r="AD275" s="319"/>
      <c r="AG275" s="81"/>
      <c r="AJ275" s="87" t="s">
        <v>97</v>
      </c>
      <c r="AK275" s="87">
        <v>18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4301135305</v>
      </c>
      <c r="D276" s="392">
        <v>4640242181394</v>
      </c>
      <c r="E276" s="392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96</v>
      </c>
      <c r="M276" s="38" t="s">
        <v>85</v>
      </c>
      <c r="N276" s="38"/>
      <c r="O276" s="37">
        <v>180</v>
      </c>
      <c r="P276" s="508" t="s">
        <v>453</v>
      </c>
      <c r="Q276" s="394"/>
      <c r="R276" s="394"/>
      <c r="S276" s="394"/>
      <c r="T276" s="39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411</v>
      </c>
      <c r="AD276" s="319"/>
      <c r="AG276" s="81"/>
      <c r="AJ276" s="87" t="s">
        <v>97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4301135309</v>
      </c>
      <c r="D277" s="392">
        <v>4640242181332</v>
      </c>
      <c r="E277" s="392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151</v>
      </c>
      <c r="L277" s="37" t="s">
        <v>87</v>
      </c>
      <c r="M277" s="38" t="s">
        <v>85</v>
      </c>
      <c r="N277" s="38"/>
      <c r="O277" s="37">
        <v>180</v>
      </c>
      <c r="P277" s="509" t="s">
        <v>456</v>
      </c>
      <c r="Q277" s="394"/>
      <c r="R277" s="394"/>
      <c r="S277" s="394"/>
      <c r="T277" s="39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411</v>
      </c>
      <c r="AD277" s="319"/>
      <c r="AG277" s="81"/>
      <c r="AJ277" s="87" t="s">
        <v>88</v>
      </c>
      <c r="AK277" s="87">
        <v>1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4301135308</v>
      </c>
      <c r="D278" s="392">
        <v>4640242181349</v>
      </c>
      <c r="E278" s="392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87</v>
      </c>
      <c r="M278" s="38" t="s">
        <v>85</v>
      </c>
      <c r="N278" s="38"/>
      <c r="O278" s="37">
        <v>180</v>
      </c>
      <c r="P278" s="510" t="s">
        <v>459</v>
      </c>
      <c r="Q278" s="394"/>
      <c r="R278" s="394"/>
      <c r="S278" s="394"/>
      <c r="T278" s="39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411</v>
      </c>
      <c r="AD278" s="319"/>
      <c r="AG278" s="81"/>
      <c r="AJ278" s="87" t="s">
        <v>88</v>
      </c>
      <c r="AK278" s="87">
        <v>1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4301135307</v>
      </c>
      <c r="D279" s="392">
        <v>4640242181370</v>
      </c>
      <c r="E279" s="392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87</v>
      </c>
      <c r="M279" s="38" t="s">
        <v>85</v>
      </c>
      <c r="N279" s="38"/>
      <c r="O279" s="37">
        <v>180</v>
      </c>
      <c r="P279" s="511" t="s">
        <v>462</v>
      </c>
      <c r="Q279" s="394"/>
      <c r="R279" s="394"/>
      <c r="S279" s="394"/>
      <c r="T279" s="39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463</v>
      </c>
      <c r="AD279" s="319"/>
      <c r="AG279" s="81"/>
      <c r="AJ279" s="87" t="s">
        <v>88</v>
      </c>
      <c r="AK279" s="87">
        <v>1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464</v>
      </c>
      <c r="B280" s="63" t="s">
        <v>465</v>
      </c>
      <c r="C280" s="36">
        <v>4301135318</v>
      </c>
      <c r="D280" s="392">
        <v>4607111037480</v>
      </c>
      <c r="E280" s="392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12" t="s">
        <v>466</v>
      </c>
      <c r="Q280" s="394"/>
      <c r="R280" s="394"/>
      <c r="S280" s="394"/>
      <c r="T280" s="39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13" t="s">
        <v>467</v>
      </c>
      <c r="AD280" s="319"/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468</v>
      </c>
      <c r="B281" s="63" t="s">
        <v>469</v>
      </c>
      <c r="C281" s="36">
        <v>4301135319</v>
      </c>
      <c r="D281" s="392">
        <v>4607111037473</v>
      </c>
      <c r="E281" s="392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513" t="s">
        <v>470</v>
      </c>
      <c r="Q281" s="394"/>
      <c r="R281" s="394"/>
      <c r="S281" s="394"/>
      <c r="T281" s="39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471</v>
      </c>
      <c r="AD281" s="319"/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472</v>
      </c>
      <c r="B282" s="63" t="s">
        <v>473</v>
      </c>
      <c r="C282" s="36">
        <v>4301135198</v>
      </c>
      <c r="D282" s="392">
        <v>4640242180663</v>
      </c>
      <c r="E282" s="392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4" t="s">
        <v>474</v>
      </c>
      <c r="Q282" s="394"/>
      <c r="R282" s="394"/>
      <c r="S282" s="394"/>
      <c r="T282" s="39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475</v>
      </c>
      <c r="AD282" s="319"/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6" t="s">
        <v>40</v>
      </c>
      <c r="Q283" s="397"/>
      <c r="R283" s="397"/>
      <c r="S283" s="397"/>
      <c r="T283" s="397"/>
      <c r="U283" s="397"/>
      <c r="V283" s="398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  <c r="AD283" s="319"/>
    </row>
    <row r="284" spans="1:68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00"/>
      <c r="P284" s="396" t="s">
        <v>40</v>
      </c>
      <c r="Q284" s="397"/>
      <c r="R284" s="397"/>
      <c r="S284" s="397"/>
      <c r="T284" s="397"/>
      <c r="U284" s="397"/>
      <c r="V284" s="398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  <c r="AD284" s="319"/>
    </row>
    <row r="285" spans="1:68" ht="15" customHeight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518"/>
      <c r="P285" s="515" t="s">
        <v>33</v>
      </c>
      <c r="Q285" s="516"/>
      <c r="R285" s="516"/>
      <c r="S285" s="516"/>
      <c r="T285" s="516"/>
      <c r="U285" s="516"/>
      <c r="V285" s="517"/>
      <c r="W285" s="42" t="s">
        <v>0</v>
      </c>
      <c r="X285" s="43">
        <f>IFERROR(X24+X33+X39+X44+X60+X66+X71+X77+X87+X94+X106+X112+X118+X125+X130+X136+X141+X147+X155+X160+X168+X172+X177+X183+X190+X200+X208+X213+X219+X225+X232+X238+X246+X250+X255+X261+X284,"0")</f>
        <v>10603.2</v>
      </c>
      <c r="Y285" s="43">
        <f>IFERROR(Y24+Y33+Y39+Y44+Y60+Y66+Y71+Y77+Y87+Y94+Y106+Y112+Y118+Y125+Y130+Y136+Y141+Y147+Y155+Y160+Y168+Y172+Y177+Y183+Y190+Y200+Y208+Y213+Y219+Y225+Y232+Y238+Y246+Y250+Y255+Y261+Y284,"0")</f>
        <v>10603.2</v>
      </c>
      <c r="Z285" s="42"/>
      <c r="AA285" s="67"/>
      <c r="AB285" s="67"/>
      <c r="AC285" s="67"/>
      <c r="AD285" s="319"/>
    </row>
    <row r="286" spans="1:68" x14ac:dyDescent="0.2">
      <c r="A286" s="399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518"/>
      <c r="P286" s="515" t="s">
        <v>34</v>
      </c>
      <c r="Q286" s="516"/>
      <c r="R286" s="516"/>
      <c r="S286" s="516"/>
      <c r="T286" s="516"/>
      <c r="U286" s="516"/>
      <c r="V286" s="517"/>
      <c r="W286" s="42" t="s">
        <v>0</v>
      </c>
      <c r="X286" s="43">
        <f>IFERROR(SUM(BM22:BM282),"0")</f>
        <v>12207.4848</v>
      </c>
      <c r="Y286" s="43">
        <f>IFERROR(SUM(BN22:BN282),"0")</f>
        <v>12207.4848</v>
      </c>
      <c r="Z286" s="42"/>
      <c r="AA286" s="67"/>
      <c r="AB286" s="67"/>
      <c r="AC286" s="67"/>
      <c r="AD286" s="319"/>
    </row>
    <row r="287" spans="1:68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518"/>
      <c r="P287" s="515" t="s">
        <v>35</v>
      </c>
      <c r="Q287" s="516"/>
      <c r="R287" s="516"/>
      <c r="S287" s="516"/>
      <c r="T287" s="516"/>
      <c r="U287" s="516"/>
      <c r="V287" s="517"/>
      <c r="W287" s="42" t="s">
        <v>20</v>
      </c>
      <c r="X287" s="44">
        <f>ROUNDUP(SUM(BO22:BO282),0)</f>
        <v>39</v>
      </c>
      <c r="Y287" s="44">
        <f>ROUNDUP(SUM(BP22:BP282),0)</f>
        <v>39</v>
      </c>
      <c r="Z287" s="42"/>
      <c r="AA287" s="67"/>
      <c r="AB287" s="67"/>
      <c r="AC287" s="67"/>
      <c r="AD287" s="319"/>
    </row>
    <row r="288" spans="1:68" x14ac:dyDescent="0.2">
      <c r="A288" s="399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518"/>
      <c r="P288" s="515" t="s">
        <v>36</v>
      </c>
      <c r="Q288" s="516"/>
      <c r="R288" s="516"/>
      <c r="S288" s="516"/>
      <c r="T288" s="516"/>
      <c r="U288" s="516"/>
      <c r="V288" s="517"/>
      <c r="W288" s="42" t="s">
        <v>0</v>
      </c>
      <c r="X288" s="43">
        <f>GrossWeightTotal+PalletQtyTotal*25</f>
        <v>13182.4848</v>
      </c>
      <c r="Y288" s="43">
        <f>GrossWeightTotalR+PalletQtyTotalR*25</f>
        <v>13182.4848</v>
      </c>
      <c r="Z288" s="42"/>
      <c r="AA288" s="67"/>
      <c r="AB288" s="67"/>
      <c r="AC288" s="67"/>
      <c r="AD288" s="319"/>
    </row>
    <row r="289" spans="1:33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518"/>
      <c r="P289" s="515" t="s">
        <v>37</v>
      </c>
      <c r="Q289" s="516"/>
      <c r="R289" s="516"/>
      <c r="S289" s="516"/>
      <c r="T289" s="516"/>
      <c r="U289" s="516"/>
      <c r="V289" s="517"/>
      <c r="W289" s="42" t="s">
        <v>20</v>
      </c>
      <c r="X289" s="43">
        <f>IFERROR(X23+X32+X38+X43+X59+X65+X70+X76+X86+X93+X105+X111+X117+X124+X129+X135+X140+X146+X154+X159+X167+X171+X176+X182+X189+X199+X207+X212+X218+X224+X231+X237+X245+X249+X254+X260+X283,"0")</f>
        <v>3046</v>
      </c>
      <c r="Y289" s="43">
        <f>IFERROR(Y23+Y32+Y38+Y43+Y59+Y65+Y70+Y76+Y86+Y93+Y105+Y111+Y117+Y124+Y129+Y135+Y140+Y146+Y154+Y159+Y167+Y171+Y176+Y182+Y189+Y199+Y207+Y212+Y218+Y224+Y231+Y237+Y245+Y249+Y254+Y260+Y283,"0")</f>
        <v>3046</v>
      </c>
      <c r="Z289" s="42"/>
      <c r="AA289" s="67"/>
      <c r="AB289" s="67"/>
      <c r="AC289" s="67"/>
      <c r="AD289" s="319"/>
    </row>
    <row r="290" spans="1:33" ht="14.25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518"/>
      <c r="P290" s="515" t="s">
        <v>38</v>
      </c>
      <c r="Q290" s="516"/>
      <c r="R290" s="516"/>
      <c r="S290" s="516"/>
      <c r="T290" s="516"/>
      <c r="U290" s="516"/>
      <c r="V290" s="517"/>
      <c r="W290" s="45" t="s">
        <v>52</v>
      </c>
      <c r="X290" s="42"/>
      <c r="Y290" s="42"/>
      <c r="Z290" s="42">
        <f>IFERROR(Z23+Z32+Z38+Z43+Z59+Z65+Z70+Z76+Z86+Z93+Z105+Z111+Z117+Z124+Z129+Z135+Z140+Z146+Z154+Z159+Z167+Z171+Z176+Z182+Z189+Z199+Z207+Z212+Z218+Z224+Z231+Z237+Z245+Z249+Z254+Z260+Z283,"0")</f>
        <v>48.850560000000002</v>
      </c>
      <c r="AA290" s="67"/>
      <c r="AB290" s="67"/>
      <c r="AC290" s="67"/>
      <c r="AD290" s="319"/>
    </row>
    <row r="291" spans="1:33" ht="13.5" thickBot="1" x14ac:dyDescent="0.25"/>
    <row r="292" spans="1:33" ht="27" thickTop="1" thickBot="1" x14ac:dyDescent="0.25">
      <c r="A292" s="46" t="s">
        <v>9</v>
      </c>
      <c r="B292" s="88" t="s">
        <v>80</v>
      </c>
      <c r="C292" s="519" t="s">
        <v>45</v>
      </c>
      <c r="D292" s="519" t="s">
        <v>45</v>
      </c>
      <c r="E292" s="519" t="s">
        <v>45</v>
      </c>
      <c r="F292" s="519" t="s">
        <v>45</v>
      </c>
      <c r="G292" s="519" t="s">
        <v>45</v>
      </c>
      <c r="H292" s="519" t="s">
        <v>45</v>
      </c>
      <c r="I292" s="519" t="s">
        <v>45</v>
      </c>
      <c r="J292" s="519" t="s">
        <v>45</v>
      </c>
      <c r="K292" s="519" t="s">
        <v>45</v>
      </c>
      <c r="L292" s="519" t="s">
        <v>45</v>
      </c>
      <c r="M292" s="519" t="s">
        <v>45</v>
      </c>
      <c r="N292" s="520"/>
      <c r="O292" s="519" t="s">
        <v>45</v>
      </c>
      <c r="P292" s="519" t="s">
        <v>45</v>
      </c>
      <c r="Q292" s="519" t="s">
        <v>45</v>
      </c>
      <c r="R292" s="519" t="s">
        <v>45</v>
      </c>
      <c r="S292" s="519" t="s">
        <v>45</v>
      </c>
      <c r="T292" s="519" t="s">
        <v>253</v>
      </c>
      <c r="U292" s="519" t="s">
        <v>253</v>
      </c>
      <c r="V292" s="519" t="s">
        <v>281</v>
      </c>
      <c r="W292" s="519" t="s">
        <v>281</v>
      </c>
      <c r="X292" s="519" t="s">
        <v>304</v>
      </c>
      <c r="Y292" s="519" t="s">
        <v>304</v>
      </c>
      <c r="Z292" s="519" t="s">
        <v>304</v>
      </c>
      <c r="AA292" s="519" t="s">
        <v>304</v>
      </c>
      <c r="AB292" s="519" t="s">
        <v>304</v>
      </c>
      <c r="AC292" s="519" t="s">
        <v>304</v>
      </c>
      <c r="AD292" s="88" t="s">
        <v>358</v>
      </c>
      <c r="AE292" s="88" t="s">
        <v>364</v>
      </c>
      <c r="AF292" s="88" t="s">
        <v>371</v>
      </c>
      <c r="AG292" s="88" t="s">
        <v>254</v>
      </c>
    </row>
    <row r="293" spans="1:33" ht="14.25" customHeight="1" thickTop="1" x14ac:dyDescent="0.2">
      <c r="A293" s="521" t="s">
        <v>10</v>
      </c>
      <c r="B293" s="519" t="s">
        <v>80</v>
      </c>
      <c r="C293" s="519" t="s">
        <v>89</v>
      </c>
      <c r="D293" s="519" t="s">
        <v>106</v>
      </c>
      <c r="E293" s="519" t="s">
        <v>113</v>
      </c>
      <c r="F293" s="519" t="s">
        <v>119</v>
      </c>
      <c r="G293" s="519" t="s">
        <v>147</v>
      </c>
      <c r="H293" s="519" t="s">
        <v>154</v>
      </c>
      <c r="I293" s="519" t="s">
        <v>159</v>
      </c>
      <c r="J293" s="519" t="s">
        <v>167</v>
      </c>
      <c r="K293" s="519" t="s">
        <v>186</v>
      </c>
      <c r="L293" s="519" t="s">
        <v>196</v>
      </c>
      <c r="M293" s="519" t="s">
        <v>215</v>
      </c>
      <c r="N293" s="1"/>
      <c r="O293" s="519" t="s">
        <v>221</v>
      </c>
      <c r="P293" s="519" t="s">
        <v>228</v>
      </c>
      <c r="Q293" s="519" t="s">
        <v>236</v>
      </c>
      <c r="R293" s="519" t="s">
        <v>240</v>
      </c>
      <c r="S293" s="519" t="s">
        <v>249</v>
      </c>
      <c r="T293" s="519" t="s">
        <v>254</v>
      </c>
      <c r="U293" s="519" t="s">
        <v>258</v>
      </c>
      <c r="V293" s="519" t="s">
        <v>282</v>
      </c>
      <c r="W293" s="519" t="s">
        <v>300</v>
      </c>
      <c r="X293" s="519" t="s">
        <v>305</v>
      </c>
      <c r="Y293" s="519" t="s">
        <v>311</v>
      </c>
      <c r="Z293" s="519" t="s">
        <v>321</v>
      </c>
      <c r="AA293" s="519" t="s">
        <v>336</v>
      </c>
      <c r="AB293" s="519" t="s">
        <v>347</v>
      </c>
      <c r="AC293" s="519" t="s">
        <v>351</v>
      </c>
      <c r="AD293" s="519" t="s">
        <v>359</v>
      </c>
      <c r="AE293" s="519" t="s">
        <v>365</v>
      </c>
      <c r="AF293" s="519" t="s">
        <v>372</v>
      </c>
      <c r="AG293" s="519" t="s">
        <v>254</v>
      </c>
    </row>
    <row r="294" spans="1:33" ht="13.5" thickBot="1" x14ac:dyDescent="0.25">
      <c r="A294" s="522"/>
      <c r="B294" s="519"/>
      <c r="C294" s="519"/>
      <c r="D294" s="519"/>
      <c r="E294" s="519"/>
      <c r="F294" s="519"/>
      <c r="G294" s="519"/>
      <c r="H294" s="519"/>
      <c r="I294" s="519"/>
      <c r="J294" s="519"/>
      <c r="K294" s="519"/>
      <c r="L294" s="519"/>
      <c r="M294" s="519"/>
      <c r="N294" s="1"/>
      <c r="O294" s="519"/>
      <c r="P294" s="519"/>
      <c r="Q294" s="519"/>
      <c r="R294" s="519"/>
      <c r="S294" s="519"/>
      <c r="T294" s="519"/>
      <c r="U294" s="519"/>
      <c r="V294" s="519"/>
      <c r="W294" s="519"/>
      <c r="X294" s="519"/>
      <c r="Y294" s="519"/>
      <c r="Z294" s="519"/>
      <c r="AA294" s="519"/>
      <c r="AB294" s="519"/>
      <c r="AC294" s="519"/>
      <c r="AD294" s="519"/>
      <c r="AE294" s="519"/>
      <c r="AF294" s="519"/>
      <c r="AG294" s="519"/>
    </row>
    <row r="295" spans="1:33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504</v>
      </c>
      <c r="D295" s="52">
        <f>IFERROR(X36*H36,"0")+IFERROR(X37*H37,"0")</f>
        <v>1512</v>
      </c>
      <c r="E295" s="52">
        <f>IFERROR(X42*H42,"0")</f>
        <v>57.599999999999994</v>
      </c>
      <c r="F29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796.80000000000007</v>
      </c>
      <c r="G295" s="52">
        <f>IFERROR(X63*H63,"0")+IFERROR(X64*H64,"0")</f>
        <v>0</v>
      </c>
      <c r="H295" s="52">
        <f>IFERROR(X69*H69,"0")</f>
        <v>151.20000000000002</v>
      </c>
      <c r="I295" s="52">
        <f>IFERROR(X74*H74,"0")+IFERROR(X75*H75,"0")</f>
        <v>705.6</v>
      </c>
      <c r="J295" s="52">
        <f>IFERROR(X80*H80,"0")+IFERROR(X81*H81,"0")+IFERROR(X82*H82,"0")+IFERROR(X83*H83,"0")+IFERROR(X84*H84,"0")+IFERROR(X85*H85,"0")</f>
        <v>1310.4000000000001</v>
      </c>
      <c r="K295" s="52">
        <f>IFERROR(X90*H90,"0")+IFERROR(X91*H91,"0")+IFERROR(X92*H92,"0")</f>
        <v>1310.4000000000001</v>
      </c>
      <c r="L295" s="52">
        <f>IFERROR(X97*H97,"0")+IFERROR(X98*H98,"0")+IFERROR(X99*H99,"0")+IFERROR(X100*H100,"0")+IFERROR(X101*H101,"0")+IFERROR(X102*H102,"0")+IFERROR(X103*H103,"0")+IFERROR(X104*H104,"0")</f>
        <v>811.2</v>
      </c>
      <c r="M295" s="52">
        <f>IFERROR(X109*H109,"0")+IFERROR(X110*H110,"0")</f>
        <v>1428</v>
      </c>
      <c r="N295" s="1"/>
      <c r="O295" s="52">
        <f>IFERROR(X115*H115,"0")+IFERROR(X116*H116,"0")</f>
        <v>630</v>
      </c>
      <c r="P295" s="52">
        <f>IFERROR(X121*H121,"0")+IFERROR(X122*H122,"0")+IFERROR(X123*H123,"0")</f>
        <v>546</v>
      </c>
      <c r="Q295" s="52">
        <f>IFERROR(X128*H128,"0")</f>
        <v>84</v>
      </c>
      <c r="R295" s="52">
        <f>IFERROR(X133*H133,"0")+IFERROR(X134*H134,"0")</f>
        <v>0</v>
      </c>
      <c r="S295" s="52">
        <f>IFERROR(X139*H139,"0")</f>
        <v>0</v>
      </c>
      <c r="T295" s="52">
        <f>IFERROR(X145*H145,"0")</f>
        <v>0</v>
      </c>
      <c r="U295" s="52">
        <f>IFERROR(X150*H150,"0")+IFERROR(X151*H151,"0")+IFERROR(X152*H152,"0")+IFERROR(X153*H153,"0")+IFERROR(X157*H157,"0")+IFERROR(X158*H158,"0")</f>
        <v>0</v>
      </c>
      <c r="V295" s="52">
        <f>IFERROR(X164*H164,"0")+IFERROR(X165*H165,"0")+IFERROR(X166*H166,"0")+IFERROR(X170*H170,"0")</f>
        <v>756</v>
      </c>
      <c r="W295" s="52">
        <f>IFERROR(X175*H175,"0")</f>
        <v>0</v>
      </c>
      <c r="X295" s="52">
        <f>IFERROR(X181*H181,"0")</f>
        <v>0</v>
      </c>
      <c r="Y295" s="52">
        <f>IFERROR(X186*H186,"0")+IFERROR(X187*H187,"0")+IFERROR(X188*H188,"0")</f>
        <v>0</v>
      </c>
      <c r="Z295" s="52">
        <f>IFERROR(X193*H193,"0")+IFERROR(X194*H194,"0")+IFERROR(X195*H195,"0")+IFERROR(X196*H196,"0")+IFERROR(X197*H197,"0")+IFERROR(X198*H198,"0")</f>
        <v>0</v>
      </c>
      <c r="AA295" s="52">
        <f>IFERROR(X203*H203,"0")+IFERROR(X204*H204,"0")+IFERROR(X205*H205,"0")+IFERROR(X206*H206,"0")</f>
        <v>0</v>
      </c>
      <c r="AB295" s="52">
        <f>IFERROR(X211*H211,"0")</f>
        <v>0</v>
      </c>
      <c r="AC295" s="52">
        <f>IFERROR(X216*H216,"0")+IFERROR(X217*H217,"0")</f>
        <v>0</v>
      </c>
      <c r="AD295" s="52">
        <f>IFERROR(X223*H223,"0")</f>
        <v>0</v>
      </c>
      <c r="AE295" s="52">
        <f>IFERROR(X229*H229,"0")+IFERROR(X230*H230,"0")</f>
        <v>0</v>
      </c>
      <c r="AF295" s="52">
        <f>IFERROR(X236*H236,"0")</f>
        <v>0</v>
      </c>
      <c r="AG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3" ht="13.5" thickTop="1" x14ac:dyDescent="0.2">
      <c r="C296" s="1"/>
    </row>
    <row r="297" spans="1:33" ht="19.5" customHeight="1" x14ac:dyDescent="0.2">
      <c r="A297" s="70" t="s">
        <v>62</v>
      </c>
      <c r="B297" s="70" t="s">
        <v>63</v>
      </c>
      <c r="C297" s="70" t="s">
        <v>65</v>
      </c>
    </row>
    <row r="298" spans="1:33" x14ac:dyDescent="0.2">
      <c r="A298" s="71">
        <f>SUMPRODUCT(--(BB:BB="ЗПФ"),--(W:W="кор"),H:H,Y:Y)+SUMPRODUCT(--(BB:BB="ЗПФ"),--(W:W="кг"),Y:Y)</f>
        <v>3120</v>
      </c>
      <c r="B298" s="72">
        <f>SUMPRODUCT(--(BB:BB="ПГП"),--(W:W="кор"),H:H,Y:Y)+SUMPRODUCT(--(BB:BB="ПГП"),--(W:W="кг"),Y:Y)</f>
        <v>7483.2000000000007</v>
      </c>
      <c r="C298" s="72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AG293:AG294"/>
    <mergeCell ref="X292:AC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9"/>
    </row>
    <row r="3" spans="2:8" x14ac:dyDescent="0.2">
      <c r="B3" s="53" t="s">
        <v>477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479</v>
      </c>
      <c r="D6" s="53" t="s">
        <v>480</v>
      </c>
      <c r="E6" s="53" t="s">
        <v>46</v>
      </c>
    </row>
    <row r="8" spans="2:8" x14ac:dyDescent="0.2">
      <c r="B8" s="53" t="s">
        <v>79</v>
      </c>
      <c r="C8" s="53" t="s">
        <v>479</v>
      </c>
      <c r="D8" s="53" t="s">
        <v>46</v>
      </c>
      <c r="E8" s="53" t="s">
        <v>46</v>
      </c>
    </row>
    <row r="10" spans="2:8" x14ac:dyDescent="0.2">
      <c r="B10" s="53" t="s">
        <v>481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487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488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489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491</v>
      </c>
      <c r="C20" s="53" t="s">
        <v>46</v>
      </c>
      <c r="D20" s="53" t="s">
        <v>46</v>
      </c>
      <c r="E20" s="53" t="s">
        <v>46</v>
      </c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502</vt:i4>
      </vt:variant>
    </vt:vector>
  </HeadingPairs>
  <TitlesOfParts>
    <vt:vector size="5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