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10,24 ПОКОМ КИ филиалы\"/>
    </mc:Choice>
  </mc:AlternateContent>
  <xr:revisionPtr revIDLastSave="0" documentId="13_ncr:1_{3D762498-3858-4D32-A118-9263E44987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4" i="1" l="1"/>
  <c r="AC120" i="1" l="1"/>
  <c r="P120" i="1"/>
  <c r="T120" i="1" s="1"/>
  <c r="AC119" i="1"/>
  <c r="P119" i="1"/>
  <c r="T119" i="1" s="1"/>
  <c r="U119" i="1" l="1"/>
  <c r="U120" i="1"/>
  <c r="F108" i="1" l="1"/>
  <c r="E108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3" i="1"/>
  <c r="N114" i="1"/>
  <c r="N115" i="1"/>
  <c r="N116" i="1"/>
  <c r="N117" i="1"/>
  <c r="N118" i="1"/>
  <c r="N6" i="1"/>
  <c r="AC10" i="1" l="1"/>
  <c r="AC13" i="1"/>
  <c r="AC15" i="1"/>
  <c r="AC18" i="1"/>
  <c r="AC19" i="1"/>
  <c r="AC20" i="1"/>
  <c r="AC21" i="1"/>
  <c r="AC26" i="1"/>
  <c r="AC28" i="1"/>
  <c r="AC32" i="1"/>
  <c r="AC33" i="1"/>
  <c r="AC34" i="1"/>
  <c r="AC36" i="1"/>
  <c r="AC38" i="1"/>
  <c r="AC39" i="1"/>
  <c r="AC40" i="1"/>
  <c r="AC41" i="1"/>
  <c r="AC46" i="1"/>
  <c r="AC48" i="1"/>
  <c r="AC49" i="1"/>
  <c r="AC56" i="1"/>
  <c r="AC60" i="1"/>
  <c r="AC62" i="1"/>
  <c r="AC63" i="1"/>
  <c r="AC74" i="1"/>
  <c r="AC75" i="1"/>
  <c r="AC76" i="1"/>
  <c r="AC77" i="1"/>
  <c r="AC80" i="1"/>
  <c r="AC81" i="1"/>
  <c r="AC82" i="1"/>
  <c r="AC83" i="1"/>
  <c r="AC84" i="1"/>
  <c r="AC86" i="1"/>
  <c r="AC88" i="1"/>
  <c r="AC89" i="1"/>
  <c r="AC91" i="1"/>
  <c r="AC95" i="1"/>
  <c r="AC102" i="1"/>
  <c r="AC104" i="1"/>
  <c r="AC112" i="1"/>
  <c r="AC113" i="1"/>
  <c r="AC114" i="1"/>
  <c r="AC115" i="1"/>
  <c r="L7" i="1"/>
  <c r="P7" i="1" s="1"/>
  <c r="Q7" i="1" s="1"/>
  <c r="L8" i="1"/>
  <c r="P8" i="1" s="1"/>
  <c r="Q8" i="1" s="1"/>
  <c r="L9" i="1"/>
  <c r="P9" i="1" s="1"/>
  <c r="L10" i="1"/>
  <c r="P10" i="1" s="1"/>
  <c r="U10" i="1" s="1"/>
  <c r="L11" i="1"/>
  <c r="P11" i="1" s="1"/>
  <c r="Q11" i="1" s="1"/>
  <c r="L12" i="1"/>
  <c r="P12" i="1" s="1"/>
  <c r="Q12" i="1" s="1"/>
  <c r="L13" i="1"/>
  <c r="P13" i="1" s="1"/>
  <c r="U13" i="1" s="1"/>
  <c r="L14" i="1"/>
  <c r="P14" i="1" s="1"/>
  <c r="L15" i="1"/>
  <c r="P15" i="1" s="1"/>
  <c r="U15" i="1" s="1"/>
  <c r="L16" i="1"/>
  <c r="P16" i="1" s="1"/>
  <c r="L17" i="1"/>
  <c r="P17" i="1" s="1"/>
  <c r="L18" i="1"/>
  <c r="P18" i="1" s="1"/>
  <c r="U18" i="1" s="1"/>
  <c r="L19" i="1"/>
  <c r="P19" i="1" s="1"/>
  <c r="U19" i="1" s="1"/>
  <c r="L20" i="1"/>
  <c r="P20" i="1" s="1"/>
  <c r="U20" i="1" s="1"/>
  <c r="L21" i="1"/>
  <c r="P21" i="1" s="1"/>
  <c r="U21" i="1" s="1"/>
  <c r="L22" i="1"/>
  <c r="P22" i="1" s="1"/>
  <c r="L23" i="1"/>
  <c r="P23" i="1" s="1"/>
  <c r="Q23" i="1" s="1"/>
  <c r="L24" i="1"/>
  <c r="P24" i="1" s="1"/>
  <c r="L25" i="1"/>
  <c r="P25" i="1" s="1"/>
  <c r="L26" i="1"/>
  <c r="P26" i="1" s="1"/>
  <c r="U26" i="1" s="1"/>
  <c r="L27" i="1"/>
  <c r="P27" i="1" s="1"/>
  <c r="L28" i="1"/>
  <c r="P28" i="1" s="1"/>
  <c r="U28" i="1" s="1"/>
  <c r="L29" i="1"/>
  <c r="P29" i="1" s="1"/>
  <c r="L30" i="1"/>
  <c r="P30" i="1" s="1"/>
  <c r="L31" i="1"/>
  <c r="P31" i="1" s="1"/>
  <c r="L32" i="1"/>
  <c r="P32" i="1" s="1"/>
  <c r="U32" i="1" s="1"/>
  <c r="L33" i="1"/>
  <c r="P33" i="1" s="1"/>
  <c r="U33" i="1" s="1"/>
  <c r="L34" i="1"/>
  <c r="P34" i="1" s="1"/>
  <c r="U34" i="1" s="1"/>
  <c r="L35" i="1"/>
  <c r="P35" i="1" s="1"/>
  <c r="Q35" i="1" s="1"/>
  <c r="L36" i="1"/>
  <c r="P36" i="1" s="1"/>
  <c r="U36" i="1" s="1"/>
  <c r="L37" i="1"/>
  <c r="P37" i="1" s="1"/>
  <c r="L38" i="1"/>
  <c r="P38" i="1" s="1"/>
  <c r="U38" i="1" s="1"/>
  <c r="L39" i="1"/>
  <c r="P39" i="1" s="1"/>
  <c r="U39" i="1" s="1"/>
  <c r="L40" i="1"/>
  <c r="P40" i="1" s="1"/>
  <c r="U40" i="1" s="1"/>
  <c r="L41" i="1"/>
  <c r="P41" i="1" s="1"/>
  <c r="U41" i="1" s="1"/>
  <c r="L42" i="1"/>
  <c r="P42" i="1" s="1"/>
  <c r="L43" i="1"/>
  <c r="P43" i="1" s="1"/>
  <c r="Q43" i="1" s="1"/>
  <c r="L44" i="1"/>
  <c r="P44" i="1" s="1"/>
  <c r="L45" i="1"/>
  <c r="P45" i="1" s="1"/>
  <c r="Q45" i="1" s="1"/>
  <c r="L46" i="1"/>
  <c r="P46" i="1" s="1"/>
  <c r="U46" i="1" s="1"/>
  <c r="L47" i="1"/>
  <c r="P47" i="1" s="1"/>
  <c r="L48" i="1"/>
  <c r="P48" i="1" s="1"/>
  <c r="U48" i="1" s="1"/>
  <c r="L49" i="1"/>
  <c r="P49" i="1" s="1"/>
  <c r="U49" i="1" s="1"/>
  <c r="L50" i="1"/>
  <c r="P50" i="1" s="1"/>
  <c r="Q50" i="1" s="1"/>
  <c r="L51" i="1"/>
  <c r="P51" i="1" s="1"/>
  <c r="Q51" i="1" s="1"/>
  <c r="L52" i="1"/>
  <c r="P52" i="1" s="1"/>
  <c r="Q52" i="1" s="1"/>
  <c r="L53" i="1"/>
  <c r="P53" i="1" s="1"/>
  <c r="Q53" i="1" s="1"/>
  <c r="L54" i="1"/>
  <c r="P54" i="1" s="1"/>
  <c r="L55" i="1"/>
  <c r="P55" i="1" s="1"/>
  <c r="L56" i="1"/>
  <c r="P56" i="1" s="1"/>
  <c r="U56" i="1" s="1"/>
  <c r="L57" i="1"/>
  <c r="P57" i="1" s="1"/>
  <c r="Q57" i="1" s="1"/>
  <c r="L58" i="1"/>
  <c r="P58" i="1" s="1"/>
  <c r="L59" i="1"/>
  <c r="P59" i="1" s="1"/>
  <c r="Q59" i="1" s="1"/>
  <c r="L60" i="1"/>
  <c r="P60" i="1" s="1"/>
  <c r="U60" i="1" s="1"/>
  <c r="L61" i="1"/>
  <c r="P61" i="1" s="1"/>
  <c r="L62" i="1"/>
  <c r="P62" i="1" s="1"/>
  <c r="U62" i="1" s="1"/>
  <c r="L63" i="1"/>
  <c r="P63" i="1" s="1"/>
  <c r="U63" i="1" s="1"/>
  <c r="L64" i="1"/>
  <c r="P64" i="1" s="1"/>
  <c r="Q64" i="1" s="1"/>
  <c r="L65" i="1"/>
  <c r="P65" i="1" s="1"/>
  <c r="Q65" i="1" s="1"/>
  <c r="L66" i="1"/>
  <c r="P66" i="1" s="1"/>
  <c r="Q66" i="1" s="1"/>
  <c r="L67" i="1"/>
  <c r="P67" i="1" s="1"/>
  <c r="L68" i="1"/>
  <c r="P68" i="1" s="1"/>
  <c r="L69" i="1"/>
  <c r="P69" i="1" s="1"/>
  <c r="L70" i="1"/>
  <c r="P70" i="1" s="1"/>
  <c r="Q70" i="1" s="1"/>
  <c r="L71" i="1"/>
  <c r="P71" i="1" s="1"/>
  <c r="Q71" i="1" s="1"/>
  <c r="L72" i="1"/>
  <c r="P72" i="1" s="1"/>
  <c r="L73" i="1"/>
  <c r="P73" i="1" s="1"/>
  <c r="L74" i="1"/>
  <c r="P74" i="1" s="1"/>
  <c r="U74" i="1" s="1"/>
  <c r="L75" i="1"/>
  <c r="P75" i="1" s="1"/>
  <c r="U75" i="1" s="1"/>
  <c r="L76" i="1"/>
  <c r="P76" i="1" s="1"/>
  <c r="U76" i="1" s="1"/>
  <c r="L77" i="1"/>
  <c r="P77" i="1" s="1"/>
  <c r="U77" i="1" s="1"/>
  <c r="L78" i="1"/>
  <c r="P78" i="1" s="1"/>
  <c r="Q78" i="1" s="1"/>
  <c r="L79" i="1"/>
  <c r="P79" i="1" s="1"/>
  <c r="L80" i="1"/>
  <c r="P80" i="1" s="1"/>
  <c r="U80" i="1" s="1"/>
  <c r="L81" i="1"/>
  <c r="P81" i="1" s="1"/>
  <c r="U81" i="1" s="1"/>
  <c r="L82" i="1"/>
  <c r="P82" i="1" s="1"/>
  <c r="U82" i="1" s="1"/>
  <c r="L83" i="1"/>
  <c r="P83" i="1" s="1"/>
  <c r="U83" i="1" s="1"/>
  <c r="L84" i="1"/>
  <c r="P84" i="1" s="1"/>
  <c r="U84" i="1" s="1"/>
  <c r="L85" i="1"/>
  <c r="P85" i="1" s="1"/>
  <c r="L86" i="1"/>
  <c r="P86" i="1" s="1"/>
  <c r="U86" i="1" s="1"/>
  <c r="L87" i="1"/>
  <c r="P87" i="1" s="1"/>
  <c r="Q87" i="1" s="1"/>
  <c r="L88" i="1"/>
  <c r="P88" i="1" s="1"/>
  <c r="U88" i="1" s="1"/>
  <c r="L89" i="1"/>
  <c r="P89" i="1" s="1"/>
  <c r="U89" i="1" s="1"/>
  <c r="L90" i="1"/>
  <c r="P90" i="1" s="1"/>
  <c r="L91" i="1"/>
  <c r="P91" i="1" s="1"/>
  <c r="U91" i="1" s="1"/>
  <c r="L92" i="1"/>
  <c r="P92" i="1" s="1"/>
  <c r="L93" i="1"/>
  <c r="P93" i="1" s="1"/>
  <c r="L94" i="1"/>
  <c r="P94" i="1" s="1"/>
  <c r="L95" i="1"/>
  <c r="P95" i="1" s="1"/>
  <c r="U95" i="1" s="1"/>
  <c r="L96" i="1"/>
  <c r="P96" i="1" s="1"/>
  <c r="Q96" i="1" s="1"/>
  <c r="L97" i="1"/>
  <c r="P97" i="1" s="1"/>
  <c r="L98" i="1"/>
  <c r="P98" i="1" s="1"/>
  <c r="L99" i="1"/>
  <c r="P99" i="1" s="1"/>
  <c r="L100" i="1"/>
  <c r="P100" i="1" s="1"/>
  <c r="L101" i="1"/>
  <c r="P101" i="1" s="1"/>
  <c r="L102" i="1"/>
  <c r="P102" i="1" s="1"/>
  <c r="U102" i="1" s="1"/>
  <c r="L103" i="1"/>
  <c r="P103" i="1" s="1"/>
  <c r="L104" i="1"/>
  <c r="P104" i="1" s="1"/>
  <c r="U104" i="1" s="1"/>
  <c r="L105" i="1"/>
  <c r="P105" i="1" s="1"/>
  <c r="L106" i="1"/>
  <c r="P106" i="1" s="1"/>
  <c r="L107" i="1"/>
  <c r="P107" i="1" s="1"/>
  <c r="L108" i="1"/>
  <c r="P108" i="1" s="1"/>
  <c r="L109" i="1"/>
  <c r="P109" i="1" s="1"/>
  <c r="L110" i="1"/>
  <c r="P110" i="1" s="1"/>
  <c r="L111" i="1"/>
  <c r="P111" i="1" s="1"/>
  <c r="Q111" i="1" s="1"/>
  <c r="L112" i="1"/>
  <c r="P112" i="1" s="1"/>
  <c r="L113" i="1"/>
  <c r="P113" i="1" s="1"/>
  <c r="U113" i="1" s="1"/>
  <c r="L114" i="1"/>
  <c r="P114" i="1" s="1"/>
  <c r="U114" i="1" s="1"/>
  <c r="L115" i="1"/>
  <c r="P115" i="1" s="1"/>
  <c r="U115" i="1" s="1"/>
  <c r="L116" i="1"/>
  <c r="P116" i="1" s="1"/>
  <c r="L117" i="1"/>
  <c r="P117" i="1" s="1"/>
  <c r="L118" i="1"/>
  <c r="P118" i="1" s="1"/>
  <c r="L6" i="1"/>
  <c r="P6" i="1" s="1"/>
  <c r="N5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M5" i="1"/>
  <c r="J5" i="1"/>
  <c r="F5" i="1"/>
  <c r="E5" i="1"/>
  <c r="U6" i="1" l="1"/>
  <c r="U117" i="1"/>
  <c r="AC117" i="1"/>
  <c r="U111" i="1"/>
  <c r="AC111" i="1"/>
  <c r="U109" i="1"/>
  <c r="AC109" i="1"/>
  <c r="U107" i="1"/>
  <c r="AC107" i="1"/>
  <c r="U105" i="1"/>
  <c r="AC105" i="1"/>
  <c r="U103" i="1"/>
  <c r="AC103" i="1"/>
  <c r="U101" i="1"/>
  <c r="AC101" i="1"/>
  <c r="U99" i="1"/>
  <c r="AC99" i="1"/>
  <c r="U97" i="1"/>
  <c r="AC97" i="1"/>
  <c r="U93" i="1"/>
  <c r="AC93" i="1"/>
  <c r="U87" i="1"/>
  <c r="AC87" i="1"/>
  <c r="U85" i="1"/>
  <c r="AC85" i="1"/>
  <c r="U79" i="1"/>
  <c r="AC79" i="1"/>
  <c r="U73" i="1"/>
  <c r="AC73" i="1"/>
  <c r="U71" i="1"/>
  <c r="AC71" i="1"/>
  <c r="U69" i="1"/>
  <c r="AC69" i="1"/>
  <c r="U67" i="1"/>
  <c r="AC67" i="1"/>
  <c r="U65" i="1"/>
  <c r="AC65" i="1"/>
  <c r="U61" i="1"/>
  <c r="AC61" i="1"/>
  <c r="U59" i="1"/>
  <c r="AC59" i="1"/>
  <c r="U57" i="1"/>
  <c r="AC57" i="1"/>
  <c r="U55" i="1"/>
  <c r="AC55" i="1"/>
  <c r="U53" i="1"/>
  <c r="AC53" i="1"/>
  <c r="U51" i="1"/>
  <c r="AC51" i="1"/>
  <c r="U47" i="1"/>
  <c r="AC47" i="1"/>
  <c r="U45" i="1"/>
  <c r="AC45" i="1"/>
  <c r="U43" i="1"/>
  <c r="AC43" i="1"/>
  <c r="U37" i="1"/>
  <c r="AC37" i="1"/>
  <c r="U35" i="1"/>
  <c r="AC35" i="1"/>
  <c r="U31" i="1"/>
  <c r="AC31" i="1"/>
  <c r="U29" i="1"/>
  <c r="AC29" i="1"/>
  <c r="U27" i="1"/>
  <c r="AC27" i="1"/>
  <c r="U25" i="1"/>
  <c r="AC25" i="1"/>
  <c r="U23" i="1"/>
  <c r="AC23" i="1"/>
  <c r="U17" i="1"/>
  <c r="AC17" i="1"/>
  <c r="U11" i="1"/>
  <c r="AC11" i="1"/>
  <c r="U9" i="1"/>
  <c r="AC9" i="1"/>
  <c r="U7" i="1"/>
  <c r="AC7" i="1"/>
  <c r="U118" i="1"/>
  <c r="AC118" i="1"/>
  <c r="U116" i="1"/>
  <c r="AC116" i="1"/>
  <c r="U110" i="1"/>
  <c r="AC110" i="1"/>
  <c r="U108" i="1"/>
  <c r="AC108" i="1"/>
  <c r="U106" i="1"/>
  <c r="AC106" i="1"/>
  <c r="U100" i="1"/>
  <c r="AC100" i="1"/>
  <c r="U98" i="1"/>
  <c r="AC98" i="1"/>
  <c r="U96" i="1"/>
  <c r="AC96" i="1"/>
  <c r="U94" i="1"/>
  <c r="AC94" i="1"/>
  <c r="U92" i="1"/>
  <c r="AC92" i="1"/>
  <c r="U90" i="1"/>
  <c r="AC90" i="1"/>
  <c r="U78" i="1"/>
  <c r="AC78" i="1"/>
  <c r="U72" i="1"/>
  <c r="AC72" i="1"/>
  <c r="U70" i="1"/>
  <c r="AC70" i="1"/>
  <c r="U68" i="1"/>
  <c r="AC68" i="1"/>
  <c r="U66" i="1"/>
  <c r="AC66" i="1"/>
  <c r="U64" i="1"/>
  <c r="AC64" i="1"/>
  <c r="U58" i="1"/>
  <c r="AC58" i="1"/>
  <c r="U54" i="1"/>
  <c r="AC54" i="1"/>
  <c r="U52" i="1"/>
  <c r="AC52" i="1"/>
  <c r="U50" i="1"/>
  <c r="AC50" i="1"/>
  <c r="U44" i="1"/>
  <c r="AC44" i="1"/>
  <c r="U42" i="1"/>
  <c r="AC42" i="1"/>
  <c r="U30" i="1"/>
  <c r="AC30" i="1"/>
  <c r="U24" i="1"/>
  <c r="AC24" i="1"/>
  <c r="U22" i="1"/>
  <c r="AC22" i="1"/>
  <c r="U16" i="1"/>
  <c r="AC16" i="1"/>
  <c r="U14" i="1"/>
  <c r="AC14" i="1"/>
  <c r="U12" i="1"/>
  <c r="AC12" i="1"/>
  <c r="U8" i="1"/>
  <c r="AC8" i="1"/>
  <c r="T114" i="1"/>
  <c r="T118" i="1"/>
  <c r="T46" i="1"/>
  <c r="T54" i="1"/>
  <c r="T62" i="1"/>
  <c r="T70" i="1"/>
  <c r="T74" i="1"/>
  <c r="T78" i="1"/>
  <c r="T82" i="1"/>
  <c r="T86" i="1"/>
  <c r="T102" i="1"/>
  <c r="T8" i="1"/>
  <c r="T20" i="1"/>
  <c r="T24" i="1"/>
  <c r="T28" i="1"/>
  <c r="T32" i="1"/>
  <c r="T36" i="1"/>
  <c r="T108" i="1"/>
  <c r="T40" i="1"/>
  <c r="T48" i="1"/>
  <c r="T56" i="1"/>
  <c r="T60" i="1"/>
  <c r="T76" i="1"/>
  <c r="T80" i="1"/>
  <c r="T84" i="1"/>
  <c r="T88" i="1"/>
  <c r="T104" i="1"/>
  <c r="T10" i="1"/>
  <c r="T18" i="1"/>
  <c r="T26" i="1"/>
  <c r="T34" i="1"/>
  <c r="T38" i="1"/>
  <c r="T13" i="1"/>
  <c r="T15" i="1"/>
  <c r="T19" i="1"/>
  <c r="T21" i="1"/>
  <c r="T23" i="1"/>
  <c r="T31" i="1"/>
  <c r="T33" i="1"/>
  <c r="T35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7" i="1"/>
  <c r="T109" i="1"/>
  <c r="T111" i="1"/>
  <c r="T113" i="1"/>
  <c r="T115" i="1"/>
  <c r="T117" i="1"/>
  <c r="T6" i="1"/>
  <c r="U112" i="1"/>
  <c r="T112" i="1"/>
  <c r="P5" i="1"/>
  <c r="K5" i="1"/>
  <c r="L5" i="1"/>
  <c r="T72" i="1" l="1"/>
  <c r="T7" i="1"/>
  <c r="T16" i="1"/>
  <c r="T27" i="1"/>
  <c r="T11" i="1"/>
  <c r="T96" i="1"/>
  <c r="T64" i="1"/>
  <c r="T94" i="1"/>
  <c r="AC6" i="1"/>
  <c r="AC5" i="1" s="1"/>
  <c r="Q5" i="1"/>
  <c r="T37" i="1"/>
  <c r="T29" i="1"/>
  <c r="T25" i="1"/>
  <c r="T17" i="1"/>
  <c r="T9" i="1"/>
  <c r="T30" i="1"/>
  <c r="T22" i="1"/>
  <c r="T14" i="1"/>
  <c r="T110" i="1"/>
  <c r="T100" i="1"/>
  <c r="T92" i="1"/>
  <c r="T68" i="1"/>
  <c r="T52" i="1"/>
  <c r="T44" i="1"/>
  <c r="T116" i="1"/>
  <c r="T12" i="1"/>
  <c r="T106" i="1"/>
  <c r="T98" i="1"/>
  <c r="T90" i="1"/>
  <c r="T66" i="1"/>
  <c r="T58" i="1"/>
  <c r="T50" i="1"/>
  <c r="T42" i="1"/>
</calcChain>
</file>

<file path=xl/sharedStrings.xml><?xml version="1.0" encoding="utf-8"?>
<sst xmlns="http://schemas.openxmlformats.org/spreadsheetml/2006/main" count="442" uniqueCount="171">
  <si>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</si>
  <si>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</si>
  <si>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</si>
  <si>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</si>
  <si>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</si>
  <si>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</si>
  <si>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</si>
  <si>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</si>
  <si>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</si>
  <si>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</si>
  <si>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</si>
  <si>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</si>
  <si>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</si>
  <si>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</si>
  <si>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</si>
  <si>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</si>
  <si>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</si>
  <si>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</si>
  <si>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</si>
  <si>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</si>
  <si>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</si>
  <si>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</si>
  <si>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02,11,</t>
  </si>
  <si>
    <t>31,10,</t>
  </si>
  <si>
    <t>30,10,</t>
  </si>
  <si>
    <t>24,10,</t>
  </si>
  <si>
    <t>23,10,</t>
  </si>
  <si>
    <t>17,10,</t>
  </si>
  <si>
    <t>16,10,</t>
  </si>
  <si>
    <t>10,10,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</si>
  <si>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</si>
  <si>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</si>
  <si>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</si>
  <si>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</si>
  <si>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</si>
  <si>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</si>
  <si>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</si>
  <si>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</si>
  <si>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</si>
  <si>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</si>
  <si>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</si>
  <si>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</si>
  <si>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Данное скю в акции для сети Обжора с 01.09.2024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</si>
  <si>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</si>
  <si>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</si>
  <si>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ТС Обжора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</si>
  <si>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</si>
  <si>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</si>
  <si>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</si>
  <si>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</si>
  <si>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>26,10,24 завод не отгрузил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</si>
  <si>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</si>
  <si>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</si>
  <si>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</si>
  <si>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</si>
  <si>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</si>
  <si>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</si>
  <si>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 / с 10,10,24 заказываем / ТС Обжора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</si>
  <si>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</si>
  <si>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</si>
  <si>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</si>
  <si>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</si>
  <si>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</si>
  <si>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</si>
  <si>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</si>
  <si>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</si>
  <si>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</si>
  <si>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</si>
  <si>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</si>
  <si>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</si>
  <si>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</si>
  <si>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</si>
  <si>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>нужно продавать / нет потребности / перемещение из Луганска (снижение продаж)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</si>
  <si>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</si>
  <si>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</si>
  <si>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</si>
  <si>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</si>
  <si>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</si>
  <si>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</si>
  <si>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</si>
  <si>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</si>
  <si>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</si>
  <si>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</si>
  <si>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</si>
  <si>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</si>
  <si>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</si>
  <si>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</si>
  <si>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</si>
  <si>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</si>
  <si>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</si>
  <si>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</si>
  <si>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</si>
  <si>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</si>
  <si>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</si>
  <si>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</si>
  <si>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</si>
  <si>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</si>
  <si>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</si>
  <si>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</si>
  <si>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</si>
  <si>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</si>
  <si>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</si>
  <si>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</si>
  <si>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</si>
  <si>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</si>
  <si>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</si>
  <si>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</si>
  <si>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</si>
  <si>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</si>
  <si>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</si>
  <si>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</si>
  <si>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</si>
  <si>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</si>
  <si>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</si>
  <si>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</si>
  <si>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</si>
  <si>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</si>
  <si>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</si>
  <si>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</si>
  <si>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</si>
  <si>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</si>
  <si>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</si>
  <si>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</si>
  <si>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</si>
  <si>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</si>
  <si>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</si>
  <si>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</si>
  <si>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</si>
  <si>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</si>
  <si>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</si>
  <si>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</si>
  <si>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</si>
  <si>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</si>
  <si>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</si>
  <si>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</si>
  <si>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</si>
  <si>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</si>
  <si>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</si>
  <si>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</si>
  <si>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</si>
  <si>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</si>
  <si>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</si>
  <si>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</si>
  <si>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</si>
  <si>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</si>
  <si>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</si>
  <si>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</si>
  <si>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</si>
  <si>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</si>
  <si>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</si>
  <si>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</si>
  <si>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октябрь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</si>
  <si>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</si>
  <si>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</si>
  <si>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</si>
  <si>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</si>
  <si>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</si>
  <si>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</si>
  <si>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489  Сосиски Филейские Рубленые 0,3кг ТМ Вязанка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</si>
  <si>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</si>
  <si>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</si>
  <si>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</si>
  <si>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нужно увеличить продажи / новинка</t>
  </si>
  <si>
    <t>Луганск</t>
  </si>
  <si>
    <t>вывод</t>
  </si>
  <si>
    <t>Ветчины «Мясорубская с окороком» Фикс.вес 0,33 фиброуз ТМ «Стародворье»</t>
  </si>
  <si>
    <t>Ветчины «Стародворская» ф/в 0,33 п/а ТМ «Стародворье»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</si>
  <si>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10,10,24 заказываем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</si>
  <si>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11,10,24 появилась в бланке</t>
    </r>
  </si>
  <si>
    <t>заказ</t>
  </si>
  <si>
    <t>04,11,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</si>
</sst>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1" fillId="5" borderId="1" xfId="1" applyNumberFormat="1" applyFill="1"/>
    <xf numFmtId="2" fontId="1" fillId="5" borderId="1" xfId="1" applyNumberFormat="1" applyFill="1"/>
    <xf numFmtId="164" fontId="5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5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164" fontId="7" fillId="7" borderId="1" xfId="1" applyNumberFormat="1" applyFont="1" applyFill="1"/>
    <xf numFmtId="164" fontId="8" fillId="5" borderId="1" xfId="1" applyNumberFormat="1" applyFont="1" applyFill="1"/>
    <xf numFmtId="164" fontId="1" fillId="4" borderId="1" xfId="1" applyNumberFormat="1" applyFill="1"/>
    <xf numFmtId="164" fontId="8" fillId="4" borderId="1" xfId="1" applyNumberFormat="1" applyFon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5" fillId="9" borderId="1" xfId="1" applyNumberFormat="1" applyFon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5" fillId="10" borderId="1" xfId="1" applyNumberFormat="1" applyFont="1" applyFill="1"/>
    <xf numFmtId="164" fontId="1" fillId="10" borderId="2" xfId="1" applyNumberFormat="1" applyFill="1" applyBorder="1"/>
    <xf numFmtId="164" fontId="8" fillId="7" borderId="1" xfId="1" applyNumberFormat="1" applyFont="1" applyFill="1"/>
    <xf numFmtId="164" fontId="9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30,10,24%20&#1083;&#1075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</row>
        <row r="4">
          <cell r="N4" t="str">
            <v>28,10,</v>
          </cell>
        </row>
        <row r="5">
          <cell r="E5">
            <v>29768.719000000005</v>
          </cell>
          <cell r="F5">
            <v>54483.915999999997</v>
          </cell>
          <cell r="J5">
            <v>30922.68</v>
          </cell>
          <cell r="K5">
            <v>-1153.961</v>
          </cell>
          <cell r="L5">
            <v>0</v>
          </cell>
          <cell r="M5">
            <v>0</v>
          </cell>
          <cell r="N5">
            <v>16951.847240000003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1158.636</v>
          </cell>
          <cell r="D6">
            <v>2673.0940000000001</v>
          </cell>
          <cell r="E6">
            <v>933.19799999999998</v>
          </cell>
          <cell r="F6">
            <v>2408.8539999999998</v>
          </cell>
          <cell r="G6">
            <v>1</v>
          </cell>
          <cell r="H6">
            <v>50</v>
          </cell>
          <cell r="I6" t="str">
            <v>матрица</v>
          </cell>
          <cell r="J6">
            <v>917.65</v>
          </cell>
          <cell r="K6">
            <v>15.548000000000002</v>
          </cell>
          <cell r="N6">
            <v>872.56560000000013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364.27100000000002</v>
          </cell>
          <cell r="D7">
            <v>390.90199999999999</v>
          </cell>
          <cell r="E7">
            <v>209.11799999999999</v>
          </cell>
          <cell r="F7">
            <v>443.24799999999999</v>
          </cell>
          <cell r="G7">
            <v>1</v>
          </cell>
          <cell r="H7">
            <v>45</v>
          </cell>
          <cell r="I7" t="str">
            <v>матрица</v>
          </cell>
          <cell r="J7">
            <v>219.15</v>
          </cell>
          <cell r="K7">
            <v>-10.032000000000011</v>
          </cell>
          <cell r="N7">
            <v>69.780200000000036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1241.8050000000001</v>
          </cell>
          <cell r="D8">
            <v>332.05200000000002</v>
          </cell>
          <cell r="E8">
            <v>671.23500000000001</v>
          </cell>
          <cell r="F8">
            <v>742.34400000000005</v>
          </cell>
          <cell r="G8">
            <v>1</v>
          </cell>
          <cell r="H8">
            <v>45</v>
          </cell>
          <cell r="I8" t="str">
            <v>матрица</v>
          </cell>
          <cell r="J8">
            <v>679.65</v>
          </cell>
          <cell r="K8">
            <v>-8.4149999999999636</v>
          </cell>
          <cell r="N8">
            <v>81.893400000000156</v>
          </cell>
        </row>
        <row r="9">
          <cell r="A9" t="str">
            <v xml:space="preserve"> 018  Сосиски Рубленые, Вязанка вискофан  ВЕС.ПОКОМ</v>
          </cell>
          <cell r="B9" t="str">
            <v>кг</v>
          </cell>
          <cell r="C9">
            <v>184.09700000000001</v>
          </cell>
          <cell r="D9">
            <v>104.629</v>
          </cell>
          <cell r="E9">
            <v>93.063999999999993</v>
          </cell>
          <cell r="F9">
            <v>154.64500000000001</v>
          </cell>
          <cell r="G9">
            <v>1</v>
          </cell>
          <cell r="H9">
            <v>40</v>
          </cell>
          <cell r="I9" t="str">
            <v>матрица</v>
          </cell>
          <cell r="J9">
            <v>110</v>
          </cell>
          <cell r="K9">
            <v>-16.936000000000007</v>
          </cell>
          <cell r="N9">
            <v>0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B10" t="str">
            <v>шт</v>
          </cell>
          <cell r="C10">
            <v>494</v>
          </cell>
          <cell r="D10">
            <v>246</v>
          </cell>
          <cell r="E10">
            <v>239</v>
          </cell>
          <cell r="F10">
            <v>396</v>
          </cell>
          <cell r="G10">
            <v>0.45</v>
          </cell>
          <cell r="H10">
            <v>45</v>
          </cell>
          <cell r="I10" t="str">
            <v>матрица</v>
          </cell>
          <cell r="J10">
            <v>281</v>
          </cell>
          <cell r="K10">
            <v>-42</v>
          </cell>
          <cell r="N10">
            <v>140.59999999999991</v>
          </cell>
        </row>
        <row r="11">
          <cell r="A11" t="str">
            <v xml:space="preserve"> 032  Сосиски Вязанка Сливочные, Вязанка амицел МГС, 0.45кг, ПОКОМ</v>
          </cell>
          <cell r="B11" t="str">
            <v>шт</v>
          </cell>
          <cell r="C11">
            <v>793</v>
          </cell>
          <cell r="D11">
            <v>612</v>
          </cell>
          <cell r="E11">
            <v>631</v>
          </cell>
          <cell r="F11">
            <v>678</v>
          </cell>
          <cell r="G11">
            <v>0.45</v>
          </cell>
          <cell r="H11">
            <v>45</v>
          </cell>
          <cell r="I11" t="str">
            <v>матрица</v>
          </cell>
          <cell r="J11">
            <v>647</v>
          </cell>
          <cell r="K11">
            <v>-16</v>
          </cell>
          <cell r="N11">
            <v>608.39999999999986</v>
          </cell>
        </row>
        <row r="12">
          <cell r="A12" t="str">
            <v xml:space="preserve"> 047  Кол Баварская, белков.обол. в термоусад. пакете 0.17 кг, ТМ Стародворье  ПОКОМ</v>
          </cell>
          <cell r="B12" t="str">
            <v>шт</v>
          </cell>
          <cell r="C12">
            <v>128</v>
          </cell>
          <cell r="D12">
            <v>165</v>
          </cell>
          <cell r="E12">
            <v>59</v>
          </cell>
          <cell r="F12">
            <v>209</v>
          </cell>
          <cell r="G12">
            <v>0.17</v>
          </cell>
          <cell r="H12">
            <v>180</v>
          </cell>
          <cell r="I12" t="str">
            <v>матрица</v>
          </cell>
          <cell r="J12">
            <v>50</v>
          </cell>
          <cell r="K12">
            <v>9</v>
          </cell>
          <cell r="N12">
            <v>35.599999999999973</v>
          </cell>
        </row>
        <row r="13">
          <cell r="A13" t="str">
            <v xml:space="preserve"> 062  Колбаса Кракушка пряная с сальцем, 0.3кг в/у п/к, БАВАРУШКА ПОКОМ</v>
          </cell>
          <cell r="B13" t="str">
            <v>шт</v>
          </cell>
          <cell r="C13">
            <v>122</v>
          </cell>
          <cell r="D13">
            <v>210</v>
          </cell>
          <cell r="E13">
            <v>79</v>
          </cell>
          <cell r="F13">
            <v>217</v>
          </cell>
          <cell r="G13">
            <v>0.3</v>
          </cell>
          <cell r="H13">
            <v>40</v>
          </cell>
          <cell r="I13" t="str">
            <v>матрица</v>
          </cell>
          <cell r="J13">
            <v>104</v>
          </cell>
          <cell r="K13">
            <v>-25</v>
          </cell>
          <cell r="N13">
            <v>15.80000000000001</v>
          </cell>
        </row>
        <row r="14">
          <cell r="A14" t="str">
            <v xml:space="preserve"> 083  Колбаса Швейцарская 0,17 кг., ШТ., сырокопченая   ПОКОМ</v>
          </cell>
          <cell r="B14" t="str">
            <v>шт</v>
          </cell>
          <cell r="C14">
            <v>82</v>
          </cell>
          <cell r="E14">
            <v>44</v>
          </cell>
          <cell r="G14">
            <v>0.17</v>
          </cell>
          <cell r="H14">
            <v>180</v>
          </cell>
          <cell r="I14" t="str">
            <v>матрица</v>
          </cell>
          <cell r="J14">
            <v>128</v>
          </cell>
          <cell r="K14">
            <v>-84</v>
          </cell>
          <cell r="N14">
            <v>34.800000000000068</v>
          </cell>
        </row>
        <row r="15">
          <cell r="A15" t="str">
            <v xml:space="preserve"> 117  Колбаса Сервелат Филейбургский с ароматными пряностями, в/у 0,35 кг срез, БАВАРУШКА ПОКОМ</v>
          </cell>
          <cell r="B15" t="str">
            <v>шт</v>
          </cell>
          <cell r="C15">
            <v>150</v>
          </cell>
          <cell r="D15">
            <v>60</v>
          </cell>
          <cell r="E15">
            <v>48</v>
          </cell>
          <cell r="F15">
            <v>129</v>
          </cell>
          <cell r="G15">
            <v>0.35</v>
          </cell>
          <cell r="H15">
            <v>50</v>
          </cell>
          <cell r="I15" t="str">
            <v>матрица</v>
          </cell>
          <cell r="J15">
            <v>58</v>
          </cell>
          <cell r="K15">
            <v>-10</v>
          </cell>
          <cell r="N15">
            <v>0</v>
          </cell>
        </row>
        <row r="16">
          <cell r="A16" t="str">
            <v xml:space="preserve"> 118  Колбаса Сервелат Филейбургский с филе сочного окорока, в/у 0,35 кг срез, БАВАРУШКА ПОКОМ</v>
          </cell>
          <cell r="B16" t="str">
            <v>шт</v>
          </cell>
          <cell r="C16">
            <v>149</v>
          </cell>
          <cell r="D16">
            <v>84</v>
          </cell>
          <cell r="E16">
            <v>42</v>
          </cell>
          <cell r="F16">
            <v>150</v>
          </cell>
          <cell r="G16">
            <v>0.35</v>
          </cell>
          <cell r="H16">
            <v>50</v>
          </cell>
          <cell r="I16" t="str">
            <v>матрица</v>
          </cell>
          <cell r="J16">
            <v>58</v>
          </cell>
          <cell r="K16">
            <v>-16</v>
          </cell>
          <cell r="N16">
            <v>47</v>
          </cell>
        </row>
        <row r="17">
          <cell r="A17" t="str">
            <v xml:space="preserve"> 200  Ветчина Дугушка ТМ Стародворье, вектор в/у    ПОКОМ</v>
          </cell>
          <cell r="B17" t="str">
            <v>кг</v>
          </cell>
          <cell r="C17">
            <v>860.42200000000003</v>
          </cell>
          <cell r="D17">
            <v>873.46299999999997</v>
          </cell>
          <cell r="E17">
            <v>432.56</v>
          </cell>
          <cell r="F17">
            <v>1110.5160000000001</v>
          </cell>
          <cell r="G17">
            <v>1</v>
          </cell>
          <cell r="H17">
            <v>55</v>
          </cell>
          <cell r="I17" t="str">
            <v>матрица</v>
          </cell>
          <cell r="J17">
            <v>435.24</v>
          </cell>
          <cell r="K17">
            <v>-2.6800000000000068</v>
          </cell>
          <cell r="N17">
            <v>248.56064000000009</v>
          </cell>
        </row>
        <row r="18">
          <cell r="A18" t="str">
            <v xml:space="preserve"> 201  Ветчина Нежная ТМ Особый рецепт, (2,5кг), ПОКОМ</v>
          </cell>
          <cell r="B18" t="str">
            <v>кг</v>
          </cell>
          <cell r="C18">
            <v>3006.9369999999999</v>
          </cell>
          <cell r="D18">
            <v>1340.6590000000001</v>
          </cell>
          <cell r="E18">
            <v>1677.2950000000001</v>
          </cell>
          <cell r="F18">
            <v>2143.6950000000002</v>
          </cell>
          <cell r="G18">
            <v>1</v>
          </cell>
          <cell r="H18">
            <v>50</v>
          </cell>
          <cell r="I18" t="str">
            <v>матрица</v>
          </cell>
          <cell r="J18">
            <v>1750.4</v>
          </cell>
          <cell r="K18">
            <v>-73.105000000000018</v>
          </cell>
          <cell r="N18">
            <v>300</v>
          </cell>
        </row>
        <row r="19">
          <cell r="A19" t="str">
            <v xml:space="preserve"> 215  Колбаса Докторская ГОСТ Дугушка, ВЕС, ТМ Стародворье ПОКОМ</v>
          </cell>
          <cell r="B19" t="str">
            <v>кг</v>
          </cell>
          <cell r="C19">
            <v>743.82299999999998</v>
          </cell>
          <cell r="E19">
            <v>483.05500000000001</v>
          </cell>
          <cell r="F19">
            <v>83.322999999999993</v>
          </cell>
          <cell r="G19">
            <v>1</v>
          </cell>
          <cell r="H19">
            <v>60</v>
          </cell>
          <cell r="I19" t="str">
            <v>матрица</v>
          </cell>
          <cell r="J19">
            <v>486.16</v>
          </cell>
          <cell r="K19">
            <v>-3.1050000000000182</v>
          </cell>
          <cell r="N19">
            <v>0</v>
          </cell>
        </row>
        <row r="20">
          <cell r="A20" t="str">
            <v xml:space="preserve"> 225  Колбаса Дугушка со шпиком, ВЕС, ТМ Стародворье   ПОКОМ</v>
          </cell>
          <cell r="B20" t="str">
            <v>кг</v>
          </cell>
          <cell r="C20">
            <v>244.63300000000001</v>
          </cell>
          <cell r="D20">
            <v>270.33300000000003</v>
          </cell>
          <cell r="E20">
            <v>129.84200000000001</v>
          </cell>
          <cell r="F20">
            <v>348.13200000000001</v>
          </cell>
          <cell r="G20">
            <v>1</v>
          </cell>
          <cell r="H20">
            <v>60</v>
          </cell>
          <cell r="I20" t="str">
            <v>матрица</v>
          </cell>
          <cell r="J20">
            <v>131.24</v>
          </cell>
          <cell r="K20">
            <v>-1.3979999999999961</v>
          </cell>
          <cell r="N20">
            <v>94.258599999999944</v>
          </cell>
        </row>
        <row r="21">
          <cell r="A21" t="str">
            <v xml:space="preserve"> 229  Колбаса Молочная Дугушка, в/у, ВЕС, ТМ Стародворье   ПОКОМ</v>
          </cell>
          <cell r="B21" t="str">
            <v>кг</v>
          </cell>
          <cell r="C21">
            <v>1031.538</v>
          </cell>
          <cell r="D21">
            <v>1443.3</v>
          </cell>
          <cell r="E21">
            <v>613.31299999999999</v>
          </cell>
          <cell r="F21">
            <v>1623.825</v>
          </cell>
          <cell r="G21">
            <v>1</v>
          </cell>
          <cell r="H21">
            <v>60</v>
          </cell>
          <cell r="I21" t="str">
            <v>матрица</v>
          </cell>
          <cell r="J21">
            <v>601.20000000000005</v>
          </cell>
          <cell r="K21">
            <v>12.112999999999943</v>
          </cell>
          <cell r="N21">
            <v>482.50080000000003</v>
          </cell>
        </row>
        <row r="22">
          <cell r="A22" t="str">
            <v xml:space="preserve"> 236  Колбаса Рубленая ЗАПЕЧ. Дугушка ТМ Стародворье, вектор, в/к    ПОКОМ</v>
          </cell>
          <cell r="B22" t="str">
            <v>кг</v>
          </cell>
          <cell r="C22">
            <v>917.94600000000003</v>
          </cell>
          <cell r="D22">
            <v>257.25</v>
          </cell>
          <cell r="E22">
            <v>459.65</v>
          </cell>
          <cell r="F22">
            <v>542.12599999999998</v>
          </cell>
          <cell r="G22">
            <v>1</v>
          </cell>
          <cell r="H22">
            <v>60</v>
          </cell>
          <cell r="I22" t="str">
            <v>матрица</v>
          </cell>
          <cell r="J22">
            <v>462.64</v>
          </cell>
          <cell r="K22">
            <v>-2.9900000000000091</v>
          </cell>
          <cell r="N22">
            <v>0</v>
          </cell>
        </row>
        <row r="23">
          <cell r="A23" t="str">
            <v xml:space="preserve"> 239  Колбаса Салями запеч Дугушка, оболочка вектор, ВЕС, ТМ Стародворье  ПОКОМ</v>
          </cell>
          <cell r="B23" t="str">
            <v>кг</v>
          </cell>
          <cell r="C23">
            <v>551.56100000000004</v>
          </cell>
          <cell r="D23">
            <v>258.49099999999999</v>
          </cell>
          <cell r="E23">
            <v>240.80600000000001</v>
          </cell>
          <cell r="F23">
            <v>488</v>
          </cell>
          <cell r="G23">
            <v>1</v>
          </cell>
          <cell r="H23">
            <v>60</v>
          </cell>
          <cell r="I23" t="str">
            <v>матрица</v>
          </cell>
          <cell r="J23">
            <v>247.82</v>
          </cell>
          <cell r="K23">
            <v>-7.0139999999999816</v>
          </cell>
          <cell r="N23">
            <v>140.85560000000009</v>
          </cell>
        </row>
        <row r="24">
          <cell r="A24" t="str">
            <v xml:space="preserve"> 242  Колбаса Сервелат ЗАПЕЧ.Дугушка ТМ Стародворье, вектор, в/к     ПОКОМ</v>
          </cell>
          <cell r="B24" t="str">
            <v>кг</v>
          </cell>
          <cell r="C24">
            <v>581.39</v>
          </cell>
          <cell r="D24">
            <v>611.74300000000005</v>
          </cell>
          <cell r="E24">
            <v>316.03399999999999</v>
          </cell>
          <cell r="F24">
            <v>784.89800000000002</v>
          </cell>
          <cell r="G24">
            <v>1</v>
          </cell>
          <cell r="H24">
            <v>60</v>
          </cell>
          <cell r="I24" t="str">
            <v>матрица</v>
          </cell>
          <cell r="J24">
            <v>317</v>
          </cell>
          <cell r="K24">
            <v>-0.96600000000000819</v>
          </cell>
          <cell r="N24">
            <v>112.70544000000019</v>
          </cell>
        </row>
        <row r="25">
          <cell r="A25" t="str">
            <v xml:space="preserve"> 243  Колбаса Сервелат Зернистый, ВЕС.  ПОКОМ</v>
          </cell>
          <cell r="B25" t="str">
            <v>кг</v>
          </cell>
          <cell r="C25">
            <v>20.698</v>
          </cell>
          <cell r="E25">
            <v>16.655999999999999</v>
          </cell>
          <cell r="F25">
            <v>1.9870000000000001</v>
          </cell>
          <cell r="G25">
            <v>0</v>
          </cell>
          <cell r="H25">
            <v>35</v>
          </cell>
          <cell r="I25" t="str">
            <v>не в матрице</v>
          </cell>
          <cell r="J25">
            <v>18.2</v>
          </cell>
          <cell r="K25">
            <v>-1.5440000000000005</v>
          </cell>
          <cell r="N25">
            <v>5</v>
          </cell>
        </row>
        <row r="26">
          <cell r="A26" t="str">
            <v xml:space="preserve"> 247  Сардельки Нежные, ВЕС.  ПОКОМ</v>
          </cell>
          <cell r="B26" t="str">
            <v>кг</v>
          </cell>
          <cell r="C26">
            <v>420.363</v>
          </cell>
          <cell r="D26">
            <v>95.918000000000006</v>
          </cell>
          <cell r="E26">
            <v>131.73699999999999</v>
          </cell>
          <cell r="F26">
            <v>262.43200000000002</v>
          </cell>
          <cell r="G26">
            <v>1</v>
          </cell>
          <cell r="H26">
            <v>30</v>
          </cell>
          <cell r="I26" t="str">
            <v>матрица</v>
          </cell>
          <cell r="J26">
            <v>200</v>
          </cell>
          <cell r="K26">
            <v>-68.263000000000005</v>
          </cell>
          <cell r="N26">
            <v>92.069199999999967</v>
          </cell>
        </row>
        <row r="27">
          <cell r="A27" t="str">
            <v xml:space="preserve"> 248  Сардельки Сочные ТМ Особый рецепт,   ПОКОМ</v>
          </cell>
          <cell r="B27" t="str">
            <v>кг</v>
          </cell>
          <cell r="C27">
            <v>85.372</v>
          </cell>
          <cell r="D27">
            <v>207.90700000000001</v>
          </cell>
          <cell r="E27">
            <v>41.707000000000001</v>
          </cell>
          <cell r="F27">
            <v>167.499</v>
          </cell>
          <cell r="G27">
            <v>1</v>
          </cell>
          <cell r="H27">
            <v>30</v>
          </cell>
          <cell r="I27" t="str">
            <v>матрица</v>
          </cell>
          <cell r="J27">
            <v>81.5</v>
          </cell>
          <cell r="K27">
            <v>-39.792999999999999</v>
          </cell>
          <cell r="N27">
            <v>50</v>
          </cell>
        </row>
        <row r="28">
          <cell r="A28" t="str">
            <v xml:space="preserve"> 250  Сардельки стародворские с говядиной в обол. NDX, ВЕС. ПОКОМ</v>
          </cell>
          <cell r="B28" t="str">
            <v>кг</v>
          </cell>
          <cell r="C28">
            <v>1274.973</v>
          </cell>
          <cell r="D28">
            <v>448.596</v>
          </cell>
          <cell r="E28">
            <v>713.89</v>
          </cell>
          <cell r="F28">
            <v>714.27700000000004</v>
          </cell>
          <cell r="G28">
            <v>1</v>
          </cell>
          <cell r="H28">
            <v>30</v>
          </cell>
          <cell r="I28" t="str">
            <v>матрица</v>
          </cell>
          <cell r="J28">
            <v>795.2</v>
          </cell>
          <cell r="K28">
            <v>-81.310000000000059</v>
          </cell>
          <cell r="N28">
            <v>192.85300000000009</v>
          </cell>
        </row>
        <row r="29">
          <cell r="A29" t="str">
            <v xml:space="preserve"> 251  Сосиски Баварские, ВЕС.  ПОКОМ</v>
          </cell>
          <cell r="B29" t="str">
            <v>кг</v>
          </cell>
          <cell r="C29">
            <v>129.78700000000001</v>
          </cell>
          <cell r="E29">
            <v>20.466000000000001</v>
          </cell>
          <cell r="F29">
            <v>75.47</v>
          </cell>
          <cell r="G29">
            <v>1</v>
          </cell>
          <cell r="H29">
            <v>45</v>
          </cell>
          <cell r="I29" t="str">
            <v>матрица</v>
          </cell>
          <cell r="J29">
            <v>32.700000000000003</v>
          </cell>
          <cell r="K29">
            <v>-12.234000000000002</v>
          </cell>
          <cell r="N29">
            <v>5.4630000000000081</v>
          </cell>
        </row>
        <row r="30">
          <cell r="A30" t="str">
            <v xml:space="preserve"> 253  Сосиски Ганноверские   ПОКОМ</v>
          </cell>
          <cell r="B30" t="str">
            <v>кг</v>
          </cell>
          <cell r="C30">
            <v>22.248000000000001</v>
          </cell>
          <cell r="E30">
            <v>11.715999999999999</v>
          </cell>
          <cell r="F30">
            <v>1.3839999999999999</v>
          </cell>
          <cell r="G30">
            <v>0</v>
          </cell>
          <cell r="H30">
            <v>40</v>
          </cell>
          <cell r="I30" t="str">
            <v>не в матрице</v>
          </cell>
          <cell r="J30">
            <v>19.5</v>
          </cell>
          <cell r="K30">
            <v>-7.7840000000000007</v>
          </cell>
        </row>
        <row r="31">
          <cell r="A31" t="str">
            <v xml:space="preserve"> 255  Сосиски Молочные для завтрака ТМ Особый рецепт, п/а МГС, ВЕС, ТМ Стародворье  ПОКОМ</v>
          </cell>
          <cell r="B31" t="str">
            <v>кг</v>
          </cell>
          <cell r="C31">
            <v>839.83699999999999</v>
          </cell>
          <cell r="D31">
            <v>2066.34</v>
          </cell>
          <cell r="E31">
            <v>730.88400000000001</v>
          </cell>
          <cell r="F31">
            <v>1936.6220000000001</v>
          </cell>
          <cell r="G31">
            <v>1</v>
          </cell>
          <cell r="H31">
            <v>40</v>
          </cell>
          <cell r="I31" t="str">
            <v>матрица</v>
          </cell>
          <cell r="J31">
            <v>781.8</v>
          </cell>
          <cell r="K31">
            <v>-50.91599999999994</v>
          </cell>
          <cell r="N31">
            <v>714.45199999999977</v>
          </cell>
        </row>
        <row r="32">
          <cell r="A32" t="str">
            <v xml:space="preserve"> 257  Сосиски Молочные оригинальные ТМ Особый рецепт, ВЕС.   ПОКОМ</v>
          </cell>
          <cell r="B32" t="str">
            <v>кг</v>
          </cell>
          <cell r="C32">
            <v>108.777</v>
          </cell>
          <cell r="D32">
            <v>33.075000000000003</v>
          </cell>
          <cell r="E32">
            <v>13.928000000000001</v>
          </cell>
          <cell r="F32">
            <v>118.97799999999999</v>
          </cell>
          <cell r="G32">
            <v>1</v>
          </cell>
          <cell r="H32">
            <v>40</v>
          </cell>
          <cell r="I32" t="str">
            <v>матрица</v>
          </cell>
          <cell r="J32">
            <v>19.600000000000001</v>
          </cell>
          <cell r="K32">
            <v>-5.6720000000000006</v>
          </cell>
          <cell r="N32">
            <v>0</v>
          </cell>
        </row>
        <row r="33">
          <cell r="A33" t="str">
            <v xml:space="preserve"> 263  Шпикачки Стародворские, ВЕС.  ПОКОМ</v>
          </cell>
          <cell r="B33" t="str">
            <v>кг</v>
          </cell>
          <cell r="C33">
            <v>285.02199999999999</v>
          </cell>
          <cell r="D33">
            <v>87.102000000000004</v>
          </cell>
          <cell r="E33">
            <v>115.55200000000001</v>
          </cell>
          <cell r="F33">
            <v>172.15799999999999</v>
          </cell>
          <cell r="G33">
            <v>1</v>
          </cell>
          <cell r="H33">
            <v>30</v>
          </cell>
          <cell r="I33" t="str">
            <v>матрица</v>
          </cell>
          <cell r="J33">
            <v>155.4</v>
          </cell>
          <cell r="K33">
            <v>-39.847999999999999</v>
          </cell>
          <cell r="N33">
            <v>25.42759999999998</v>
          </cell>
        </row>
        <row r="34">
          <cell r="A34" t="str">
            <v xml:space="preserve"> 265  Колбаса Балыкбургская, ВЕС, ТМ Баварушка  ПОКОМ</v>
          </cell>
          <cell r="B34" t="str">
            <v>кг</v>
          </cell>
          <cell r="C34">
            <v>62.027000000000001</v>
          </cell>
          <cell r="D34">
            <v>1.0209999999999999</v>
          </cell>
          <cell r="E34">
            <v>21.696999999999999</v>
          </cell>
          <cell r="F34">
            <v>30.518999999999998</v>
          </cell>
          <cell r="G34">
            <v>1</v>
          </cell>
          <cell r="H34">
            <v>50</v>
          </cell>
          <cell r="I34" t="str">
            <v>матрица</v>
          </cell>
          <cell r="J34">
            <v>25.1</v>
          </cell>
          <cell r="K34">
            <v>-3.4030000000000022</v>
          </cell>
          <cell r="N34">
            <v>0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B35" t="str">
            <v>кг</v>
          </cell>
          <cell r="D35">
            <v>51.81</v>
          </cell>
          <cell r="E35">
            <v>28.724</v>
          </cell>
          <cell r="F35">
            <v>21.65</v>
          </cell>
          <cell r="G35">
            <v>0</v>
          </cell>
          <cell r="H35">
            <v>50</v>
          </cell>
          <cell r="I35" t="str">
            <v>не в матрице</v>
          </cell>
          <cell r="J35">
            <v>28.1</v>
          </cell>
          <cell r="K35">
            <v>0.62399999999999878</v>
          </cell>
          <cell r="N35">
            <v>0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B36" t="str">
            <v>кг</v>
          </cell>
          <cell r="C36">
            <v>1.46</v>
          </cell>
          <cell r="D36">
            <v>51.433999999999997</v>
          </cell>
          <cell r="E36">
            <v>26.376999999999999</v>
          </cell>
          <cell r="F36">
            <v>23.614000000000001</v>
          </cell>
          <cell r="G36">
            <v>1</v>
          </cell>
          <cell r="H36">
            <v>50</v>
          </cell>
          <cell r="I36" t="str">
            <v>матрица</v>
          </cell>
          <cell r="J36">
            <v>26.3</v>
          </cell>
          <cell r="K36">
            <v>7.6999999999998181E-2</v>
          </cell>
          <cell r="N36">
            <v>0</v>
          </cell>
        </row>
        <row r="37">
          <cell r="A37" t="str">
            <v xml:space="preserve"> 273  Сосиски Сочинки с сочной грудинкой, МГС 0.4кг,   ПОКОМ</v>
          </cell>
          <cell r="B37" t="str">
            <v>шт</v>
          </cell>
          <cell r="C37">
            <v>1968.6590000000001</v>
          </cell>
          <cell r="D37">
            <v>1524</v>
          </cell>
          <cell r="E37">
            <v>1194</v>
          </cell>
          <cell r="F37">
            <v>2065</v>
          </cell>
          <cell r="G37">
            <v>0.4</v>
          </cell>
          <cell r="H37">
            <v>45</v>
          </cell>
          <cell r="I37" t="str">
            <v>матрица</v>
          </cell>
          <cell r="J37">
            <v>1230</v>
          </cell>
          <cell r="K37">
            <v>-36</v>
          </cell>
          <cell r="N37">
            <v>995.51800000000003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B38" t="str">
            <v>шт</v>
          </cell>
          <cell r="C38">
            <v>779</v>
          </cell>
          <cell r="D38">
            <v>890</v>
          </cell>
          <cell r="E38">
            <v>542</v>
          </cell>
          <cell r="F38">
            <v>871</v>
          </cell>
          <cell r="G38">
            <v>0.45</v>
          </cell>
          <cell r="H38">
            <v>50</v>
          </cell>
          <cell r="I38" t="str">
            <v>матрица</v>
          </cell>
          <cell r="J38">
            <v>526</v>
          </cell>
          <cell r="K38">
            <v>16</v>
          </cell>
          <cell r="N38">
            <v>401.39999999999992</v>
          </cell>
        </row>
        <row r="39">
          <cell r="A39" t="str">
            <v xml:space="preserve"> 278  Сосиски Сочинки с сочным окороком, МГС 0.4кг,   ПОКОМ</v>
          </cell>
          <cell r="B39" t="str">
            <v>шт</v>
          </cell>
          <cell r="C39">
            <v>2032</v>
          </cell>
          <cell r="D39">
            <v>3144</v>
          </cell>
          <cell r="E39">
            <v>1014</v>
          </cell>
          <cell r="F39">
            <v>3581</v>
          </cell>
          <cell r="G39">
            <v>0.4</v>
          </cell>
          <cell r="H39">
            <v>45</v>
          </cell>
          <cell r="I39" t="str">
            <v>матрица</v>
          </cell>
          <cell r="J39">
            <v>1055</v>
          </cell>
          <cell r="K39">
            <v>-41</v>
          </cell>
          <cell r="N39">
            <v>814.32000000000062</v>
          </cell>
        </row>
        <row r="40">
          <cell r="A40" t="str">
            <v xml:space="preserve"> 283  Сосиски Сочинки, ВЕС, ТМ Стародворье ПОКОМ</v>
          </cell>
          <cell r="B40" t="str">
            <v>кг</v>
          </cell>
          <cell r="C40">
            <v>1005.995</v>
          </cell>
          <cell r="D40">
            <v>683.69500000000005</v>
          </cell>
          <cell r="E40">
            <v>587.36699999999996</v>
          </cell>
          <cell r="F40">
            <v>958.13599999999997</v>
          </cell>
          <cell r="G40">
            <v>1</v>
          </cell>
          <cell r="H40">
            <v>45</v>
          </cell>
          <cell r="I40" t="str">
            <v>матрица</v>
          </cell>
          <cell r="J40">
            <v>579.20000000000005</v>
          </cell>
          <cell r="K40">
            <v>8.1669999999999163</v>
          </cell>
          <cell r="N40">
            <v>265.64819999999992</v>
          </cell>
        </row>
        <row r="41">
          <cell r="A41" t="str">
            <v xml:space="preserve"> 284  Сосиски Молокуши миникушай ТМ Вязанка, 0.45кг, ПОКОМ</v>
          </cell>
          <cell r="B41" t="str">
            <v>шт</v>
          </cell>
          <cell r="C41">
            <v>574</v>
          </cell>
          <cell r="D41">
            <v>522</v>
          </cell>
          <cell r="E41">
            <v>443</v>
          </cell>
          <cell r="F41">
            <v>595</v>
          </cell>
          <cell r="G41">
            <v>0.45</v>
          </cell>
          <cell r="H41">
            <v>45</v>
          </cell>
          <cell r="I41" t="str">
            <v>матрица</v>
          </cell>
          <cell r="J41">
            <v>457</v>
          </cell>
          <cell r="K41">
            <v>-14</v>
          </cell>
          <cell r="N41">
            <v>425.40000000000009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B42" t="str">
            <v>шт</v>
          </cell>
          <cell r="C42">
            <v>661</v>
          </cell>
          <cell r="D42">
            <v>516</v>
          </cell>
          <cell r="E42">
            <v>354</v>
          </cell>
          <cell r="F42">
            <v>675</v>
          </cell>
          <cell r="G42">
            <v>0.35</v>
          </cell>
          <cell r="H42">
            <v>40</v>
          </cell>
          <cell r="I42" t="str">
            <v>матрица</v>
          </cell>
          <cell r="J42">
            <v>413</v>
          </cell>
          <cell r="K42">
            <v>-59</v>
          </cell>
          <cell r="N42">
            <v>232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B43" t="str">
            <v>кг</v>
          </cell>
          <cell r="C43">
            <v>113.163</v>
          </cell>
          <cell r="D43">
            <v>520.86099999999999</v>
          </cell>
          <cell r="E43">
            <v>127.776</v>
          </cell>
          <cell r="F43">
            <v>477.76600000000002</v>
          </cell>
          <cell r="G43">
            <v>1</v>
          </cell>
          <cell r="H43">
            <v>40</v>
          </cell>
          <cell r="I43" t="str">
            <v>матрица</v>
          </cell>
          <cell r="J43">
            <v>139</v>
          </cell>
          <cell r="K43">
            <v>-11.224000000000004</v>
          </cell>
          <cell r="N43">
            <v>0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B44" t="str">
            <v>шт</v>
          </cell>
          <cell r="C44">
            <v>834</v>
          </cell>
          <cell r="D44">
            <v>432</v>
          </cell>
          <cell r="E44">
            <v>345</v>
          </cell>
          <cell r="F44">
            <v>788</v>
          </cell>
          <cell r="G44">
            <v>0.4</v>
          </cell>
          <cell r="H44">
            <v>40</v>
          </cell>
          <cell r="I44" t="str">
            <v>матрица</v>
          </cell>
          <cell r="J44">
            <v>388</v>
          </cell>
          <cell r="K44">
            <v>-43</v>
          </cell>
          <cell r="N44">
            <v>132</v>
          </cell>
        </row>
        <row r="45">
          <cell r="A45" t="str">
            <v xml:space="preserve"> 302  Сосиски Сочинки по-баварски,  0.4кг, ТМ Стародворье  ПОКОМ</v>
          </cell>
          <cell r="B45" t="str">
            <v>шт</v>
          </cell>
          <cell r="C45">
            <v>851</v>
          </cell>
          <cell r="D45">
            <v>666</v>
          </cell>
          <cell r="E45">
            <v>500</v>
          </cell>
          <cell r="F45">
            <v>901</v>
          </cell>
          <cell r="G45">
            <v>0.4</v>
          </cell>
          <cell r="H45">
            <v>45</v>
          </cell>
          <cell r="I45" t="str">
            <v>матрица</v>
          </cell>
          <cell r="J45">
            <v>519</v>
          </cell>
          <cell r="K45">
            <v>-19</v>
          </cell>
          <cell r="N45">
            <v>356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B46" t="str">
            <v>кг</v>
          </cell>
          <cell r="C46">
            <v>181.71299999999999</v>
          </cell>
          <cell r="D46">
            <v>489.64400000000001</v>
          </cell>
          <cell r="E46">
            <v>206.17500000000001</v>
          </cell>
          <cell r="F46">
            <v>418.75099999999998</v>
          </cell>
          <cell r="G46">
            <v>1</v>
          </cell>
          <cell r="H46">
            <v>40</v>
          </cell>
          <cell r="I46" t="str">
            <v>матрица</v>
          </cell>
          <cell r="J46">
            <v>210.05</v>
          </cell>
          <cell r="K46">
            <v>-3.875</v>
          </cell>
          <cell r="N46">
            <v>20.9865999999999</v>
          </cell>
        </row>
        <row r="47">
          <cell r="A47" t="str">
            <v xml:space="preserve"> 307  Колбаса Сервелат Мясорубский с мелкорубленным окороком 0,35 кг срез ТМ Стародворье   Поком</v>
          </cell>
          <cell r="B47" t="str">
            <v>шт</v>
          </cell>
          <cell r="C47">
            <v>750</v>
          </cell>
          <cell r="D47">
            <v>924</v>
          </cell>
          <cell r="E47">
            <v>499</v>
          </cell>
          <cell r="F47">
            <v>1007</v>
          </cell>
          <cell r="G47">
            <v>0.35</v>
          </cell>
          <cell r="H47">
            <v>40</v>
          </cell>
          <cell r="I47" t="str">
            <v>матрица</v>
          </cell>
          <cell r="J47">
            <v>546</v>
          </cell>
          <cell r="K47">
            <v>-47</v>
          </cell>
          <cell r="N47">
            <v>262.76000000000022</v>
          </cell>
        </row>
        <row r="48">
          <cell r="A48" t="str">
            <v xml:space="preserve"> 309  Сосиски Сочинки с сыром 0,4 кг ТМ Стародворье  ПОКОМ</v>
          </cell>
          <cell r="B48" t="str">
            <v>шт</v>
          </cell>
          <cell r="C48">
            <v>797</v>
          </cell>
          <cell r="D48">
            <v>894</v>
          </cell>
          <cell r="E48">
            <v>431</v>
          </cell>
          <cell r="F48">
            <v>1115</v>
          </cell>
          <cell r="G48">
            <v>0.4</v>
          </cell>
          <cell r="H48">
            <v>40</v>
          </cell>
          <cell r="I48" t="str">
            <v>матрица</v>
          </cell>
          <cell r="J48">
            <v>458</v>
          </cell>
          <cell r="K48">
            <v>-27</v>
          </cell>
          <cell r="N48">
            <v>178.67999999999981</v>
          </cell>
        </row>
        <row r="49">
          <cell r="A49" t="str">
            <v xml:space="preserve"> 312  Ветчина Филейская ВЕС ТМ  Вязанка ТС Столичная  ПОКОМ</v>
          </cell>
          <cell r="B49" t="str">
            <v>кг</v>
          </cell>
          <cell r="C49">
            <v>1027.135</v>
          </cell>
          <cell r="D49">
            <v>745.15</v>
          </cell>
          <cell r="E49">
            <v>534.70500000000004</v>
          </cell>
          <cell r="F49">
            <v>1067.894</v>
          </cell>
          <cell r="G49">
            <v>1</v>
          </cell>
          <cell r="H49">
            <v>50</v>
          </cell>
          <cell r="I49" t="str">
            <v>матрица</v>
          </cell>
          <cell r="J49">
            <v>549.04999999999995</v>
          </cell>
          <cell r="K49">
            <v>-14.344999999999914</v>
          </cell>
          <cell r="N49">
            <v>487.34176000000019</v>
          </cell>
        </row>
        <row r="50">
          <cell r="A50" t="str">
            <v xml:space="preserve"> 315  Колбаса вареная Молокуша ТМ Вязанка ВЕС, ПОКОМ</v>
          </cell>
          <cell r="B50" t="str">
            <v>кг</v>
          </cell>
          <cell r="C50">
            <v>920.85900000000004</v>
          </cell>
          <cell r="D50">
            <v>979.548</v>
          </cell>
          <cell r="E50">
            <v>461.03399999999999</v>
          </cell>
          <cell r="F50">
            <v>1282.5840000000001</v>
          </cell>
          <cell r="G50">
            <v>1</v>
          </cell>
          <cell r="H50">
            <v>50</v>
          </cell>
          <cell r="I50" t="str">
            <v>матрица</v>
          </cell>
          <cell r="J50">
            <v>487.45</v>
          </cell>
          <cell r="K50">
            <v>-26.415999999999997</v>
          </cell>
          <cell r="N50">
            <v>550</v>
          </cell>
        </row>
        <row r="51">
          <cell r="A51" t="str">
            <v xml:space="preserve"> 318  Сосиски Датские ТМ Зареченские, ВЕС  ПОКОМ</v>
          </cell>
          <cell r="B51" t="str">
            <v>кг</v>
          </cell>
          <cell r="C51">
            <v>208.93700000000001</v>
          </cell>
          <cell r="D51">
            <v>486.83499999999998</v>
          </cell>
          <cell r="E51">
            <v>347.57299999999998</v>
          </cell>
          <cell r="F51">
            <v>297.06900000000002</v>
          </cell>
          <cell r="G51">
            <v>1</v>
          </cell>
          <cell r="H51">
            <v>40</v>
          </cell>
          <cell r="I51" t="str">
            <v>матрица</v>
          </cell>
          <cell r="J51">
            <v>352.5</v>
          </cell>
          <cell r="K51">
            <v>-4.9270000000000209</v>
          </cell>
          <cell r="N51">
            <v>0</v>
          </cell>
        </row>
        <row r="52">
          <cell r="A52" t="str">
            <v xml:space="preserve"> 322  Колбаса вареная Молокуша 0,45кг ТМ Вязанка  ПОКОМ</v>
          </cell>
          <cell r="B52" t="str">
            <v>шт</v>
          </cell>
          <cell r="C52">
            <v>462</v>
          </cell>
          <cell r="D52">
            <v>230</v>
          </cell>
          <cell r="E52">
            <v>369</v>
          </cell>
          <cell r="F52">
            <v>270</v>
          </cell>
          <cell r="G52">
            <v>0.45</v>
          </cell>
          <cell r="H52">
            <v>50</v>
          </cell>
          <cell r="I52" t="str">
            <v>матрица</v>
          </cell>
          <cell r="J52">
            <v>338</v>
          </cell>
          <cell r="K52">
            <v>31</v>
          </cell>
          <cell r="N52">
            <v>406.4</v>
          </cell>
        </row>
        <row r="53">
          <cell r="A53" t="str">
            <v xml:space="preserve"> 327  Сосиски Сочинки с сыром ТМ Стародворье, ВЕС ПОКОМ</v>
          </cell>
          <cell r="B53" t="str">
            <v>кг</v>
          </cell>
          <cell r="C53">
            <v>314.25299999999999</v>
          </cell>
          <cell r="D53">
            <v>382.62099999999998</v>
          </cell>
          <cell r="E53">
            <v>211.934</v>
          </cell>
          <cell r="F53">
            <v>406.22199999999998</v>
          </cell>
          <cell r="G53">
            <v>1</v>
          </cell>
          <cell r="H53">
            <v>40</v>
          </cell>
          <cell r="I53" t="str">
            <v>матрица</v>
          </cell>
          <cell r="J53">
            <v>219.05</v>
          </cell>
          <cell r="K53">
            <v>-7.1160000000000139</v>
          </cell>
          <cell r="N53">
            <v>29.830400000000001</v>
          </cell>
        </row>
        <row r="54">
          <cell r="A54" t="str">
            <v xml:space="preserve"> 328  Сардельки Сочинки Стародворье ТМ  0,4 кг ПОКОМ</v>
          </cell>
          <cell r="B54" t="str">
            <v>шт</v>
          </cell>
          <cell r="E54">
            <v>146</v>
          </cell>
          <cell r="F54">
            <v>499</v>
          </cell>
          <cell r="G54">
            <v>0.4</v>
          </cell>
          <cell r="H54">
            <v>40</v>
          </cell>
          <cell r="I54" t="str">
            <v>матрица</v>
          </cell>
          <cell r="K54">
            <v>146</v>
          </cell>
          <cell r="N54">
            <v>0</v>
          </cell>
        </row>
        <row r="55">
          <cell r="A55" t="str">
            <v xml:space="preserve"> 329  Сардельки Сочинки с сыром Стародворье ТМ, 0,4 кг. ПОКОМ</v>
          </cell>
          <cell r="B55" t="str">
            <v>шт</v>
          </cell>
          <cell r="C55">
            <v>289</v>
          </cell>
          <cell r="D55">
            <v>66</v>
          </cell>
          <cell r="E55">
            <v>84</v>
          </cell>
          <cell r="F55">
            <v>226</v>
          </cell>
          <cell r="G55">
            <v>0.4</v>
          </cell>
          <cell r="H55">
            <v>40</v>
          </cell>
          <cell r="I55" t="str">
            <v>матрица</v>
          </cell>
          <cell r="J55">
            <v>96</v>
          </cell>
          <cell r="K55">
            <v>-12</v>
          </cell>
          <cell r="N55">
            <v>25.399999999999981</v>
          </cell>
        </row>
        <row r="56">
          <cell r="A56" t="str">
            <v xml:space="preserve"> 330  Колбаса вареная Филейская ТМ Вязанка ТС Классическая ВЕС  ПОКОМ</v>
          </cell>
          <cell r="B56" t="str">
            <v>кг</v>
          </cell>
          <cell r="C56">
            <v>621.30999999999995</v>
          </cell>
          <cell r="D56">
            <v>408.57299999999998</v>
          </cell>
          <cell r="E56">
            <v>415.613</v>
          </cell>
          <cell r="F56">
            <v>540.94399999999996</v>
          </cell>
          <cell r="G56">
            <v>1</v>
          </cell>
          <cell r="H56">
            <v>50</v>
          </cell>
          <cell r="I56" t="str">
            <v>матрица</v>
          </cell>
          <cell r="J56">
            <v>418.5</v>
          </cell>
          <cell r="K56">
            <v>-2.8870000000000005</v>
          </cell>
          <cell r="N56">
            <v>129.09559999999999</v>
          </cell>
        </row>
        <row r="57">
          <cell r="A57" t="str">
            <v xml:space="preserve"> 335  Колбаса Сливушка ТМ Вязанка. ВЕС.  ПОКОМ </v>
          </cell>
          <cell r="B57" t="str">
            <v>кг</v>
          </cell>
          <cell r="C57">
            <v>1155.07</v>
          </cell>
          <cell r="D57">
            <v>760.33600000000001</v>
          </cell>
          <cell r="E57">
            <v>624.33900000000006</v>
          </cell>
          <cell r="F57">
            <v>1145.5119999999999</v>
          </cell>
          <cell r="G57">
            <v>1</v>
          </cell>
          <cell r="H57">
            <v>50</v>
          </cell>
          <cell r="I57" t="str">
            <v>матрица</v>
          </cell>
          <cell r="J57">
            <v>634.35</v>
          </cell>
          <cell r="K57">
            <v>-10.010999999999967</v>
          </cell>
          <cell r="N57">
            <v>550</v>
          </cell>
        </row>
        <row r="58">
          <cell r="A58" t="str">
            <v xml:space="preserve"> 336  Ветчина Сливушка с индейкой ТМ Вязанка. ВЕС  ПОКОМ</v>
          </cell>
          <cell r="B58" t="str">
            <v>кг</v>
          </cell>
          <cell r="C58">
            <v>104.361</v>
          </cell>
          <cell r="D58">
            <v>426.887</v>
          </cell>
          <cell r="E58">
            <v>110.151</v>
          </cell>
          <cell r="F58">
            <v>400.80900000000003</v>
          </cell>
          <cell r="G58">
            <v>1</v>
          </cell>
          <cell r="H58">
            <v>50</v>
          </cell>
          <cell r="I58" t="str">
            <v>матрица</v>
          </cell>
          <cell r="J58">
            <v>172.4</v>
          </cell>
          <cell r="K58">
            <v>-62.249000000000009</v>
          </cell>
          <cell r="N58">
            <v>260.87360000000012</v>
          </cell>
        </row>
        <row r="59">
          <cell r="A59" t="str">
            <v xml:space="preserve"> 339  Колбаса вареная Филейская ТМ Вязанка ТС Классическая, 0,40 кг.  ПОКОМ</v>
          </cell>
          <cell r="B59" t="str">
            <v>шт</v>
          </cell>
          <cell r="C59">
            <v>447</v>
          </cell>
          <cell r="D59">
            <v>330</v>
          </cell>
          <cell r="E59">
            <v>258</v>
          </cell>
          <cell r="F59">
            <v>470</v>
          </cell>
          <cell r="G59">
            <v>0.4</v>
          </cell>
          <cell r="H59">
            <v>50</v>
          </cell>
          <cell r="I59" t="str">
            <v>матрица</v>
          </cell>
          <cell r="J59">
            <v>238</v>
          </cell>
          <cell r="K59">
            <v>20</v>
          </cell>
          <cell r="N59">
            <v>106.4</v>
          </cell>
        </row>
        <row r="60">
          <cell r="A60" t="str">
            <v xml:space="preserve"> 342 Сосиски Сочинки Молочные ТМ Стародворье 0,4 кг ПОКОМ</v>
          </cell>
          <cell r="B60" t="str">
            <v>шт</v>
          </cell>
          <cell r="C60">
            <v>1258</v>
          </cell>
          <cell r="D60">
            <v>1110</v>
          </cell>
          <cell r="E60">
            <v>645</v>
          </cell>
          <cell r="F60">
            <v>1544</v>
          </cell>
          <cell r="G60">
            <v>0.4</v>
          </cell>
          <cell r="H60">
            <v>40</v>
          </cell>
          <cell r="I60" t="str">
            <v>матрица</v>
          </cell>
          <cell r="J60">
            <v>691</v>
          </cell>
          <cell r="K60">
            <v>-46</v>
          </cell>
          <cell r="N60">
            <v>292.40000000000009</v>
          </cell>
        </row>
        <row r="61">
          <cell r="A61" t="str">
            <v xml:space="preserve"> 343 Сосиски Сочинки Сливочные ТМ Стародворье  0,4 кг</v>
          </cell>
          <cell r="B61" t="str">
            <v>шт</v>
          </cell>
          <cell r="C61">
            <v>1098</v>
          </cell>
          <cell r="D61">
            <v>1098</v>
          </cell>
          <cell r="E61">
            <v>574</v>
          </cell>
          <cell r="F61">
            <v>1436</v>
          </cell>
          <cell r="G61">
            <v>0.4</v>
          </cell>
          <cell r="H61">
            <v>40</v>
          </cell>
          <cell r="I61" t="str">
            <v>матрица</v>
          </cell>
          <cell r="J61">
            <v>602</v>
          </cell>
          <cell r="K61">
            <v>-28</v>
          </cell>
          <cell r="N61">
            <v>191.40000000000009</v>
          </cell>
        </row>
        <row r="62">
          <cell r="A62" t="str">
            <v xml:space="preserve"> 344  Колбаса Сочинка по-европейски с сочной грудинкой ТМ Стародворье, ВЕС ПОКОМ</v>
          </cell>
          <cell r="B62" t="str">
            <v>кг</v>
          </cell>
          <cell r="C62">
            <v>657.61400000000003</v>
          </cell>
          <cell r="D62">
            <v>783.69200000000001</v>
          </cell>
          <cell r="E62">
            <v>414.63299999999998</v>
          </cell>
          <cell r="F62">
            <v>951.91300000000001</v>
          </cell>
          <cell r="G62">
            <v>1</v>
          </cell>
          <cell r="H62">
            <v>40</v>
          </cell>
          <cell r="I62" t="str">
            <v>матрица</v>
          </cell>
          <cell r="J62">
            <v>414.15</v>
          </cell>
          <cell r="K62">
            <v>0.48300000000000409</v>
          </cell>
          <cell r="N62">
            <v>99.972799999999779</v>
          </cell>
        </row>
        <row r="63">
          <cell r="A63" t="str">
            <v xml:space="preserve"> 345  Колбаса Сочинка по-фински с сочным окроком ТМ Стародворье ВЕС ПОКОМ</v>
          </cell>
          <cell r="B63" t="str">
            <v>кг</v>
          </cell>
          <cell r="C63">
            <v>403.64400000000001</v>
          </cell>
          <cell r="D63">
            <v>686.01300000000003</v>
          </cell>
          <cell r="E63">
            <v>317.47300000000001</v>
          </cell>
          <cell r="F63">
            <v>699.10400000000004</v>
          </cell>
          <cell r="G63">
            <v>1</v>
          </cell>
          <cell r="H63">
            <v>40</v>
          </cell>
          <cell r="I63" t="str">
            <v>матрица</v>
          </cell>
          <cell r="J63">
            <v>324.7</v>
          </cell>
          <cell r="K63">
            <v>-7.2269999999999754</v>
          </cell>
          <cell r="N63">
            <v>143.29259999999991</v>
          </cell>
        </row>
        <row r="64">
          <cell r="A64" t="str">
            <v xml:space="preserve"> 347  Колбаса Сочинка рубленая с сочным окороком ТМ Стародворье ВЕС ПОКОМ</v>
          </cell>
          <cell r="B64" t="str">
            <v>кг</v>
          </cell>
          <cell r="C64">
            <v>464.08100000000002</v>
          </cell>
          <cell r="D64">
            <v>774.66499999999996</v>
          </cell>
          <cell r="E64">
            <v>400.48700000000002</v>
          </cell>
          <cell r="F64">
            <v>754.73699999999997</v>
          </cell>
          <cell r="G64">
            <v>1</v>
          </cell>
          <cell r="H64">
            <v>40</v>
          </cell>
          <cell r="I64" t="str">
            <v>матрица</v>
          </cell>
          <cell r="J64">
            <v>402.4</v>
          </cell>
          <cell r="K64">
            <v>-1.9129999999999541</v>
          </cell>
          <cell r="N64">
            <v>139.33900000000011</v>
          </cell>
        </row>
        <row r="65">
          <cell r="A65" t="str">
            <v xml:space="preserve"> 364  Сардельки Филейские Вязанка ВЕС NDX ТМ Вязанка  ПОКОМ</v>
          </cell>
          <cell r="B65" t="str">
            <v>кг</v>
          </cell>
          <cell r="C65">
            <v>214.73699999999999</v>
          </cell>
          <cell r="D65">
            <v>120.70099999999999</v>
          </cell>
          <cell r="E65">
            <v>60.896999999999998</v>
          </cell>
          <cell r="F65">
            <v>202.923</v>
          </cell>
          <cell r="G65">
            <v>1</v>
          </cell>
          <cell r="H65">
            <v>30</v>
          </cell>
          <cell r="I65" t="str">
            <v>матрица</v>
          </cell>
          <cell r="J65">
            <v>106</v>
          </cell>
          <cell r="K65">
            <v>-45.103000000000002</v>
          </cell>
          <cell r="N65">
            <v>29.123200000000029</v>
          </cell>
        </row>
        <row r="66">
          <cell r="A66" t="str">
            <v xml:space="preserve"> 376  Колбаса Докторская Дугушка 0,6кг ГОСТ ТМ Стародворье  ПОКОМ </v>
          </cell>
          <cell r="B66" t="str">
            <v>шт</v>
          </cell>
          <cell r="C66">
            <v>84</v>
          </cell>
          <cell r="E66">
            <v>60</v>
          </cell>
          <cell r="F66">
            <v>22</v>
          </cell>
          <cell r="G66">
            <v>0.6</v>
          </cell>
          <cell r="H66">
            <v>60</v>
          </cell>
          <cell r="I66" t="str">
            <v>матрица</v>
          </cell>
          <cell r="J66">
            <v>60</v>
          </cell>
          <cell r="K66">
            <v>0</v>
          </cell>
          <cell r="N66">
            <v>154</v>
          </cell>
        </row>
        <row r="67">
          <cell r="A67" t="str">
            <v xml:space="preserve"> 394 Ветчина Сочинка с сочным окороком ТМ Стародворье полиамид ф/в 0,35 кг  Поком</v>
          </cell>
          <cell r="B67" t="str">
            <v>шт</v>
          </cell>
          <cell r="C67">
            <v>202</v>
          </cell>
          <cell r="D67">
            <v>60</v>
          </cell>
          <cell r="E67">
            <v>131</v>
          </cell>
          <cell r="F67">
            <v>112</v>
          </cell>
          <cell r="G67">
            <v>0.35</v>
          </cell>
          <cell r="H67">
            <v>50</v>
          </cell>
          <cell r="I67" t="str">
            <v>матрица</v>
          </cell>
          <cell r="J67">
            <v>135</v>
          </cell>
          <cell r="K67">
            <v>-4</v>
          </cell>
          <cell r="N67">
            <v>306.2</v>
          </cell>
        </row>
        <row r="68">
          <cell r="A68" t="str">
            <v xml:space="preserve"> 395  Колбаса Докторская ГОСТ ТМ Вязанка в оболочке полиамид 0,37 кг. ПОКОМ</v>
          </cell>
          <cell r="B68" t="str">
            <v>шт</v>
          </cell>
          <cell r="C68">
            <v>476.44600000000003</v>
          </cell>
          <cell r="D68">
            <v>384.55399999999997</v>
          </cell>
          <cell r="E68">
            <v>378</v>
          </cell>
          <cell r="F68">
            <v>445</v>
          </cell>
          <cell r="G68">
            <v>0.37</v>
          </cell>
          <cell r="H68">
            <v>50</v>
          </cell>
          <cell r="I68" t="str">
            <v>матрица</v>
          </cell>
          <cell r="J68">
            <v>344</v>
          </cell>
          <cell r="K68">
            <v>34</v>
          </cell>
          <cell r="N68">
            <v>451.49200000000019</v>
          </cell>
        </row>
        <row r="69">
          <cell r="A69" t="str">
            <v xml:space="preserve"> 396  Сардельки Филейские Вязанка ТМ Вязанка в оболочке NDX  0,4 кг. ПОКОМ</v>
          </cell>
          <cell r="B69" t="str">
            <v>шт</v>
          </cell>
          <cell r="C69">
            <v>56</v>
          </cell>
          <cell r="D69">
            <v>138</v>
          </cell>
          <cell r="E69">
            <v>36</v>
          </cell>
          <cell r="F69">
            <v>128</v>
          </cell>
          <cell r="G69">
            <v>0.4</v>
          </cell>
          <cell r="H69">
            <v>30</v>
          </cell>
          <cell r="I69" t="str">
            <v>матрица</v>
          </cell>
          <cell r="J69">
            <v>54</v>
          </cell>
          <cell r="K69">
            <v>-18</v>
          </cell>
          <cell r="N69">
            <v>9.5999999999999943</v>
          </cell>
        </row>
        <row r="70">
          <cell r="A70" t="str">
            <v xml:space="preserve"> 397  Ветчина Дугушка ТМ Стародворье ТС Дугушка в полиамидной оболочке 0,6 кг. ПОКОМ</v>
          </cell>
          <cell r="B70" t="str">
            <v>шт</v>
          </cell>
          <cell r="C70">
            <v>534</v>
          </cell>
          <cell r="D70">
            <v>45</v>
          </cell>
          <cell r="E70">
            <v>245</v>
          </cell>
          <cell r="F70">
            <v>289</v>
          </cell>
          <cell r="G70">
            <v>0.6</v>
          </cell>
          <cell r="H70">
            <v>55</v>
          </cell>
          <cell r="I70" t="str">
            <v>матрица</v>
          </cell>
          <cell r="J70">
            <v>243</v>
          </cell>
          <cell r="K70">
            <v>2</v>
          </cell>
          <cell r="N70">
            <v>227.6</v>
          </cell>
        </row>
        <row r="71">
          <cell r="A71" t="str">
            <v xml:space="preserve"> 397 Сосиски Сливочные по-стародворски Бордо Фикс.вес 0,45 П/а мгс Стародворье  Поком</v>
          </cell>
          <cell r="B71" t="str">
            <v>шт</v>
          </cell>
          <cell r="C71">
            <v>90</v>
          </cell>
          <cell r="D71">
            <v>12</v>
          </cell>
          <cell r="E71">
            <v>69</v>
          </cell>
          <cell r="F71">
            <v>30</v>
          </cell>
          <cell r="G71">
            <v>0.45</v>
          </cell>
          <cell r="H71">
            <v>40</v>
          </cell>
          <cell r="I71" t="str">
            <v>матрица</v>
          </cell>
          <cell r="J71">
            <v>73</v>
          </cell>
          <cell r="K71">
            <v>-4</v>
          </cell>
          <cell r="N71">
            <v>110</v>
          </cell>
        </row>
        <row r="72">
          <cell r="A72" t="str">
            <v xml:space="preserve"> 408  Ветчина Сливушка с индейкой ТМ Вязанка, 0,4кг  ПОКОМ</v>
          </cell>
          <cell r="B72" t="str">
            <v>шт</v>
          </cell>
          <cell r="C72">
            <v>249</v>
          </cell>
          <cell r="E72">
            <v>157</v>
          </cell>
          <cell r="F72">
            <v>55</v>
          </cell>
          <cell r="G72">
            <v>0.4</v>
          </cell>
          <cell r="H72">
            <v>50</v>
          </cell>
          <cell r="I72" t="str">
            <v>матрица</v>
          </cell>
          <cell r="J72">
            <v>157</v>
          </cell>
          <cell r="K72">
            <v>0</v>
          </cell>
        </row>
        <row r="73">
          <cell r="A73" t="str">
            <v xml:space="preserve"> 415  Колбаса Балыкбургская с мраморным балыком 0,11 кг ТМ Баварушка  ПОКОМ</v>
          </cell>
          <cell r="B73" t="str">
            <v>шт</v>
          </cell>
          <cell r="C73">
            <v>1</v>
          </cell>
          <cell r="E73">
            <v>-3</v>
          </cell>
          <cell r="G73">
            <v>0.11</v>
          </cell>
          <cell r="H73">
            <v>150</v>
          </cell>
          <cell r="I73" t="str">
            <v>матрица</v>
          </cell>
          <cell r="K73">
            <v>-3</v>
          </cell>
        </row>
        <row r="74">
          <cell r="A74" t="str">
            <v xml:space="preserve"> 419  Колбаса Филейбургская зернистая 0,06 кг нарезка ТМ Баварушка  ПОКОМ</v>
          </cell>
          <cell r="B74" t="str">
            <v>шт</v>
          </cell>
          <cell r="C74">
            <v>30</v>
          </cell>
          <cell r="D74">
            <v>100</v>
          </cell>
          <cell r="E74">
            <v>15</v>
          </cell>
          <cell r="F74">
            <v>101</v>
          </cell>
          <cell r="G74">
            <v>0.06</v>
          </cell>
          <cell r="H74">
            <v>60</v>
          </cell>
          <cell r="I74" t="str">
            <v>матрица</v>
          </cell>
          <cell r="J74">
            <v>29</v>
          </cell>
          <cell r="K74">
            <v>-14</v>
          </cell>
          <cell r="N74">
            <v>37</v>
          </cell>
        </row>
        <row r="75">
          <cell r="A75" t="str">
            <v xml:space="preserve"> 422  Деликатесы Бекон Балыкбургский ТМ Баварушка  0,15 кг.ПОКОМ</v>
          </cell>
          <cell r="B75" t="str">
            <v>шт</v>
          </cell>
          <cell r="G75">
            <v>0.15</v>
          </cell>
          <cell r="H75">
            <v>60</v>
          </cell>
          <cell r="I75" t="str">
            <v>матрица</v>
          </cell>
          <cell r="K75">
            <v>0</v>
          </cell>
        </row>
        <row r="76">
          <cell r="A76" t="str">
            <v xml:space="preserve"> 427  Колбаса Филедворская ТМ Стародворье в оболочке полиамид. ВЕС ПОКОМ</v>
          </cell>
          <cell r="B76" t="str">
            <v>кг</v>
          </cell>
          <cell r="C76">
            <v>50.78</v>
          </cell>
          <cell r="D76">
            <v>31.89</v>
          </cell>
          <cell r="E76">
            <v>41.947000000000003</v>
          </cell>
          <cell r="F76">
            <v>35.881999999999998</v>
          </cell>
          <cell r="G76">
            <v>1</v>
          </cell>
          <cell r="H76">
            <v>55</v>
          </cell>
          <cell r="I76" t="str">
            <v>матрица</v>
          </cell>
          <cell r="J76">
            <v>39.200000000000003</v>
          </cell>
          <cell r="K76">
            <v>2.7469999999999999</v>
          </cell>
          <cell r="N76">
            <v>0</v>
          </cell>
        </row>
        <row r="77">
          <cell r="A77" t="str">
            <v xml:space="preserve"> 435  Колбаса Молочная Стародворская  с молоком в оболочке полиамид 0,4 кг.ТМ Стародворье ПОКОМ</v>
          </cell>
          <cell r="B77" t="str">
            <v>шт</v>
          </cell>
          <cell r="C77">
            <v>125</v>
          </cell>
          <cell r="D77">
            <v>50</v>
          </cell>
          <cell r="E77">
            <v>78</v>
          </cell>
          <cell r="F77">
            <v>97</v>
          </cell>
          <cell r="G77">
            <v>0.4</v>
          </cell>
          <cell r="H77">
            <v>55</v>
          </cell>
          <cell r="I77" t="str">
            <v>матрица</v>
          </cell>
          <cell r="J77">
            <v>78</v>
          </cell>
          <cell r="K77">
            <v>0</v>
          </cell>
          <cell r="N77">
            <v>0</v>
          </cell>
        </row>
        <row r="78">
          <cell r="A78" t="str">
            <v xml:space="preserve"> 436  Колбаса Молочная стародворская с молоком, ВЕС, ТМ Стародворье  ПОКОМ</v>
          </cell>
          <cell r="B78" t="str">
            <v>кг</v>
          </cell>
          <cell r="C78">
            <v>702.02700000000004</v>
          </cell>
          <cell r="D78">
            <v>767.37</v>
          </cell>
          <cell r="E78">
            <v>401.73500000000001</v>
          </cell>
          <cell r="F78">
            <v>753.94799999999998</v>
          </cell>
          <cell r="G78">
            <v>1</v>
          </cell>
          <cell r="H78">
            <v>55</v>
          </cell>
          <cell r="I78" t="str">
            <v>матрица</v>
          </cell>
          <cell r="J78">
            <v>379.9</v>
          </cell>
          <cell r="K78">
            <v>21.835000000000036</v>
          </cell>
          <cell r="N78">
            <v>891.14319999999987</v>
          </cell>
        </row>
        <row r="79">
          <cell r="A79" t="str">
            <v xml:space="preserve"> 438  Колбаса Филедворская 0,4 кг. ТМ Стародворье  ПОКОМ</v>
          </cell>
          <cell r="B79" t="str">
            <v>шт</v>
          </cell>
          <cell r="C79">
            <v>10</v>
          </cell>
          <cell r="E79">
            <v>5</v>
          </cell>
          <cell r="F79">
            <v>5</v>
          </cell>
          <cell r="G79">
            <v>0.4</v>
          </cell>
          <cell r="H79">
            <v>55</v>
          </cell>
          <cell r="I79" t="str">
            <v>матрица</v>
          </cell>
          <cell r="J79">
            <v>5</v>
          </cell>
          <cell r="K79">
            <v>0</v>
          </cell>
          <cell r="N79">
            <v>0</v>
          </cell>
        </row>
        <row r="80">
          <cell r="A80" t="str">
            <v xml:space="preserve"> 440  Колбаса Любительская ТМ Вязанка в оболочке полиамид.ВЕС ПОКОМ </v>
          </cell>
          <cell r="B80" t="str">
            <v>кг</v>
          </cell>
          <cell r="C80">
            <v>459.358</v>
          </cell>
          <cell r="D80">
            <v>371.57499999999999</v>
          </cell>
          <cell r="E80">
            <v>364.04899999999998</v>
          </cell>
          <cell r="F80">
            <v>367.72399999999999</v>
          </cell>
          <cell r="G80">
            <v>1</v>
          </cell>
          <cell r="H80">
            <v>50</v>
          </cell>
          <cell r="I80" t="str">
            <v>матрица</v>
          </cell>
          <cell r="J80">
            <v>370.95</v>
          </cell>
          <cell r="K80">
            <v>-6.9010000000000105</v>
          </cell>
          <cell r="N80">
            <v>255.29440000000011</v>
          </cell>
        </row>
        <row r="81">
          <cell r="A81" t="str">
            <v xml:space="preserve"> 445  Колбаса Краковюрст ТМ Баварушка рубленая в оболочке черева в в.у 0,2 кг ПОКОМ</v>
          </cell>
          <cell r="B81" t="str">
            <v>шт</v>
          </cell>
          <cell r="C81">
            <v>218</v>
          </cell>
          <cell r="D81">
            <v>504</v>
          </cell>
          <cell r="E81">
            <v>195</v>
          </cell>
          <cell r="F81">
            <v>474</v>
          </cell>
          <cell r="G81">
            <v>0.2</v>
          </cell>
          <cell r="H81">
            <v>40</v>
          </cell>
          <cell r="I81" t="str">
            <v>матрица</v>
          </cell>
          <cell r="J81">
            <v>210</v>
          </cell>
          <cell r="K81">
            <v>-15</v>
          </cell>
          <cell r="N81">
            <v>0</v>
          </cell>
        </row>
        <row r="82">
          <cell r="A82" t="str">
            <v xml:space="preserve"> 447  Колбаски Краковюрст ТМ Баварушка с изысканными пряностями в оболочке NDX в в.у 0,2 кг. ПОКОМ </v>
          </cell>
          <cell r="B82" t="str">
            <v>шт</v>
          </cell>
          <cell r="C82">
            <v>208</v>
          </cell>
          <cell r="D82">
            <v>504</v>
          </cell>
          <cell r="E82">
            <v>255</v>
          </cell>
          <cell r="F82">
            <v>388</v>
          </cell>
          <cell r="G82">
            <v>0.2</v>
          </cell>
          <cell r="H82">
            <v>35</v>
          </cell>
          <cell r="I82" t="str">
            <v>матрица</v>
          </cell>
          <cell r="J82">
            <v>287</v>
          </cell>
          <cell r="K82">
            <v>-32</v>
          </cell>
          <cell r="N82">
            <v>0</v>
          </cell>
        </row>
        <row r="83">
          <cell r="A83" t="str">
            <v xml:space="preserve"> 449  Колбаса Дугушка Стародворская ВЕС ТС Дугушка ПОКОМ</v>
          </cell>
          <cell r="B83" t="str">
            <v>кг</v>
          </cell>
          <cell r="C83">
            <v>859.93499999999995</v>
          </cell>
          <cell r="D83">
            <v>1062.58</v>
          </cell>
          <cell r="E83">
            <v>506.10599999999999</v>
          </cell>
          <cell r="F83">
            <v>1275.758</v>
          </cell>
          <cell r="G83">
            <v>1</v>
          </cell>
          <cell r="H83">
            <v>60</v>
          </cell>
          <cell r="I83" t="str">
            <v>матрица</v>
          </cell>
          <cell r="J83">
            <v>527.63</v>
          </cell>
          <cell r="K83">
            <v>-21.524000000000001</v>
          </cell>
          <cell r="N83">
            <v>500</v>
          </cell>
        </row>
        <row r="84">
          <cell r="A84" t="str">
            <v xml:space="preserve"> 451 Сосиски Филейские ТМ Вязанка в оболочке целлофан 0,3 кг. ПОКОМ</v>
          </cell>
          <cell r="B84" t="str">
            <v>шт</v>
          </cell>
          <cell r="G84">
            <v>0</v>
          </cell>
          <cell r="H84">
            <v>40</v>
          </cell>
          <cell r="I84" t="str">
            <v>матрица</v>
          </cell>
          <cell r="K84">
            <v>0</v>
          </cell>
        </row>
        <row r="85">
          <cell r="A85" t="str">
            <v xml:space="preserve"> 452  Колбаса Со шпиком ВЕС большой батон ТМ Особый рецепт  ПОКОМ</v>
          </cell>
          <cell r="B85" t="str">
            <v>кг</v>
          </cell>
          <cell r="C85">
            <v>1796.097</v>
          </cell>
          <cell r="D85">
            <v>2378.71</v>
          </cell>
          <cell r="E85">
            <v>1065.009</v>
          </cell>
          <cell r="F85">
            <v>2827.864</v>
          </cell>
          <cell r="G85">
            <v>1</v>
          </cell>
          <cell r="H85">
            <v>60</v>
          </cell>
          <cell r="I85" t="str">
            <v>матрица</v>
          </cell>
          <cell r="J85">
            <v>1068.0999999999999</v>
          </cell>
          <cell r="K85">
            <v>-3.0909999999998945</v>
          </cell>
          <cell r="N85">
            <v>1112.6600000000001</v>
          </cell>
        </row>
        <row r="86">
          <cell r="A86" t="str">
            <v xml:space="preserve"> 456  Колбаса Филейная ТМ Особый рецепт ВЕС большой батон  ПОКОМ</v>
          </cell>
          <cell r="B86" t="str">
            <v>кг</v>
          </cell>
          <cell r="C86">
            <v>2884.7190000000001</v>
          </cell>
          <cell r="D86">
            <v>1131.9849999999999</v>
          </cell>
          <cell r="E86">
            <v>1967.268</v>
          </cell>
          <cell r="F86">
            <v>1649.7080000000001</v>
          </cell>
          <cell r="G86">
            <v>1</v>
          </cell>
          <cell r="H86">
            <v>60</v>
          </cell>
          <cell r="I86" t="str">
            <v>матрица</v>
          </cell>
          <cell r="J86">
            <v>1945.6</v>
          </cell>
          <cell r="K86">
            <v>21.66800000000012</v>
          </cell>
          <cell r="N86">
            <v>500</v>
          </cell>
        </row>
        <row r="87">
          <cell r="A87" t="str">
            <v xml:space="preserve"> 457  Колбаса Молочная ТМ Особый рецепт ВЕС большой батон  ПОКОМ</v>
          </cell>
          <cell r="B87" t="str">
            <v>кг</v>
          </cell>
          <cell r="C87">
            <v>2623.538</v>
          </cell>
          <cell r="D87">
            <v>1198.8399999999999</v>
          </cell>
          <cell r="E87">
            <v>1459.328</v>
          </cell>
          <cell r="F87">
            <v>1926.4010000000001</v>
          </cell>
          <cell r="G87">
            <v>1</v>
          </cell>
          <cell r="H87">
            <v>60</v>
          </cell>
          <cell r="I87" t="str">
            <v>матрица</v>
          </cell>
          <cell r="J87">
            <v>1467.1</v>
          </cell>
          <cell r="K87">
            <v>-7.7719999999999345</v>
          </cell>
          <cell r="N87">
            <v>200</v>
          </cell>
        </row>
        <row r="88">
          <cell r="A88" t="str">
            <v xml:space="preserve"> 460  Колбаса Стародворская Традиционная ВЕС ТМ Стародворье в оболочке полиамид. ПОКОМ</v>
          </cell>
          <cell r="B88" t="str">
            <v>кг</v>
          </cell>
          <cell r="C88">
            <v>165.43600000000001</v>
          </cell>
          <cell r="D88">
            <v>73.19</v>
          </cell>
          <cell r="E88">
            <v>105.27800000000001</v>
          </cell>
          <cell r="F88">
            <v>103.28700000000001</v>
          </cell>
          <cell r="G88">
            <v>1</v>
          </cell>
          <cell r="H88">
            <v>55</v>
          </cell>
          <cell r="I88" t="str">
            <v>матрица</v>
          </cell>
          <cell r="J88">
            <v>117.2</v>
          </cell>
          <cell r="K88">
            <v>-11.921999999999997</v>
          </cell>
          <cell r="N88">
            <v>0</v>
          </cell>
        </row>
        <row r="89">
          <cell r="A89" t="str">
            <v xml:space="preserve"> 463  Колбаса Молочная Традиционнаяв оболочке полиамид.ТМ Стародворье. ВЕС ПОКОМ</v>
          </cell>
          <cell r="B89" t="str">
            <v>кг</v>
          </cell>
          <cell r="C89">
            <v>95.965999999999994</v>
          </cell>
          <cell r="D89">
            <v>129.26400000000001</v>
          </cell>
          <cell r="E89">
            <v>41.685000000000002</v>
          </cell>
          <cell r="F89">
            <v>146.35300000000001</v>
          </cell>
          <cell r="G89">
            <v>1</v>
          </cell>
          <cell r="H89">
            <v>55</v>
          </cell>
          <cell r="I89" t="str">
            <v>матрица</v>
          </cell>
          <cell r="J89">
            <v>49.2</v>
          </cell>
          <cell r="K89">
            <v>-7.5150000000000006</v>
          </cell>
          <cell r="N89">
            <v>83.822800000000001</v>
          </cell>
        </row>
        <row r="90">
          <cell r="A90" t="str">
            <v xml:space="preserve"> 464  Колбаса Стародворская Традиционная со шпиком оболочке полиамид ТМ Стародворье.</v>
          </cell>
          <cell r="B90" t="str">
            <v>кг</v>
          </cell>
          <cell r="C90">
            <v>156.768</v>
          </cell>
          <cell r="D90">
            <v>32.218000000000004</v>
          </cell>
          <cell r="E90">
            <v>67.64</v>
          </cell>
          <cell r="F90">
            <v>98.593999999999994</v>
          </cell>
          <cell r="G90">
            <v>1</v>
          </cell>
          <cell r="H90">
            <v>55</v>
          </cell>
          <cell r="I90" t="str">
            <v>матрица</v>
          </cell>
          <cell r="J90">
            <v>76.099999999999994</v>
          </cell>
          <cell r="K90">
            <v>-8.4599999999999937</v>
          </cell>
          <cell r="N90">
            <v>0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B91" t="str">
            <v>кг</v>
          </cell>
          <cell r="C91">
            <v>136.846</v>
          </cell>
          <cell r="E91">
            <v>103.164</v>
          </cell>
          <cell r="F91">
            <v>21.844999999999999</v>
          </cell>
          <cell r="G91">
            <v>1</v>
          </cell>
          <cell r="H91">
            <v>60</v>
          </cell>
          <cell r="I91" t="str">
            <v>матрица</v>
          </cell>
          <cell r="J91">
            <v>99.6</v>
          </cell>
          <cell r="K91">
            <v>3.5640000000000072</v>
          </cell>
          <cell r="N91">
            <v>169.06800000000001</v>
          </cell>
        </row>
        <row r="92">
          <cell r="A92" t="str">
            <v xml:space="preserve"> 490  Колбаса Сервелат Филейский ТМ Вязанка  0,3 кг. срез  ПОКОМ</v>
          </cell>
          <cell r="B92" t="str">
            <v>шт</v>
          </cell>
          <cell r="C92">
            <v>481</v>
          </cell>
          <cell r="D92">
            <v>18</v>
          </cell>
          <cell r="E92">
            <v>95</v>
          </cell>
          <cell r="F92">
            <v>271</v>
          </cell>
          <cell r="G92">
            <v>0.3</v>
          </cell>
          <cell r="H92">
            <v>40</v>
          </cell>
          <cell r="I92" t="str">
            <v>матрица</v>
          </cell>
          <cell r="J92">
            <v>160</v>
          </cell>
          <cell r="K92">
            <v>-65</v>
          </cell>
          <cell r="N92">
            <v>21.799999999999951</v>
          </cell>
        </row>
        <row r="93">
          <cell r="A93" t="str">
            <v xml:space="preserve"> 491  Колбаса Филейская Рубленая ТМ Вязанка  0,3 кг. срез.  ПОКОМ</v>
          </cell>
          <cell r="B93" t="str">
            <v>шт</v>
          </cell>
          <cell r="C93">
            <v>384</v>
          </cell>
          <cell r="D93">
            <v>132</v>
          </cell>
          <cell r="E93">
            <v>95</v>
          </cell>
          <cell r="F93">
            <v>299</v>
          </cell>
          <cell r="G93">
            <v>0.3</v>
          </cell>
          <cell r="H93">
            <v>40</v>
          </cell>
          <cell r="I93" t="str">
            <v>матрица</v>
          </cell>
          <cell r="J93">
            <v>161</v>
          </cell>
          <cell r="K93">
            <v>-66</v>
          </cell>
          <cell r="N93">
            <v>26</v>
          </cell>
        </row>
        <row r="94">
          <cell r="A94" t="str">
            <v>376  Сардельки Сочинки с сочным окороком ТМ Стародворье полиамид мгс ф/в 0,4 кг СК3</v>
          </cell>
          <cell r="B94" t="str">
            <v>шт</v>
          </cell>
          <cell r="C94">
            <v>715</v>
          </cell>
          <cell r="E94">
            <v>146</v>
          </cell>
          <cell r="F94">
            <v>499</v>
          </cell>
          <cell r="G94">
            <v>0</v>
          </cell>
          <cell r="H94">
            <v>40</v>
          </cell>
          <cell r="I94" t="str">
            <v>не в матрице</v>
          </cell>
          <cell r="J94">
            <v>153</v>
          </cell>
          <cell r="K94">
            <v>-7</v>
          </cell>
        </row>
        <row r="95">
          <cell r="A95" t="str">
            <v>501 Сосиски Филейские по-ганноверски ТМ Вязанка.в оболочке амицел в м.г.с ВЕС. ПОКОМ</v>
          </cell>
          <cell r="B95" t="str">
            <v>кг</v>
          </cell>
          <cell r="C95">
            <v>255.291</v>
          </cell>
          <cell r="D95">
            <v>202.19399999999999</v>
          </cell>
          <cell r="E95">
            <v>195.84899999999999</v>
          </cell>
          <cell r="F95">
            <v>234.99199999999999</v>
          </cell>
          <cell r="G95">
            <v>1</v>
          </cell>
          <cell r="H95">
            <v>45</v>
          </cell>
          <cell r="I95" t="str">
            <v>матрица</v>
          </cell>
          <cell r="J95">
            <v>199.75</v>
          </cell>
          <cell r="K95">
            <v>-3.9010000000000105</v>
          </cell>
          <cell r="N95">
            <v>0</v>
          </cell>
        </row>
        <row r="96">
          <cell r="A96" t="str">
            <v>Ветчины «Мясорубская с окороком» Фикс.вес 0,33 фиброуз ТМ «Стародворье»</v>
          </cell>
          <cell r="B96" t="str">
            <v>шт</v>
          </cell>
          <cell r="G96">
            <v>0.33</v>
          </cell>
          <cell r="H96">
            <v>40</v>
          </cell>
          <cell r="I96" t="str">
            <v>матрица</v>
          </cell>
        </row>
        <row r="97">
          <cell r="A97" t="str">
            <v>Ветчины «Стародворская» ф/в 0,33 п/а ТМ «Стародворье»</v>
          </cell>
          <cell r="B97" t="str">
            <v>шт</v>
          </cell>
          <cell r="G97">
            <v>0.33</v>
          </cell>
          <cell r="H97">
            <v>50</v>
          </cell>
          <cell r="I97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4.7109375" style="8" customWidth="1"/>
    <col min="8" max="8" width="4.5703125" customWidth="1"/>
    <col min="9" max="9" width="12.7109375" bestFit="1" customWidth="1"/>
    <col min="10" max="13" width="6.5703125" customWidth="1"/>
    <col min="14" max="14" width="6.5703125" style="13" customWidth="1"/>
    <col min="15" max="18" width="6.5703125" customWidth="1"/>
    <col min="19" max="19" width="21.5703125" customWidth="1"/>
    <col min="20" max="21" width="5.42578125" customWidth="1"/>
    <col min="22" max="27" width="6.28515625" customWidth="1"/>
    <col min="28" max="28" width="38.42578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0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1" t="s">
        <v>13</v>
      </c>
      <c r="O3" s="2" t="s">
        <v>13</v>
      </c>
      <c r="P3" s="2" t="s">
        <v>14</v>
      </c>
      <c r="Q3" s="3" t="s">
        <v>169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163</v>
      </c>
      <c r="O4" s="1" t="s">
        <v>22</v>
      </c>
      <c r="P4" s="1" t="s">
        <v>23</v>
      </c>
      <c r="Q4" s="1" t="s">
        <v>170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37754.260999999991</v>
      </c>
      <c r="F5" s="4">
        <f>SUM(F6:F500)</f>
        <v>48551.089999999989</v>
      </c>
      <c r="G5" s="6">
        <v>55</v>
      </c>
      <c r="H5" s="1"/>
      <c r="I5" s="1"/>
      <c r="J5" s="4">
        <f t="shared" ref="J5:R5" si="0">SUM(J6:J500)</f>
        <v>38051.088000000003</v>
      </c>
      <c r="K5" s="4">
        <f t="shared" si="0"/>
        <v>-296.82700000000068</v>
      </c>
      <c r="L5" s="4">
        <f t="shared" si="0"/>
        <v>28256.596999999987</v>
      </c>
      <c r="M5" s="4">
        <f t="shared" si="0"/>
        <v>9497.6640000000007</v>
      </c>
      <c r="N5" s="12">
        <f t="shared" si="0"/>
        <v>16951.779240000003</v>
      </c>
      <c r="O5" s="4">
        <f t="shared" si="0"/>
        <v>9004.9826799999992</v>
      </c>
      <c r="P5" s="4">
        <f t="shared" si="0"/>
        <v>5651.3194000000021</v>
      </c>
      <c r="Q5" s="4">
        <f t="shared" si="0"/>
        <v>8275.5457200000001</v>
      </c>
      <c r="R5" s="4">
        <f t="shared" si="0"/>
        <v>0</v>
      </c>
      <c r="S5" s="1"/>
      <c r="T5" s="1"/>
      <c r="U5" s="1"/>
      <c r="V5" s="4">
        <f t="shared" ref="V5:AA5" si="1">SUM(V6:V500)</f>
        <v>5616.1167999999998</v>
      </c>
      <c r="W5" s="4">
        <f t="shared" si="1"/>
        <v>6841.8511999999973</v>
      </c>
      <c r="X5" s="4">
        <f t="shared" si="1"/>
        <v>6949.1598000000004</v>
      </c>
      <c r="Y5" s="4">
        <f t="shared" si="1"/>
        <v>5610.3913999999995</v>
      </c>
      <c r="Z5" s="4">
        <f t="shared" si="1"/>
        <v>5766.8453999999992</v>
      </c>
      <c r="AA5" s="4">
        <f t="shared" si="1"/>
        <v>6037.7456000000002</v>
      </c>
      <c r="AB5" s="1"/>
      <c r="AC5" s="4">
        <f>SUM(AC6:AC500)</f>
        <v>6216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139.10400000000001</v>
      </c>
      <c r="D6" s="1">
        <v>768.34699999999998</v>
      </c>
      <c r="E6" s="1">
        <v>379.49799999999999</v>
      </c>
      <c r="F6" s="1">
        <v>479.72300000000001</v>
      </c>
      <c r="G6" s="6">
        <v>1</v>
      </c>
      <c r="H6" s="1">
        <v>50</v>
      </c>
      <c r="I6" s="1" t="s">
        <v>32</v>
      </c>
      <c r="J6" s="1">
        <v>352.3</v>
      </c>
      <c r="K6" s="1">
        <f t="shared" ref="K6:K37" si="2">E6-J6</f>
        <v>27.197999999999979</v>
      </c>
      <c r="L6" s="1">
        <f>E6-M6</f>
        <v>379.49799999999999</v>
      </c>
      <c r="M6" s="1"/>
      <c r="N6" s="10">
        <f>IFERROR(VLOOKUP(A6,[1]Sheet!$A:$N,14,0),0)</f>
        <v>872.56560000000013</v>
      </c>
      <c r="O6" s="1"/>
      <c r="P6" s="1">
        <f>L6/5</f>
        <v>75.899599999999992</v>
      </c>
      <c r="Q6" s="5"/>
      <c r="R6" s="5"/>
      <c r="S6" s="1"/>
      <c r="T6" s="1">
        <f>(F6+N6+O6+Q6)/P6</f>
        <v>17.816807993718019</v>
      </c>
      <c r="U6" s="1">
        <f>(F6+N6+O6)/P6</f>
        <v>17.816807993718019</v>
      </c>
      <c r="V6" s="1">
        <v>57.739400000000003</v>
      </c>
      <c r="W6" s="1">
        <v>63.826800000000013</v>
      </c>
      <c r="X6" s="1">
        <v>62.594799999999999</v>
      </c>
      <c r="Y6" s="1">
        <v>43.234000000000002</v>
      </c>
      <c r="Z6" s="1">
        <v>44.75</v>
      </c>
      <c r="AA6" s="1">
        <v>39.517400000000002</v>
      </c>
      <c r="AB6" s="1"/>
      <c r="AC6" s="1">
        <f t="shared" ref="AC6:AC37" si="3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109.679</v>
      </c>
      <c r="D7" s="1">
        <v>426.7</v>
      </c>
      <c r="E7" s="1">
        <v>241.63900000000001</v>
      </c>
      <c r="F7" s="1">
        <v>272.67099999999999</v>
      </c>
      <c r="G7" s="6">
        <v>1</v>
      </c>
      <c r="H7" s="1">
        <v>45</v>
      </c>
      <c r="I7" s="1" t="s">
        <v>32</v>
      </c>
      <c r="J7" s="1">
        <v>203.8</v>
      </c>
      <c r="K7" s="1">
        <f t="shared" si="2"/>
        <v>37.838999999999999</v>
      </c>
      <c r="L7" s="1">
        <f t="shared" ref="L7:L70" si="4">E7-M7</f>
        <v>241.63900000000001</v>
      </c>
      <c r="M7" s="1"/>
      <c r="N7" s="10">
        <f>IFERROR(VLOOKUP(A7,[1]Sheet!$A:$N,14,0),0)</f>
        <v>69.780200000000036</v>
      </c>
      <c r="O7" s="1">
        <v>34.771000000000022</v>
      </c>
      <c r="P7" s="1">
        <f t="shared" ref="P7:P70" si="5">L7/5</f>
        <v>48.327800000000003</v>
      </c>
      <c r="Q7" s="5">
        <f>15*P7-O7-N7-F7</f>
        <v>347.69479999999993</v>
      </c>
      <c r="R7" s="5"/>
      <c r="S7" s="1"/>
      <c r="T7" s="1">
        <f t="shared" ref="T7:T70" si="6">(F7+N7+O7+Q7)/P7</f>
        <v>14.999999999999996</v>
      </c>
      <c r="U7" s="1">
        <f t="shared" ref="U7:U70" si="7">(F7+N7+O7)/P7</f>
        <v>7.8054908355025479</v>
      </c>
      <c r="V7" s="1">
        <v>37.244799999999998</v>
      </c>
      <c r="W7" s="1">
        <v>41.7562</v>
      </c>
      <c r="X7" s="1">
        <v>43.445999999999998</v>
      </c>
      <c r="Y7" s="1">
        <v>25.565000000000001</v>
      </c>
      <c r="Z7" s="1">
        <v>32.833199999999998</v>
      </c>
      <c r="AA7" s="1">
        <v>31.188800000000001</v>
      </c>
      <c r="AB7" s="1"/>
      <c r="AC7" s="1">
        <f t="shared" si="3"/>
        <v>348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32" t="s">
        <v>34</v>
      </c>
      <c r="B8" s="32" t="s">
        <v>31</v>
      </c>
      <c r="C8" s="32">
        <v>1322.2049999999999</v>
      </c>
      <c r="D8" s="32">
        <v>1784.6579999999999</v>
      </c>
      <c r="E8" s="32">
        <v>2055.826</v>
      </c>
      <c r="F8" s="32">
        <v>824.62400000000002</v>
      </c>
      <c r="G8" s="33">
        <v>1</v>
      </c>
      <c r="H8" s="32">
        <v>45</v>
      </c>
      <c r="I8" s="32" t="s">
        <v>32</v>
      </c>
      <c r="J8" s="32">
        <v>1928.7</v>
      </c>
      <c r="K8" s="32">
        <f t="shared" si="2"/>
        <v>127.12599999999998</v>
      </c>
      <c r="L8" s="32">
        <f t="shared" si="4"/>
        <v>2055.826</v>
      </c>
      <c r="M8" s="32"/>
      <c r="N8" s="34">
        <f>IFERROR(VLOOKUP(A8,[1]Sheet!$A:$N,14,0),0)</f>
        <v>81.893400000000156</v>
      </c>
      <c r="O8" s="32">
        <v>1637.7288000000001</v>
      </c>
      <c r="P8" s="32">
        <f t="shared" si="5"/>
        <v>411.16520000000003</v>
      </c>
      <c r="Q8" s="35">
        <f>8*P8-O8-N8-F8</f>
        <v>745.07539999999995</v>
      </c>
      <c r="R8" s="35"/>
      <c r="S8" s="32"/>
      <c r="T8" s="32">
        <f t="shared" si="6"/>
        <v>8</v>
      </c>
      <c r="U8" s="32">
        <f t="shared" si="7"/>
        <v>6.1878928469627299</v>
      </c>
      <c r="V8" s="32">
        <v>393.90480000000002</v>
      </c>
      <c r="W8" s="32">
        <v>356.93439999999998</v>
      </c>
      <c r="X8" s="32">
        <v>346.08179999999999</v>
      </c>
      <c r="Y8" s="32">
        <v>212.65639999999999</v>
      </c>
      <c r="Z8" s="32">
        <v>240.04900000000001</v>
      </c>
      <c r="AA8" s="32">
        <v>335.41860000000003</v>
      </c>
      <c r="AB8" s="32" t="s">
        <v>35</v>
      </c>
      <c r="AC8" s="32">
        <f t="shared" si="3"/>
        <v>745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31</v>
      </c>
      <c r="C9" s="1">
        <v>53.475999999999999</v>
      </c>
      <c r="D9" s="1">
        <v>4.0709999999999997</v>
      </c>
      <c r="E9" s="1">
        <v>11.186</v>
      </c>
      <c r="F9" s="1">
        <v>38.673000000000002</v>
      </c>
      <c r="G9" s="6">
        <v>1</v>
      </c>
      <c r="H9" s="1">
        <v>40</v>
      </c>
      <c r="I9" s="1" t="s">
        <v>32</v>
      </c>
      <c r="J9" s="1">
        <v>11.7</v>
      </c>
      <c r="K9" s="1">
        <f t="shared" si="2"/>
        <v>-0.51399999999999935</v>
      </c>
      <c r="L9" s="1">
        <f t="shared" si="4"/>
        <v>11.186</v>
      </c>
      <c r="M9" s="1"/>
      <c r="N9" s="10">
        <f>IFERROR(VLOOKUP(A9,[1]Sheet!$A:$N,14,0),0)</f>
        <v>0</v>
      </c>
      <c r="O9" s="1">
        <v>5</v>
      </c>
      <c r="P9" s="1">
        <f t="shared" si="5"/>
        <v>2.2372000000000001</v>
      </c>
      <c r="Q9" s="5"/>
      <c r="R9" s="5"/>
      <c r="S9" s="1"/>
      <c r="T9" s="1">
        <f t="shared" si="6"/>
        <v>19.521276595744681</v>
      </c>
      <c r="U9" s="1">
        <f t="shared" si="7"/>
        <v>19.521276595744681</v>
      </c>
      <c r="V9" s="1">
        <v>3.7437999999999998</v>
      </c>
      <c r="W9" s="1">
        <v>4.0423999999999998</v>
      </c>
      <c r="X9" s="1">
        <v>3.8054000000000001</v>
      </c>
      <c r="Y9" s="1">
        <v>3.9064000000000001</v>
      </c>
      <c r="Z9" s="1">
        <v>4.2926000000000002</v>
      </c>
      <c r="AA9" s="1">
        <v>4.548</v>
      </c>
      <c r="AB9" s="1"/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4" t="s">
        <v>37</v>
      </c>
      <c r="B10" s="14" t="s">
        <v>38</v>
      </c>
      <c r="C10" s="14">
        <v>246</v>
      </c>
      <c r="D10" s="14">
        <v>258</v>
      </c>
      <c r="E10" s="14">
        <v>258</v>
      </c>
      <c r="F10" s="14"/>
      <c r="G10" s="15">
        <v>0</v>
      </c>
      <c r="H10" s="14" t="e">
        <v>#N/A</v>
      </c>
      <c r="I10" s="14" t="s">
        <v>39</v>
      </c>
      <c r="J10" s="14">
        <v>260</v>
      </c>
      <c r="K10" s="14">
        <f t="shared" si="2"/>
        <v>-2</v>
      </c>
      <c r="L10" s="14">
        <f t="shared" si="4"/>
        <v>0</v>
      </c>
      <c r="M10" s="14">
        <v>258</v>
      </c>
      <c r="N10" s="16">
        <f>IFERROR(VLOOKUP(A10,[1]Sheet!$A:$N,14,0),0)</f>
        <v>0</v>
      </c>
      <c r="O10" s="14"/>
      <c r="P10" s="14">
        <f t="shared" si="5"/>
        <v>0</v>
      </c>
      <c r="Q10" s="17"/>
      <c r="R10" s="17"/>
      <c r="S10" s="14"/>
      <c r="T10" s="14" t="e">
        <f t="shared" si="6"/>
        <v>#DIV/0!</v>
      </c>
      <c r="U10" s="14" t="e">
        <f t="shared" si="7"/>
        <v>#DIV/0!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/>
      <c r="AC10" s="14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38</v>
      </c>
      <c r="C11" s="1">
        <v>575</v>
      </c>
      <c r="D11" s="1">
        <v>1554</v>
      </c>
      <c r="E11" s="1">
        <v>794</v>
      </c>
      <c r="F11" s="1">
        <v>1200</v>
      </c>
      <c r="G11" s="6">
        <v>0.45</v>
      </c>
      <c r="H11" s="1">
        <v>45</v>
      </c>
      <c r="I11" s="1" t="s">
        <v>32</v>
      </c>
      <c r="J11" s="1">
        <v>772</v>
      </c>
      <c r="K11" s="1">
        <f t="shared" si="2"/>
        <v>22</v>
      </c>
      <c r="L11" s="1">
        <f t="shared" si="4"/>
        <v>794</v>
      </c>
      <c r="M11" s="1"/>
      <c r="N11" s="10">
        <f>IFERROR(VLOOKUP(A11,[1]Sheet!$A:$N,14,0),0)</f>
        <v>140.59999999999991</v>
      </c>
      <c r="O11" s="1">
        <v>38.3599999999999</v>
      </c>
      <c r="P11" s="1">
        <f t="shared" si="5"/>
        <v>158.80000000000001</v>
      </c>
      <c r="Q11" s="5">
        <f t="shared" ref="Q11:Q12" si="8">15*P11-O11-N11-F11</f>
        <v>1003.0400000000004</v>
      </c>
      <c r="R11" s="5"/>
      <c r="S11" s="1"/>
      <c r="T11" s="1">
        <f t="shared" si="6"/>
        <v>14.999999999999998</v>
      </c>
      <c r="U11" s="1">
        <f t="shared" si="7"/>
        <v>8.6836272040302251</v>
      </c>
      <c r="V11" s="1">
        <v>143.6</v>
      </c>
      <c r="W11" s="1">
        <v>166.4</v>
      </c>
      <c r="X11" s="1">
        <v>170.4</v>
      </c>
      <c r="Y11" s="1">
        <v>148</v>
      </c>
      <c r="Z11" s="1">
        <v>142.4</v>
      </c>
      <c r="AA11" s="1">
        <v>158</v>
      </c>
      <c r="AB11" s="1"/>
      <c r="AC11" s="1">
        <f t="shared" si="3"/>
        <v>451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38</v>
      </c>
      <c r="C12" s="1">
        <v>2483.5239999999999</v>
      </c>
      <c r="D12" s="1">
        <v>318</v>
      </c>
      <c r="E12" s="1">
        <v>1151</v>
      </c>
      <c r="F12" s="1">
        <v>1491.5239999999999</v>
      </c>
      <c r="G12" s="6">
        <v>0.45</v>
      </c>
      <c r="H12" s="1">
        <v>45</v>
      </c>
      <c r="I12" s="1" t="s">
        <v>32</v>
      </c>
      <c r="J12" s="1">
        <v>1160</v>
      </c>
      <c r="K12" s="1">
        <f t="shared" si="2"/>
        <v>-9</v>
      </c>
      <c r="L12" s="1">
        <f t="shared" si="4"/>
        <v>1151</v>
      </c>
      <c r="M12" s="1"/>
      <c r="N12" s="10">
        <f>IFERROR(VLOOKUP(A12,[1]Sheet!$A:$N,14,0),0)</f>
        <v>608.39999999999986</v>
      </c>
      <c r="O12" s="1">
        <v>525.39999999999964</v>
      </c>
      <c r="P12" s="1">
        <f t="shared" si="5"/>
        <v>230.2</v>
      </c>
      <c r="Q12" s="5">
        <f t="shared" si="8"/>
        <v>827.67600000000084</v>
      </c>
      <c r="R12" s="5"/>
      <c r="S12" s="1"/>
      <c r="T12" s="1">
        <f t="shared" si="6"/>
        <v>15.000000000000004</v>
      </c>
      <c r="U12" s="1">
        <f t="shared" si="7"/>
        <v>11.404535186794091</v>
      </c>
      <c r="V12" s="1">
        <v>221.2</v>
      </c>
      <c r="W12" s="1">
        <v>219.8</v>
      </c>
      <c r="X12" s="1">
        <v>222.8</v>
      </c>
      <c r="Y12" s="1">
        <v>265.49520000000001</v>
      </c>
      <c r="Z12" s="1">
        <v>304.49520000000001</v>
      </c>
      <c r="AA12" s="1">
        <v>434</v>
      </c>
      <c r="AB12" s="1" t="s">
        <v>42</v>
      </c>
      <c r="AC12" s="1">
        <f t="shared" si="3"/>
        <v>372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4" t="s">
        <v>43</v>
      </c>
      <c r="B13" s="14" t="s">
        <v>38</v>
      </c>
      <c r="C13" s="14">
        <v>90</v>
      </c>
      <c r="D13" s="14">
        <v>200</v>
      </c>
      <c r="E13" s="14">
        <v>200</v>
      </c>
      <c r="F13" s="14"/>
      <c r="G13" s="15">
        <v>0</v>
      </c>
      <c r="H13" s="14" t="e">
        <v>#N/A</v>
      </c>
      <c r="I13" s="14" t="s">
        <v>39</v>
      </c>
      <c r="J13" s="14">
        <v>200</v>
      </c>
      <c r="K13" s="14">
        <f t="shared" si="2"/>
        <v>0</v>
      </c>
      <c r="L13" s="14">
        <f t="shared" si="4"/>
        <v>0</v>
      </c>
      <c r="M13" s="14">
        <v>200</v>
      </c>
      <c r="N13" s="16">
        <f>IFERROR(VLOOKUP(A13,[1]Sheet!$A:$N,14,0),0)</f>
        <v>0</v>
      </c>
      <c r="O13" s="14"/>
      <c r="P13" s="14">
        <f t="shared" si="5"/>
        <v>0</v>
      </c>
      <c r="Q13" s="17"/>
      <c r="R13" s="17"/>
      <c r="S13" s="14"/>
      <c r="T13" s="14" t="e">
        <f t="shared" si="6"/>
        <v>#DIV/0!</v>
      </c>
      <c r="U13" s="14" t="e">
        <f t="shared" si="7"/>
        <v>#DIV/0!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/>
      <c r="AC13" s="14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38</v>
      </c>
      <c r="C14" s="1">
        <v>411</v>
      </c>
      <c r="D14" s="1">
        <v>735</v>
      </c>
      <c r="E14" s="1">
        <v>346</v>
      </c>
      <c r="F14" s="1">
        <v>391</v>
      </c>
      <c r="G14" s="6">
        <v>0.17</v>
      </c>
      <c r="H14" s="1">
        <v>180</v>
      </c>
      <c r="I14" s="1" t="s">
        <v>32</v>
      </c>
      <c r="J14" s="1">
        <v>384</v>
      </c>
      <c r="K14" s="1">
        <f t="shared" si="2"/>
        <v>-38</v>
      </c>
      <c r="L14" s="1">
        <f t="shared" si="4"/>
        <v>91</v>
      </c>
      <c r="M14" s="1">
        <v>255</v>
      </c>
      <c r="N14" s="10">
        <f>IFERROR(VLOOKUP(A14,[1]Sheet!$A:$N,14,0),0)</f>
        <v>35.599999999999973</v>
      </c>
      <c r="O14" s="1"/>
      <c r="P14" s="1">
        <f t="shared" si="5"/>
        <v>18.2</v>
      </c>
      <c r="Q14" s="5"/>
      <c r="R14" s="5"/>
      <c r="S14" s="1"/>
      <c r="T14" s="1">
        <f t="shared" si="6"/>
        <v>23.439560439560438</v>
      </c>
      <c r="U14" s="1">
        <f t="shared" si="7"/>
        <v>23.439560439560438</v>
      </c>
      <c r="V14" s="1">
        <v>14.6</v>
      </c>
      <c r="W14" s="1">
        <v>35.799999999999997</v>
      </c>
      <c r="X14" s="1">
        <v>38.799999999999997</v>
      </c>
      <c r="Y14" s="1">
        <v>10</v>
      </c>
      <c r="Z14" s="1">
        <v>4.2</v>
      </c>
      <c r="AA14" s="1">
        <v>5.6</v>
      </c>
      <c r="AB14" s="1" t="s">
        <v>45</v>
      </c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4" t="s">
        <v>46</v>
      </c>
      <c r="B15" s="14" t="s">
        <v>38</v>
      </c>
      <c r="C15" s="14">
        <v>150</v>
      </c>
      <c r="D15" s="14">
        <v>204</v>
      </c>
      <c r="E15" s="14">
        <v>204</v>
      </c>
      <c r="F15" s="14"/>
      <c r="G15" s="15">
        <v>0</v>
      </c>
      <c r="H15" s="14" t="e">
        <v>#N/A</v>
      </c>
      <c r="I15" s="14" t="s">
        <v>39</v>
      </c>
      <c r="J15" s="14">
        <v>204</v>
      </c>
      <c r="K15" s="14">
        <f t="shared" si="2"/>
        <v>0</v>
      </c>
      <c r="L15" s="14">
        <f t="shared" si="4"/>
        <v>0</v>
      </c>
      <c r="M15" s="14">
        <v>204</v>
      </c>
      <c r="N15" s="16">
        <f>IFERROR(VLOOKUP(A15,[1]Sheet!$A:$N,14,0),0)</f>
        <v>0</v>
      </c>
      <c r="O15" s="14"/>
      <c r="P15" s="14">
        <f t="shared" si="5"/>
        <v>0</v>
      </c>
      <c r="Q15" s="17"/>
      <c r="R15" s="17"/>
      <c r="S15" s="14"/>
      <c r="T15" s="14" t="e">
        <f t="shared" si="6"/>
        <v>#DIV/0!</v>
      </c>
      <c r="U15" s="14" t="e">
        <f t="shared" si="7"/>
        <v>#DIV/0!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/>
      <c r="AC15" s="14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38</v>
      </c>
      <c r="C16" s="1">
        <v>113</v>
      </c>
      <c r="D16" s="1">
        <v>246</v>
      </c>
      <c r="E16" s="1">
        <v>160</v>
      </c>
      <c r="F16" s="1">
        <v>79</v>
      </c>
      <c r="G16" s="6">
        <v>0.3</v>
      </c>
      <c r="H16" s="1">
        <v>40</v>
      </c>
      <c r="I16" s="1" t="s">
        <v>32</v>
      </c>
      <c r="J16" s="1">
        <v>160</v>
      </c>
      <c r="K16" s="1">
        <f t="shared" si="2"/>
        <v>0</v>
      </c>
      <c r="L16" s="1">
        <f t="shared" si="4"/>
        <v>10</v>
      </c>
      <c r="M16" s="1">
        <v>150</v>
      </c>
      <c r="N16" s="10">
        <f>IFERROR(VLOOKUP(A16,[1]Sheet!$A:$N,14,0),0)</f>
        <v>15.80000000000001</v>
      </c>
      <c r="O16" s="1"/>
      <c r="P16" s="1">
        <f t="shared" si="5"/>
        <v>2</v>
      </c>
      <c r="Q16" s="5"/>
      <c r="R16" s="5"/>
      <c r="S16" s="1"/>
      <c r="T16" s="1">
        <f t="shared" si="6"/>
        <v>47.400000000000006</v>
      </c>
      <c r="U16" s="1">
        <f t="shared" si="7"/>
        <v>47.400000000000006</v>
      </c>
      <c r="V16" s="1">
        <v>3</v>
      </c>
      <c r="W16" s="1">
        <v>7</v>
      </c>
      <c r="X16" s="1">
        <v>6</v>
      </c>
      <c r="Y16" s="1">
        <v>3</v>
      </c>
      <c r="Z16" s="1">
        <v>2.8</v>
      </c>
      <c r="AA16" s="1">
        <v>4.4000000000000004</v>
      </c>
      <c r="AB16" s="1" t="s">
        <v>48</v>
      </c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38</v>
      </c>
      <c r="C17" s="1"/>
      <c r="D17" s="1">
        <v>60</v>
      </c>
      <c r="E17" s="1">
        <v>9</v>
      </c>
      <c r="F17" s="1">
        <v>50</v>
      </c>
      <c r="G17" s="6">
        <v>0.17</v>
      </c>
      <c r="H17" s="1">
        <v>180</v>
      </c>
      <c r="I17" s="1" t="s">
        <v>32</v>
      </c>
      <c r="J17" s="1">
        <v>2</v>
      </c>
      <c r="K17" s="1">
        <f t="shared" si="2"/>
        <v>7</v>
      </c>
      <c r="L17" s="1">
        <f t="shared" si="4"/>
        <v>9</v>
      </c>
      <c r="M17" s="1"/>
      <c r="N17" s="10">
        <f>IFERROR(VLOOKUP(A17,[1]Sheet!$A:$N,14,0),0)</f>
        <v>34.800000000000068</v>
      </c>
      <c r="O17" s="1">
        <v>300</v>
      </c>
      <c r="P17" s="1">
        <f t="shared" si="5"/>
        <v>1.8</v>
      </c>
      <c r="Q17" s="5"/>
      <c r="R17" s="5"/>
      <c r="S17" s="1"/>
      <c r="T17" s="1">
        <f t="shared" si="6"/>
        <v>213.7777777777778</v>
      </c>
      <c r="U17" s="1">
        <f t="shared" si="7"/>
        <v>213.7777777777778</v>
      </c>
      <c r="V17" s="1">
        <v>-1.2</v>
      </c>
      <c r="W17" s="1">
        <v>27</v>
      </c>
      <c r="X17" s="1">
        <v>32.799999999999997</v>
      </c>
      <c r="Y17" s="1">
        <v>17.600000000000001</v>
      </c>
      <c r="Z17" s="1">
        <v>15</v>
      </c>
      <c r="AA17" s="1">
        <v>19.2</v>
      </c>
      <c r="AB17" s="1" t="s">
        <v>50</v>
      </c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4" t="s">
        <v>51</v>
      </c>
      <c r="B18" s="14" t="s">
        <v>38</v>
      </c>
      <c r="C18" s="14">
        <v>192</v>
      </c>
      <c r="D18" s="14">
        <v>240</v>
      </c>
      <c r="E18" s="14">
        <v>240</v>
      </c>
      <c r="F18" s="14"/>
      <c r="G18" s="15">
        <v>0</v>
      </c>
      <c r="H18" s="14" t="e">
        <v>#N/A</v>
      </c>
      <c r="I18" s="14" t="s">
        <v>39</v>
      </c>
      <c r="J18" s="14">
        <v>240</v>
      </c>
      <c r="K18" s="14">
        <f t="shared" si="2"/>
        <v>0</v>
      </c>
      <c r="L18" s="14">
        <f t="shared" si="4"/>
        <v>0</v>
      </c>
      <c r="M18" s="14">
        <v>240</v>
      </c>
      <c r="N18" s="16">
        <f>IFERROR(VLOOKUP(A18,[1]Sheet!$A:$N,14,0),0)</f>
        <v>0</v>
      </c>
      <c r="O18" s="14"/>
      <c r="P18" s="14">
        <f t="shared" si="5"/>
        <v>0</v>
      </c>
      <c r="Q18" s="17"/>
      <c r="R18" s="17"/>
      <c r="S18" s="14"/>
      <c r="T18" s="14" t="e">
        <f t="shared" si="6"/>
        <v>#DIV/0!</v>
      </c>
      <c r="U18" s="14" t="e">
        <f t="shared" si="7"/>
        <v>#DIV/0!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/>
      <c r="AC18" s="14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4" t="s">
        <v>52</v>
      </c>
      <c r="B19" s="14" t="s">
        <v>38</v>
      </c>
      <c r="C19" s="14">
        <v>120</v>
      </c>
      <c r="D19" s="14">
        <v>216</v>
      </c>
      <c r="E19" s="14">
        <v>216</v>
      </c>
      <c r="F19" s="14"/>
      <c r="G19" s="15">
        <v>0</v>
      </c>
      <c r="H19" s="14" t="e">
        <v>#N/A</v>
      </c>
      <c r="I19" s="14" t="s">
        <v>39</v>
      </c>
      <c r="J19" s="14">
        <v>216</v>
      </c>
      <c r="K19" s="14">
        <f t="shared" si="2"/>
        <v>0</v>
      </c>
      <c r="L19" s="14">
        <f t="shared" si="4"/>
        <v>0</v>
      </c>
      <c r="M19" s="14">
        <v>216</v>
      </c>
      <c r="N19" s="16">
        <f>IFERROR(VLOOKUP(A19,[1]Sheet!$A:$N,14,0),0)</f>
        <v>0</v>
      </c>
      <c r="O19" s="14"/>
      <c r="P19" s="14">
        <f t="shared" si="5"/>
        <v>0</v>
      </c>
      <c r="Q19" s="17"/>
      <c r="R19" s="17"/>
      <c r="S19" s="14"/>
      <c r="T19" s="14" t="e">
        <f t="shared" si="6"/>
        <v>#DIV/0!</v>
      </c>
      <c r="U19" s="14" t="e">
        <f t="shared" si="7"/>
        <v>#DIV/0!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/>
      <c r="AC19" s="14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53</v>
      </c>
      <c r="B20" s="14" t="s">
        <v>38</v>
      </c>
      <c r="C20" s="14">
        <v>60</v>
      </c>
      <c r="D20" s="14">
        <v>168</v>
      </c>
      <c r="E20" s="14">
        <v>168</v>
      </c>
      <c r="F20" s="14"/>
      <c r="G20" s="15">
        <v>0</v>
      </c>
      <c r="H20" s="14" t="e">
        <v>#N/A</v>
      </c>
      <c r="I20" s="14" t="s">
        <v>39</v>
      </c>
      <c r="J20" s="14">
        <v>168</v>
      </c>
      <c r="K20" s="14">
        <f t="shared" si="2"/>
        <v>0</v>
      </c>
      <c r="L20" s="14">
        <f t="shared" si="4"/>
        <v>0</v>
      </c>
      <c r="M20" s="14">
        <v>168</v>
      </c>
      <c r="N20" s="16">
        <f>IFERROR(VLOOKUP(A20,[1]Sheet!$A:$N,14,0),0)</f>
        <v>0</v>
      </c>
      <c r="O20" s="14"/>
      <c r="P20" s="14">
        <f t="shared" si="5"/>
        <v>0</v>
      </c>
      <c r="Q20" s="17"/>
      <c r="R20" s="17"/>
      <c r="S20" s="14"/>
      <c r="T20" s="14" t="e">
        <f t="shared" si="6"/>
        <v>#DIV/0!</v>
      </c>
      <c r="U20" s="14" t="e">
        <f t="shared" si="7"/>
        <v>#DIV/0!</v>
      </c>
      <c r="V20" s="14">
        <v>0</v>
      </c>
      <c r="W20" s="14">
        <v>0</v>
      </c>
      <c r="X20" s="14">
        <v>0.2</v>
      </c>
      <c r="Y20" s="14">
        <v>0</v>
      </c>
      <c r="Z20" s="14">
        <v>0</v>
      </c>
      <c r="AA20" s="14">
        <v>0</v>
      </c>
      <c r="AB20" s="14"/>
      <c r="AC20" s="14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8" t="s">
        <v>54</v>
      </c>
      <c r="B21" s="18" t="s">
        <v>38</v>
      </c>
      <c r="C21" s="18">
        <v>90</v>
      </c>
      <c r="D21" s="18">
        <v>96</v>
      </c>
      <c r="E21" s="18">
        <v>96</v>
      </c>
      <c r="F21" s="18"/>
      <c r="G21" s="19">
        <v>0</v>
      </c>
      <c r="H21" s="18">
        <v>50</v>
      </c>
      <c r="I21" s="18" t="s">
        <v>32</v>
      </c>
      <c r="J21" s="18">
        <v>96</v>
      </c>
      <c r="K21" s="18">
        <f t="shared" si="2"/>
        <v>0</v>
      </c>
      <c r="L21" s="18">
        <f t="shared" si="4"/>
        <v>0</v>
      </c>
      <c r="M21" s="18">
        <v>96</v>
      </c>
      <c r="N21" s="20">
        <f>IFERROR(VLOOKUP(A21,[1]Sheet!$A:$N,14,0),0)</f>
        <v>0</v>
      </c>
      <c r="O21" s="18"/>
      <c r="P21" s="18">
        <f t="shared" si="5"/>
        <v>0</v>
      </c>
      <c r="Q21" s="21"/>
      <c r="R21" s="21"/>
      <c r="S21" s="18"/>
      <c r="T21" s="18" t="e">
        <f t="shared" si="6"/>
        <v>#DIV/0!</v>
      </c>
      <c r="U21" s="18" t="e">
        <f t="shared" si="7"/>
        <v>#DIV/0!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 t="s">
        <v>55</v>
      </c>
      <c r="AC21" s="18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38</v>
      </c>
      <c r="C22" s="1">
        <v>84</v>
      </c>
      <c r="D22" s="1">
        <v>594</v>
      </c>
      <c r="E22" s="1">
        <v>222</v>
      </c>
      <c r="F22" s="1">
        <v>372</v>
      </c>
      <c r="G22" s="6">
        <v>0.35</v>
      </c>
      <c r="H22" s="1">
        <v>50</v>
      </c>
      <c r="I22" s="1" t="s">
        <v>32</v>
      </c>
      <c r="J22" s="1">
        <v>248</v>
      </c>
      <c r="K22" s="1">
        <f t="shared" si="2"/>
        <v>-26</v>
      </c>
      <c r="L22" s="1">
        <f t="shared" si="4"/>
        <v>54</v>
      </c>
      <c r="M22" s="1">
        <v>168</v>
      </c>
      <c r="N22" s="10">
        <f>IFERROR(VLOOKUP(A22,[1]Sheet!$A:$N,14,0),0)</f>
        <v>47</v>
      </c>
      <c r="O22" s="1"/>
      <c r="P22" s="1">
        <f t="shared" si="5"/>
        <v>10.8</v>
      </c>
      <c r="Q22" s="5"/>
      <c r="R22" s="5"/>
      <c r="S22" s="1"/>
      <c r="T22" s="1">
        <f t="shared" si="6"/>
        <v>38.796296296296291</v>
      </c>
      <c r="U22" s="1">
        <f t="shared" si="7"/>
        <v>38.796296296296291</v>
      </c>
      <c r="V22" s="1">
        <v>5.4</v>
      </c>
      <c r="W22" s="1">
        <v>31</v>
      </c>
      <c r="X22" s="1">
        <v>32.200000000000003</v>
      </c>
      <c r="Y22" s="1">
        <v>4.5999999999999996</v>
      </c>
      <c r="Z22" s="1">
        <v>0</v>
      </c>
      <c r="AA22" s="1">
        <v>0</v>
      </c>
      <c r="AB22" s="1" t="s">
        <v>57</v>
      </c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36" t="s">
        <v>58</v>
      </c>
      <c r="B23" s="36" t="s">
        <v>31</v>
      </c>
      <c r="C23" s="36">
        <v>736.27099999999996</v>
      </c>
      <c r="D23" s="36">
        <v>1761.425</v>
      </c>
      <c r="E23" s="36">
        <v>691.51400000000001</v>
      </c>
      <c r="F23" s="36">
        <v>1627.7539999999999</v>
      </c>
      <c r="G23" s="37">
        <v>1</v>
      </c>
      <c r="H23" s="36">
        <v>55</v>
      </c>
      <c r="I23" s="36" t="s">
        <v>32</v>
      </c>
      <c r="J23" s="36">
        <v>646.85</v>
      </c>
      <c r="K23" s="36">
        <f t="shared" si="2"/>
        <v>44.663999999999987</v>
      </c>
      <c r="L23" s="36">
        <f t="shared" si="4"/>
        <v>691.51400000000001</v>
      </c>
      <c r="M23" s="36"/>
      <c r="N23" s="38">
        <f>IFERROR(VLOOKUP(A23,[1]Sheet!$A:$N,14,0),0)</f>
        <v>248.56064000000009</v>
      </c>
      <c r="O23" s="36">
        <v>113.7808</v>
      </c>
      <c r="P23" s="36">
        <f t="shared" si="5"/>
        <v>138.30279999999999</v>
      </c>
      <c r="Q23" s="39">
        <f>16*P23-O23-N23-F23</f>
        <v>222.7493599999998</v>
      </c>
      <c r="R23" s="39"/>
      <c r="S23" s="36"/>
      <c r="T23" s="36">
        <f t="shared" si="6"/>
        <v>16</v>
      </c>
      <c r="U23" s="36">
        <f t="shared" si="7"/>
        <v>14.389408168164348</v>
      </c>
      <c r="V23" s="36">
        <v>153.1054</v>
      </c>
      <c r="W23" s="36">
        <v>163.459</v>
      </c>
      <c r="X23" s="36">
        <v>160.7672</v>
      </c>
      <c r="Y23" s="36">
        <v>144.67760000000001</v>
      </c>
      <c r="Z23" s="36">
        <v>153.23759999999999</v>
      </c>
      <c r="AA23" s="36">
        <v>157.86179999999999</v>
      </c>
      <c r="AB23" s="36" t="s">
        <v>59</v>
      </c>
      <c r="AC23" s="36">
        <f t="shared" si="3"/>
        <v>223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32" t="s">
        <v>60</v>
      </c>
      <c r="B24" s="32" t="s">
        <v>31</v>
      </c>
      <c r="C24" s="32">
        <v>2313.9920000000002</v>
      </c>
      <c r="D24" s="32">
        <v>3156.8420000000001</v>
      </c>
      <c r="E24" s="32">
        <v>2649.0079999999998</v>
      </c>
      <c r="F24" s="32">
        <v>2570.7040000000002</v>
      </c>
      <c r="G24" s="33">
        <v>1</v>
      </c>
      <c r="H24" s="32">
        <v>50</v>
      </c>
      <c r="I24" s="32" t="s">
        <v>32</v>
      </c>
      <c r="J24" s="32">
        <v>2620</v>
      </c>
      <c r="K24" s="32">
        <f t="shared" si="2"/>
        <v>29.007999999999811</v>
      </c>
      <c r="L24" s="32">
        <f t="shared" si="4"/>
        <v>2649.0079999999998</v>
      </c>
      <c r="M24" s="32"/>
      <c r="N24" s="34">
        <f>IFERROR(VLOOKUP(A24,[1]Sheet!$A:$N,14,0),0)</f>
        <v>300</v>
      </c>
      <c r="O24" s="32">
        <v>1344.7914000000001</v>
      </c>
      <c r="P24" s="32">
        <f t="shared" si="5"/>
        <v>529.80160000000001</v>
      </c>
      <c r="Q24" s="35">
        <f>9*P24-O24-N24-F24</f>
        <v>552.7189999999996</v>
      </c>
      <c r="R24" s="35"/>
      <c r="S24" s="32"/>
      <c r="T24" s="32">
        <f t="shared" si="6"/>
        <v>8.9999999999999982</v>
      </c>
      <c r="U24" s="32">
        <f t="shared" si="7"/>
        <v>7.9567434299934163</v>
      </c>
      <c r="V24" s="32">
        <v>523.26679999999999</v>
      </c>
      <c r="W24" s="32">
        <v>593.3134</v>
      </c>
      <c r="X24" s="32">
        <v>672.6508</v>
      </c>
      <c r="Y24" s="32">
        <v>591.54780000000005</v>
      </c>
      <c r="Z24" s="32">
        <v>534.7242</v>
      </c>
      <c r="AA24" s="32">
        <v>526.87040000000002</v>
      </c>
      <c r="AB24" s="32" t="s">
        <v>35</v>
      </c>
      <c r="AC24" s="32">
        <f t="shared" si="3"/>
        <v>553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32" t="s">
        <v>61</v>
      </c>
      <c r="B25" s="32" t="s">
        <v>31</v>
      </c>
      <c r="C25" s="32">
        <v>32.984000000000002</v>
      </c>
      <c r="D25" s="32">
        <v>916.92700000000002</v>
      </c>
      <c r="E25" s="32">
        <v>310.51799999999997</v>
      </c>
      <c r="F25" s="32">
        <v>591.12199999999996</v>
      </c>
      <c r="G25" s="33">
        <v>1</v>
      </c>
      <c r="H25" s="32">
        <v>60</v>
      </c>
      <c r="I25" s="32" t="s">
        <v>32</v>
      </c>
      <c r="J25" s="32">
        <v>308.64999999999998</v>
      </c>
      <c r="K25" s="32">
        <f t="shared" si="2"/>
        <v>1.867999999999995</v>
      </c>
      <c r="L25" s="32">
        <f t="shared" si="4"/>
        <v>310.51799999999997</v>
      </c>
      <c r="M25" s="32"/>
      <c r="N25" s="34">
        <f>IFERROR(VLOOKUP(A25,[1]Sheet!$A:$N,14,0),0)</f>
        <v>0</v>
      </c>
      <c r="O25" s="32"/>
      <c r="P25" s="32">
        <f t="shared" si="5"/>
        <v>62.103599999999993</v>
      </c>
      <c r="Q25" s="35"/>
      <c r="R25" s="35"/>
      <c r="S25" s="32"/>
      <c r="T25" s="32">
        <f t="shared" si="6"/>
        <v>9.5183209991047217</v>
      </c>
      <c r="U25" s="32">
        <f t="shared" si="7"/>
        <v>9.5183209991047217</v>
      </c>
      <c r="V25" s="32">
        <v>59.439</v>
      </c>
      <c r="W25" s="32">
        <v>108.91200000000001</v>
      </c>
      <c r="X25" s="32">
        <v>114.6032</v>
      </c>
      <c r="Y25" s="32">
        <v>57.459400000000002</v>
      </c>
      <c r="Z25" s="32">
        <v>47.187800000000003</v>
      </c>
      <c r="AA25" s="32">
        <v>60.860199999999999</v>
      </c>
      <c r="AB25" s="32" t="s">
        <v>35</v>
      </c>
      <c r="AC25" s="32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8" t="s">
        <v>62</v>
      </c>
      <c r="B26" s="18" t="s">
        <v>31</v>
      </c>
      <c r="C26" s="18"/>
      <c r="D26" s="18"/>
      <c r="E26" s="18"/>
      <c r="F26" s="18"/>
      <c r="G26" s="19">
        <v>0</v>
      </c>
      <c r="H26" s="18">
        <v>60</v>
      </c>
      <c r="I26" s="18" t="s">
        <v>32</v>
      </c>
      <c r="J26" s="18"/>
      <c r="K26" s="18">
        <f t="shared" si="2"/>
        <v>0</v>
      </c>
      <c r="L26" s="18">
        <f t="shared" si="4"/>
        <v>0</v>
      </c>
      <c r="M26" s="18"/>
      <c r="N26" s="20">
        <f>IFERROR(VLOOKUP(A26,[1]Sheet!$A:$N,14,0),0)</f>
        <v>94.258599999999944</v>
      </c>
      <c r="O26" s="18"/>
      <c r="P26" s="18">
        <f t="shared" si="5"/>
        <v>0</v>
      </c>
      <c r="Q26" s="21"/>
      <c r="R26" s="21"/>
      <c r="S26" s="18"/>
      <c r="T26" s="18" t="e">
        <f t="shared" si="6"/>
        <v>#DIV/0!</v>
      </c>
      <c r="U26" s="18" t="e">
        <f t="shared" si="7"/>
        <v>#DIV/0!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 t="s">
        <v>55</v>
      </c>
      <c r="AC26" s="18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36" t="s">
        <v>63</v>
      </c>
      <c r="B27" s="36" t="s">
        <v>31</v>
      </c>
      <c r="C27" s="36">
        <v>1104.278</v>
      </c>
      <c r="D27" s="36">
        <v>3047.39</v>
      </c>
      <c r="E27" s="36">
        <v>906.98900000000003</v>
      </c>
      <c r="F27" s="36">
        <v>3008.1219999999998</v>
      </c>
      <c r="G27" s="37">
        <v>1</v>
      </c>
      <c r="H27" s="36">
        <v>60</v>
      </c>
      <c r="I27" s="36" t="s">
        <v>32</v>
      </c>
      <c r="J27" s="36">
        <v>840.1</v>
      </c>
      <c r="K27" s="36">
        <f t="shared" si="2"/>
        <v>66.88900000000001</v>
      </c>
      <c r="L27" s="36">
        <f t="shared" si="4"/>
        <v>906.98900000000003</v>
      </c>
      <c r="M27" s="36"/>
      <c r="N27" s="38">
        <f>IFERROR(VLOOKUP(A27,[1]Sheet!$A:$N,14,0),0)</f>
        <v>482.50080000000003</v>
      </c>
      <c r="O27" s="36"/>
      <c r="P27" s="36">
        <f t="shared" si="5"/>
        <v>181.39780000000002</v>
      </c>
      <c r="Q27" s="39"/>
      <c r="R27" s="39"/>
      <c r="S27" s="36"/>
      <c r="T27" s="36">
        <f t="shared" si="6"/>
        <v>19.242916948276108</v>
      </c>
      <c r="U27" s="36">
        <f t="shared" si="7"/>
        <v>19.242916948276108</v>
      </c>
      <c r="V27" s="36">
        <v>196.00020000000001</v>
      </c>
      <c r="W27" s="36">
        <v>275.12020000000001</v>
      </c>
      <c r="X27" s="36">
        <v>273.01400000000001</v>
      </c>
      <c r="Y27" s="36">
        <v>219.67259999999999</v>
      </c>
      <c r="Z27" s="36">
        <v>245.244</v>
      </c>
      <c r="AA27" s="36">
        <v>231.81360000000001</v>
      </c>
      <c r="AB27" s="36" t="s">
        <v>59</v>
      </c>
      <c r="AC27" s="36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64</v>
      </c>
      <c r="B28" s="14" t="s">
        <v>31</v>
      </c>
      <c r="C28" s="14"/>
      <c r="D28" s="14"/>
      <c r="E28" s="23">
        <v>2.56</v>
      </c>
      <c r="F28" s="23">
        <v>-2.56</v>
      </c>
      <c r="G28" s="15">
        <v>0</v>
      </c>
      <c r="H28" s="14" t="e">
        <v>#N/A</v>
      </c>
      <c r="I28" s="14" t="s">
        <v>39</v>
      </c>
      <c r="J28" s="14"/>
      <c r="K28" s="14">
        <f t="shared" si="2"/>
        <v>2.56</v>
      </c>
      <c r="L28" s="14">
        <f t="shared" si="4"/>
        <v>2.56</v>
      </c>
      <c r="M28" s="14"/>
      <c r="N28" s="16">
        <f>IFERROR(VLOOKUP(A28,[1]Sheet!$A:$N,14,0),0)</f>
        <v>0</v>
      </c>
      <c r="O28" s="14"/>
      <c r="P28" s="14">
        <f t="shared" si="5"/>
        <v>0.51200000000000001</v>
      </c>
      <c r="Q28" s="17"/>
      <c r="R28" s="17"/>
      <c r="S28" s="14"/>
      <c r="T28" s="14">
        <f t="shared" si="6"/>
        <v>-5</v>
      </c>
      <c r="U28" s="14">
        <f t="shared" si="7"/>
        <v>-5</v>
      </c>
      <c r="V28" s="14">
        <v>0.51200000000000001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 t="s">
        <v>65</v>
      </c>
      <c r="AC28" s="14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32" t="s">
        <v>66</v>
      </c>
      <c r="B29" s="32" t="s">
        <v>31</v>
      </c>
      <c r="C29" s="32">
        <v>523.04999999999995</v>
      </c>
      <c r="D29" s="32">
        <v>1162.6300000000001</v>
      </c>
      <c r="E29" s="32">
        <v>560.5</v>
      </c>
      <c r="F29" s="32">
        <v>983.49099999999999</v>
      </c>
      <c r="G29" s="33">
        <v>1</v>
      </c>
      <c r="H29" s="32">
        <v>60</v>
      </c>
      <c r="I29" s="32" t="s">
        <v>32</v>
      </c>
      <c r="J29" s="32">
        <v>526.70000000000005</v>
      </c>
      <c r="K29" s="32">
        <f t="shared" si="2"/>
        <v>33.799999999999955</v>
      </c>
      <c r="L29" s="32">
        <f t="shared" si="4"/>
        <v>560.5</v>
      </c>
      <c r="M29" s="32"/>
      <c r="N29" s="34">
        <f>IFERROR(VLOOKUP(A29,[1]Sheet!$A:$N,14,0),0)</f>
        <v>0</v>
      </c>
      <c r="O29" s="32"/>
      <c r="P29" s="32">
        <f t="shared" si="5"/>
        <v>112.1</v>
      </c>
      <c r="Q29" s="35"/>
      <c r="R29" s="35"/>
      <c r="S29" s="32"/>
      <c r="T29" s="32">
        <f t="shared" si="6"/>
        <v>8.7733363068688668</v>
      </c>
      <c r="U29" s="32">
        <f t="shared" si="7"/>
        <v>8.7733363068688668</v>
      </c>
      <c r="V29" s="32">
        <v>117.07080000000001</v>
      </c>
      <c r="W29" s="32">
        <v>192.28899999999999</v>
      </c>
      <c r="X29" s="32">
        <v>195.22020000000001</v>
      </c>
      <c r="Y29" s="32">
        <v>138.40280000000001</v>
      </c>
      <c r="Z29" s="32">
        <v>147.97460000000001</v>
      </c>
      <c r="AA29" s="32">
        <v>138.97</v>
      </c>
      <c r="AB29" s="32" t="s">
        <v>35</v>
      </c>
      <c r="AC29" s="32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31</v>
      </c>
      <c r="C30" s="1">
        <v>114.17700000000001</v>
      </c>
      <c r="D30" s="1">
        <v>2294.328</v>
      </c>
      <c r="E30" s="1">
        <v>224.24700000000001</v>
      </c>
      <c r="F30" s="1">
        <v>2068.0250000000001</v>
      </c>
      <c r="G30" s="6">
        <v>1</v>
      </c>
      <c r="H30" s="1">
        <v>60</v>
      </c>
      <c r="I30" s="1" t="s">
        <v>32</v>
      </c>
      <c r="J30" s="1">
        <v>306.60000000000002</v>
      </c>
      <c r="K30" s="1">
        <f t="shared" si="2"/>
        <v>-82.353000000000009</v>
      </c>
      <c r="L30" s="1">
        <f t="shared" si="4"/>
        <v>224.24700000000001</v>
      </c>
      <c r="M30" s="1"/>
      <c r="N30" s="10">
        <f>IFERROR(VLOOKUP(A30,[1]Sheet!$A:$N,14,0),0)</f>
        <v>140.85560000000009</v>
      </c>
      <c r="O30" s="1"/>
      <c r="P30" s="1">
        <f t="shared" si="5"/>
        <v>44.849400000000003</v>
      </c>
      <c r="Q30" s="5"/>
      <c r="R30" s="5"/>
      <c r="S30" s="1"/>
      <c r="T30" s="1">
        <f t="shared" si="6"/>
        <v>49.251062444536608</v>
      </c>
      <c r="U30" s="1">
        <f t="shared" si="7"/>
        <v>49.251062444536608</v>
      </c>
      <c r="V30" s="1">
        <v>50.821199999999997</v>
      </c>
      <c r="W30" s="1">
        <v>175.47659999999999</v>
      </c>
      <c r="X30" s="1">
        <v>172.05600000000001</v>
      </c>
      <c r="Y30" s="1">
        <v>82.606800000000007</v>
      </c>
      <c r="Z30" s="1">
        <v>96.714399999999998</v>
      </c>
      <c r="AA30" s="1">
        <v>93.293000000000006</v>
      </c>
      <c r="AB30" s="1"/>
      <c r="AC30" s="1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36" t="s">
        <v>68</v>
      </c>
      <c r="B31" s="36" t="s">
        <v>31</v>
      </c>
      <c r="C31" s="36">
        <v>799.66600000000005</v>
      </c>
      <c r="D31" s="36">
        <v>1571.288</v>
      </c>
      <c r="E31" s="36">
        <v>579.67999999999995</v>
      </c>
      <c r="F31" s="36">
        <v>1606.9259999999999</v>
      </c>
      <c r="G31" s="37">
        <v>1</v>
      </c>
      <c r="H31" s="36">
        <v>60</v>
      </c>
      <c r="I31" s="36" t="s">
        <v>32</v>
      </c>
      <c r="J31" s="36">
        <v>553.15</v>
      </c>
      <c r="K31" s="36">
        <f t="shared" si="2"/>
        <v>26.529999999999973</v>
      </c>
      <c r="L31" s="36">
        <f t="shared" si="4"/>
        <v>579.67999999999995</v>
      </c>
      <c r="M31" s="36"/>
      <c r="N31" s="38">
        <f>IFERROR(VLOOKUP(A31,[1]Sheet!$A:$N,14,0),0)</f>
        <v>112.70544000000019</v>
      </c>
      <c r="O31" s="36"/>
      <c r="P31" s="36">
        <f t="shared" si="5"/>
        <v>115.93599999999999</v>
      </c>
      <c r="Q31" s="39"/>
      <c r="R31" s="39"/>
      <c r="S31" s="36"/>
      <c r="T31" s="36">
        <f t="shared" si="6"/>
        <v>14.832592464808172</v>
      </c>
      <c r="U31" s="36">
        <f t="shared" si="7"/>
        <v>14.832592464808172</v>
      </c>
      <c r="V31" s="36">
        <v>129.22880000000001</v>
      </c>
      <c r="W31" s="36">
        <v>155.43860000000001</v>
      </c>
      <c r="X31" s="36">
        <v>148.3604</v>
      </c>
      <c r="Y31" s="36">
        <v>137.4014</v>
      </c>
      <c r="Z31" s="36">
        <v>153.0874</v>
      </c>
      <c r="AA31" s="36">
        <v>153.94460000000001</v>
      </c>
      <c r="AB31" s="36" t="s">
        <v>59</v>
      </c>
      <c r="AC31" s="36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4" t="s">
        <v>69</v>
      </c>
      <c r="B32" s="14" t="s">
        <v>31</v>
      </c>
      <c r="C32" s="14">
        <v>42.478000000000002</v>
      </c>
      <c r="D32" s="14">
        <v>54.527000000000001</v>
      </c>
      <c r="E32" s="14">
        <v>29.285</v>
      </c>
      <c r="F32" s="14">
        <v>55.844000000000001</v>
      </c>
      <c r="G32" s="15">
        <v>0</v>
      </c>
      <c r="H32" s="14">
        <v>35</v>
      </c>
      <c r="I32" s="24" t="s">
        <v>39</v>
      </c>
      <c r="J32" s="14">
        <v>33.299999999999997</v>
      </c>
      <c r="K32" s="14">
        <f t="shared" si="2"/>
        <v>-4.014999999999997</v>
      </c>
      <c r="L32" s="14">
        <f t="shared" si="4"/>
        <v>29.285</v>
      </c>
      <c r="M32" s="14"/>
      <c r="N32" s="16">
        <f>IFERROR(VLOOKUP(A32,[1]Sheet!$A:$N,14,0),0)</f>
        <v>5</v>
      </c>
      <c r="O32" s="14">
        <v>16.09879999999999</v>
      </c>
      <c r="P32" s="14">
        <f t="shared" si="5"/>
        <v>5.8570000000000002</v>
      </c>
      <c r="Q32" s="17"/>
      <c r="R32" s="17"/>
      <c r="S32" s="14"/>
      <c r="T32" s="14">
        <f t="shared" si="6"/>
        <v>13.13689602185419</v>
      </c>
      <c r="U32" s="14">
        <f t="shared" si="7"/>
        <v>13.13689602185419</v>
      </c>
      <c r="V32" s="14">
        <v>6.8273999999999999</v>
      </c>
      <c r="W32" s="14">
        <v>6.866200000000001</v>
      </c>
      <c r="X32" s="14">
        <v>5.7724000000000002</v>
      </c>
      <c r="Y32" s="14">
        <v>6.2892000000000001</v>
      </c>
      <c r="Z32" s="14">
        <v>7.0069999999999997</v>
      </c>
      <c r="AA32" s="14">
        <v>4.6096000000000004</v>
      </c>
      <c r="AB32" s="24" t="s">
        <v>164</v>
      </c>
      <c r="AC32" s="14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70</v>
      </c>
      <c r="B33" s="18" t="s">
        <v>31</v>
      </c>
      <c r="C33" s="18"/>
      <c r="D33" s="18"/>
      <c r="E33" s="18"/>
      <c r="F33" s="18"/>
      <c r="G33" s="19">
        <v>0</v>
      </c>
      <c r="H33" s="18">
        <v>30</v>
      </c>
      <c r="I33" s="18" t="s">
        <v>32</v>
      </c>
      <c r="J33" s="18"/>
      <c r="K33" s="18">
        <f t="shared" si="2"/>
        <v>0</v>
      </c>
      <c r="L33" s="18">
        <f t="shared" si="4"/>
        <v>0</v>
      </c>
      <c r="M33" s="18"/>
      <c r="N33" s="20">
        <f>IFERROR(VLOOKUP(A33,[1]Sheet!$A:$N,14,0),0)</f>
        <v>92.069199999999967</v>
      </c>
      <c r="O33" s="18"/>
      <c r="P33" s="18">
        <f t="shared" si="5"/>
        <v>0</v>
      </c>
      <c r="Q33" s="21"/>
      <c r="R33" s="21"/>
      <c r="S33" s="18"/>
      <c r="T33" s="18" t="e">
        <f t="shared" si="6"/>
        <v>#DIV/0!</v>
      </c>
      <c r="U33" s="18" t="e">
        <f t="shared" si="7"/>
        <v>#DIV/0!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 t="s">
        <v>55</v>
      </c>
      <c r="AC33" s="18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8" t="s">
        <v>71</v>
      </c>
      <c r="B34" s="18" t="s">
        <v>31</v>
      </c>
      <c r="C34" s="18">
        <v>692.62599999999998</v>
      </c>
      <c r="D34" s="18">
        <v>304.66399999999999</v>
      </c>
      <c r="E34" s="18">
        <v>305.46699999999998</v>
      </c>
      <c r="F34" s="18">
        <v>125.624</v>
      </c>
      <c r="G34" s="19">
        <v>0</v>
      </c>
      <c r="H34" s="18">
        <v>30</v>
      </c>
      <c r="I34" s="18" t="s">
        <v>32</v>
      </c>
      <c r="J34" s="18">
        <v>510.06400000000002</v>
      </c>
      <c r="K34" s="18">
        <f t="shared" si="2"/>
        <v>-204.59700000000004</v>
      </c>
      <c r="L34" s="18">
        <f t="shared" si="4"/>
        <v>0.80299999999999727</v>
      </c>
      <c r="M34" s="18">
        <v>304.66399999999999</v>
      </c>
      <c r="N34" s="20">
        <f>IFERROR(VLOOKUP(A34,[1]Sheet!$A:$N,14,0),0)</f>
        <v>50</v>
      </c>
      <c r="O34" s="18"/>
      <c r="P34" s="18">
        <f t="shared" si="5"/>
        <v>0.16059999999999947</v>
      </c>
      <c r="Q34" s="21"/>
      <c r="R34" s="21"/>
      <c r="S34" s="18"/>
      <c r="T34" s="18">
        <f t="shared" si="6"/>
        <v>1093.5491905354954</v>
      </c>
      <c r="U34" s="18">
        <f t="shared" si="7"/>
        <v>1093.5491905354954</v>
      </c>
      <c r="V34" s="18">
        <v>2.8127999999999931</v>
      </c>
      <c r="W34" s="18">
        <v>9.0538000000000007</v>
      </c>
      <c r="X34" s="18">
        <v>8.5251999999999999</v>
      </c>
      <c r="Y34" s="18">
        <v>6.0801999999999898</v>
      </c>
      <c r="Z34" s="18">
        <v>10.065</v>
      </c>
      <c r="AA34" s="18">
        <v>6.6045999999999996</v>
      </c>
      <c r="AB34" s="22" t="s">
        <v>72</v>
      </c>
      <c r="AC34" s="18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32" t="s">
        <v>73</v>
      </c>
      <c r="B35" s="32" t="s">
        <v>31</v>
      </c>
      <c r="C35" s="32">
        <v>622.91499999999996</v>
      </c>
      <c r="D35" s="32">
        <v>1531.2280000000001</v>
      </c>
      <c r="E35" s="32">
        <v>1013.133</v>
      </c>
      <c r="F35" s="32">
        <v>934.00300000000004</v>
      </c>
      <c r="G35" s="33">
        <v>1</v>
      </c>
      <c r="H35" s="32">
        <v>30</v>
      </c>
      <c r="I35" s="32" t="s">
        <v>32</v>
      </c>
      <c r="J35" s="32">
        <v>1019.9</v>
      </c>
      <c r="K35" s="32">
        <f t="shared" si="2"/>
        <v>-6.7669999999999391</v>
      </c>
      <c r="L35" s="32">
        <f t="shared" si="4"/>
        <v>1013.133</v>
      </c>
      <c r="M35" s="32"/>
      <c r="N35" s="34">
        <f>IFERROR(VLOOKUP(A35,[1]Sheet!$A:$N,14,0),0)</f>
        <v>192.85300000000009</v>
      </c>
      <c r="O35" s="32">
        <v>417.58708000000041</v>
      </c>
      <c r="P35" s="32">
        <f t="shared" si="5"/>
        <v>202.6266</v>
      </c>
      <c r="Q35" s="35">
        <f>8*P35-O35-N35-F35</f>
        <v>76.569719999999393</v>
      </c>
      <c r="R35" s="35"/>
      <c r="S35" s="32"/>
      <c r="T35" s="32">
        <f t="shared" si="6"/>
        <v>8</v>
      </c>
      <c r="U35" s="32">
        <f t="shared" si="7"/>
        <v>7.6221141745456951</v>
      </c>
      <c r="V35" s="32">
        <v>211.476</v>
      </c>
      <c r="W35" s="32">
        <v>244.07140000000001</v>
      </c>
      <c r="X35" s="32">
        <v>235.29339999999999</v>
      </c>
      <c r="Y35" s="32">
        <v>159.3338</v>
      </c>
      <c r="Z35" s="32">
        <v>181.25399999999999</v>
      </c>
      <c r="AA35" s="32">
        <v>185.4342</v>
      </c>
      <c r="AB35" s="32" t="s">
        <v>35</v>
      </c>
      <c r="AC35" s="32">
        <f t="shared" si="3"/>
        <v>77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8" t="s">
        <v>74</v>
      </c>
      <c r="B36" s="18" t="s">
        <v>31</v>
      </c>
      <c r="C36" s="18"/>
      <c r="D36" s="18"/>
      <c r="E36" s="18"/>
      <c r="F36" s="18"/>
      <c r="G36" s="19">
        <v>0</v>
      </c>
      <c r="H36" s="18">
        <v>45</v>
      </c>
      <c r="I36" s="18" t="s">
        <v>32</v>
      </c>
      <c r="J36" s="18"/>
      <c r="K36" s="18">
        <f t="shared" si="2"/>
        <v>0</v>
      </c>
      <c r="L36" s="18">
        <f t="shared" si="4"/>
        <v>0</v>
      </c>
      <c r="M36" s="18"/>
      <c r="N36" s="20">
        <f>IFERROR(VLOOKUP(A36,[1]Sheet!$A:$N,14,0),0)</f>
        <v>5.4630000000000081</v>
      </c>
      <c r="O36" s="18"/>
      <c r="P36" s="18">
        <f t="shared" si="5"/>
        <v>0</v>
      </c>
      <c r="Q36" s="21"/>
      <c r="R36" s="21"/>
      <c r="S36" s="18"/>
      <c r="T36" s="18" t="e">
        <f t="shared" si="6"/>
        <v>#DIV/0!</v>
      </c>
      <c r="U36" s="18" t="e">
        <f t="shared" si="7"/>
        <v>#DIV/0!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 t="s">
        <v>55</v>
      </c>
      <c r="AC36" s="18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36" t="s">
        <v>75</v>
      </c>
      <c r="B37" s="36" t="s">
        <v>31</v>
      </c>
      <c r="C37" s="36">
        <v>532.79</v>
      </c>
      <c r="D37" s="36">
        <v>6345.357</v>
      </c>
      <c r="E37" s="36">
        <v>1197.3</v>
      </c>
      <c r="F37" s="36">
        <v>5418.1760000000004</v>
      </c>
      <c r="G37" s="37">
        <v>1</v>
      </c>
      <c r="H37" s="36">
        <v>40</v>
      </c>
      <c r="I37" s="36" t="s">
        <v>32</v>
      </c>
      <c r="J37" s="36">
        <v>1346.6</v>
      </c>
      <c r="K37" s="36">
        <f t="shared" si="2"/>
        <v>-149.29999999999995</v>
      </c>
      <c r="L37" s="36">
        <f t="shared" si="4"/>
        <v>1197.3</v>
      </c>
      <c r="M37" s="36"/>
      <c r="N37" s="38">
        <f>IFERROR(VLOOKUP(A37,[1]Sheet!$A:$N,14,0),0)</f>
        <v>714.45199999999977</v>
      </c>
      <c r="O37" s="36"/>
      <c r="P37" s="36">
        <f t="shared" si="5"/>
        <v>239.45999999999998</v>
      </c>
      <c r="Q37" s="39"/>
      <c r="R37" s="39"/>
      <c r="S37" s="36"/>
      <c r="T37" s="36">
        <f t="shared" si="6"/>
        <v>25.610239706005181</v>
      </c>
      <c r="U37" s="36">
        <f t="shared" si="7"/>
        <v>25.610239706005181</v>
      </c>
      <c r="V37" s="36">
        <v>259.7482</v>
      </c>
      <c r="W37" s="36">
        <v>509.19619999999998</v>
      </c>
      <c r="X37" s="36">
        <v>509.0068</v>
      </c>
      <c r="Y37" s="36">
        <v>295.1558</v>
      </c>
      <c r="Z37" s="36">
        <v>307.66660000000002</v>
      </c>
      <c r="AA37" s="36">
        <v>325.69439999999997</v>
      </c>
      <c r="AB37" s="36" t="s">
        <v>59</v>
      </c>
      <c r="AC37" s="36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8" t="s">
        <v>76</v>
      </c>
      <c r="B38" s="18" t="s">
        <v>31</v>
      </c>
      <c r="C38" s="18"/>
      <c r="D38" s="18"/>
      <c r="E38" s="18"/>
      <c r="F38" s="18"/>
      <c r="G38" s="19">
        <v>0</v>
      </c>
      <c r="H38" s="18">
        <v>40</v>
      </c>
      <c r="I38" s="18" t="s">
        <v>32</v>
      </c>
      <c r="J38" s="18"/>
      <c r="K38" s="18">
        <f t="shared" ref="K38:K69" si="9">E38-J38</f>
        <v>0</v>
      </c>
      <c r="L38" s="18">
        <f t="shared" si="4"/>
        <v>0</v>
      </c>
      <c r="M38" s="18"/>
      <c r="N38" s="20">
        <f>IFERROR(VLOOKUP(A38,[1]Sheet!$A:$N,14,0),0)</f>
        <v>0</v>
      </c>
      <c r="O38" s="18"/>
      <c r="P38" s="18">
        <f t="shared" si="5"/>
        <v>0</v>
      </c>
      <c r="Q38" s="21"/>
      <c r="R38" s="21"/>
      <c r="S38" s="18"/>
      <c r="T38" s="18" t="e">
        <f t="shared" si="6"/>
        <v>#DIV/0!</v>
      </c>
      <c r="U38" s="18" t="e">
        <f t="shared" si="7"/>
        <v>#DIV/0!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 t="s">
        <v>55</v>
      </c>
      <c r="AC38" s="18">
        <f t="shared" ref="AC38:AC69" si="10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8" t="s">
        <v>77</v>
      </c>
      <c r="B39" s="18" t="s">
        <v>31</v>
      </c>
      <c r="C39" s="18"/>
      <c r="D39" s="18"/>
      <c r="E39" s="18"/>
      <c r="F39" s="18"/>
      <c r="G39" s="19">
        <v>0</v>
      </c>
      <c r="H39" s="18">
        <v>30</v>
      </c>
      <c r="I39" s="18" t="s">
        <v>32</v>
      </c>
      <c r="J39" s="18"/>
      <c r="K39" s="18">
        <f t="shared" si="9"/>
        <v>0</v>
      </c>
      <c r="L39" s="18">
        <f t="shared" si="4"/>
        <v>0</v>
      </c>
      <c r="M39" s="18"/>
      <c r="N39" s="20">
        <f>IFERROR(VLOOKUP(A39,[1]Sheet!$A:$N,14,0),0)</f>
        <v>25.42759999999998</v>
      </c>
      <c r="O39" s="18"/>
      <c r="P39" s="18">
        <f t="shared" si="5"/>
        <v>0</v>
      </c>
      <c r="Q39" s="21"/>
      <c r="R39" s="21"/>
      <c r="S39" s="18"/>
      <c r="T39" s="18" t="e">
        <f t="shared" si="6"/>
        <v>#DIV/0!</v>
      </c>
      <c r="U39" s="18" t="e">
        <f t="shared" si="7"/>
        <v>#DIV/0!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 t="s">
        <v>55</v>
      </c>
      <c r="AC39" s="18">
        <f t="shared" si="10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8" t="s">
        <v>78</v>
      </c>
      <c r="B40" s="18" t="s">
        <v>31</v>
      </c>
      <c r="C40" s="18"/>
      <c r="D40" s="18"/>
      <c r="E40" s="18"/>
      <c r="F40" s="18"/>
      <c r="G40" s="19">
        <v>0</v>
      </c>
      <c r="H40" s="18">
        <v>50</v>
      </c>
      <c r="I40" s="18" t="s">
        <v>32</v>
      </c>
      <c r="J40" s="18"/>
      <c r="K40" s="18">
        <f t="shared" si="9"/>
        <v>0</v>
      </c>
      <c r="L40" s="18">
        <f t="shared" si="4"/>
        <v>0</v>
      </c>
      <c r="M40" s="18"/>
      <c r="N40" s="20">
        <f>IFERROR(VLOOKUP(A40,[1]Sheet!$A:$N,14,0),0)</f>
        <v>0</v>
      </c>
      <c r="O40" s="18"/>
      <c r="P40" s="18">
        <f t="shared" si="5"/>
        <v>0</v>
      </c>
      <c r="Q40" s="21"/>
      <c r="R40" s="21"/>
      <c r="S40" s="18"/>
      <c r="T40" s="18" t="e">
        <f t="shared" si="6"/>
        <v>#DIV/0!</v>
      </c>
      <c r="U40" s="18" t="e">
        <f t="shared" si="7"/>
        <v>#DIV/0!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 t="s">
        <v>55</v>
      </c>
      <c r="AC40" s="18">
        <f t="shared" si="10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4" t="s">
        <v>79</v>
      </c>
      <c r="B41" s="14" t="s">
        <v>31</v>
      </c>
      <c r="C41" s="14">
        <v>19.332999999999998</v>
      </c>
      <c r="D41" s="14">
        <v>259.916</v>
      </c>
      <c r="E41" s="14">
        <v>66.792000000000002</v>
      </c>
      <c r="F41" s="14">
        <v>196.35</v>
      </c>
      <c r="G41" s="15">
        <v>0</v>
      </c>
      <c r="H41" s="14">
        <v>50</v>
      </c>
      <c r="I41" s="24" t="s">
        <v>39</v>
      </c>
      <c r="J41" s="14">
        <v>69.099999999999994</v>
      </c>
      <c r="K41" s="14">
        <f t="shared" si="9"/>
        <v>-2.3079999999999927</v>
      </c>
      <c r="L41" s="14">
        <f t="shared" si="4"/>
        <v>66.792000000000002</v>
      </c>
      <c r="M41" s="14"/>
      <c r="N41" s="16">
        <f>IFERROR(VLOOKUP(A41,[1]Sheet!$A:$N,14,0),0)</f>
        <v>0</v>
      </c>
      <c r="O41" s="14"/>
      <c r="P41" s="14">
        <f t="shared" si="5"/>
        <v>13.3584</v>
      </c>
      <c r="Q41" s="17"/>
      <c r="R41" s="17"/>
      <c r="S41" s="14"/>
      <c r="T41" s="14">
        <f t="shared" si="6"/>
        <v>14.698616600790514</v>
      </c>
      <c r="U41" s="14">
        <f t="shared" si="7"/>
        <v>14.698616600790514</v>
      </c>
      <c r="V41" s="14">
        <v>3.721200000000001</v>
      </c>
      <c r="W41" s="14">
        <v>19.380199999999999</v>
      </c>
      <c r="X41" s="14">
        <v>17.7438</v>
      </c>
      <c r="Y41" s="14">
        <v>7.0069999999999997</v>
      </c>
      <c r="Z41" s="14">
        <v>10.0288</v>
      </c>
      <c r="AA41" s="14">
        <v>10.428599999999999</v>
      </c>
      <c r="AB41" s="24" t="s">
        <v>164</v>
      </c>
      <c r="AC41" s="14">
        <f t="shared" si="10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31</v>
      </c>
      <c r="C42" s="1">
        <v>-3.5609999999999999</v>
      </c>
      <c r="D42" s="1">
        <v>202.08500000000001</v>
      </c>
      <c r="E42" s="1">
        <v>17.956</v>
      </c>
      <c r="F42" s="1">
        <v>180.56800000000001</v>
      </c>
      <c r="G42" s="6">
        <v>1</v>
      </c>
      <c r="H42" s="1">
        <v>50</v>
      </c>
      <c r="I42" s="1" t="s">
        <v>32</v>
      </c>
      <c r="J42" s="1">
        <v>41.3</v>
      </c>
      <c r="K42" s="1">
        <f t="shared" si="9"/>
        <v>-23.343999999999998</v>
      </c>
      <c r="L42" s="1">
        <f t="shared" si="4"/>
        <v>17.956</v>
      </c>
      <c r="M42" s="1"/>
      <c r="N42" s="10">
        <f>IFERROR(VLOOKUP(A42,[1]Sheet!$A:$N,14,0),0)</f>
        <v>0</v>
      </c>
      <c r="O42" s="1"/>
      <c r="P42" s="1">
        <f t="shared" si="5"/>
        <v>3.5911999999999997</v>
      </c>
      <c r="Q42" s="5"/>
      <c r="R42" s="5"/>
      <c r="S42" s="1"/>
      <c r="T42" s="1">
        <f t="shared" si="6"/>
        <v>50.280686121630659</v>
      </c>
      <c r="U42" s="1">
        <f t="shared" si="7"/>
        <v>50.280686121630659</v>
      </c>
      <c r="V42" s="1">
        <v>2.5832000000000002</v>
      </c>
      <c r="W42" s="1">
        <v>14.4274</v>
      </c>
      <c r="X42" s="1">
        <v>15.301</v>
      </c>
      <c r="Y42" s="1">
        <v>6.6559999999999997</v>
      </c>
      <c r="Z42" s="1">
        <v>6.2064000000000004</v>
      </c>
      <c r="AA42" s="1">
        <v>4.1417999999999999</v>
      </c>
      <c r="AB42" s="1"/>
      <c r="AC42" s="1">
        <f t="shared" si="10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38</v>
      </c>
      <c r="C43" s="1">
        <v>1299</v>
      </c>
      <c r="D43" s="1">
        <v>2046</v>
      </c>
      <c r="E43" s="1">
        <v>1430</v>
      </c>
      <c r="F43" s="1">
        <v>1536</v>
      </c>
      <c r="G43" s="6">
        <v>0.4</v>
      </c>
      <c r="H43" s="1">
        <v>45</v>
      </c>
      <c r="I43" s="1" t="s">
        <v>32</v>
      </c>
      <c r="J43" s="1">
        <v>1442</v>
      </c>
      <c r="K43" s="1">
        <f t="shared" si="9"/>
        <v>-12</v>
      </c>
      <c r="L43" s="1">
        <f t="shared" si="4"/>
        <v>1160</v>
      </c>
      <c r="M43" s="1">
        <v>270</v>
      </c>
      <c r="N43" s="10">
        <f>IFERROR(VLOOKUP(A43,[1]Sheet!$A:$N,14,0),0)</f>
        <v>995.51800000000003</v>
      </c>
      <c r="O43" s="1">
        <v>479.87999999999971</v>
      </c>
      <c r="P43" s="1">
        <f t="shared" si="5"/>
        <v>232</v>
      </c>
      <c r="Q43" s="5">
        <f>15*P43-O43-N43-F43</f>
        <v>468.60200000000032</v>
      </c>
      <c r="R43" s="5"/>
      <c r="S43" s="1"/>
      <c r="T43" s="1">
        <f t="shared" si="6"/>
        <v>15</v>
      </c>
      <c r="U43" s="1">
        <f t="shared" si="7"/>
        <v>12.980163793103447</v>
      </c>
      <c r="V43" s="1">
        <v>223.6</v>
      </c>
      <c r="W43" s="1">
        <v>224.8</v>
      </c>
      <c r="X43" s="1">
        <v>232.2</v>
      </c>
      <c r="Y43" s="1">
        <v>224.2</v>
      </c>
      <c r="Z43" s="1">
        <v>228.4</v>
      </c>
      <c r="AA43" s="1">
        <v>236.2</v>
      </c>
      <c r="AB43" s="1"/>
      <c r="AC43" s="1">
        <f t="shared" si="10"/>
        <v>187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38</v>
      </c>
      <c r="C44" s="1">
        <v>2</v>
      </c>
      <c r="D44" s="1">
        <v>389</v>
      </c>
      <c r="E44" s="1">
        <v>119</v>
      </c>
      <c r="F44" s="1">
        <v>270</v>
      </c>
      <c r="G44" s="6">
        <v>0.45</v>
      </c>
      <c r="H44" s="1">
        <v>50</v>
      </c>
      <c r="I44" s="1" t="s">
        <v>32</v>
      </c>
      <c r="J44" s="1">
        <v>193</v>
      </c>
      <c r="K44" s="1">
        <f t="shared" si="9"/>
        <v>-74</v>
      </c>
      <c r="L44" s="1">
        <f t="shared" si="4"/>
        <v>119</v>
      </c>
      <c r="M44" s="1"/>
      <c r="N44" s="10">
        <f>IFERROR(VLOOKUP(A44,[1]Sheet!$A:$N,14,0),0)</f>
        <v>401.39999999999992</v>
      </c>
      <c r="O44" s="1"/>
      <c r="P44" s="1">
        <f t="shared" si="5"/>
        <v>23.8</v>
      </c>
      <c r="Q44" s="5"/>
      <c r="R44" s="5"/>
      <c r="S44" s="1"/>
      <c r="T44" s="1">
        <f t="shared" si="6"/>
        <v>28.210084033613438</v>
      </c>
      <c r="U44" s="1">
        <f t="shared" si="7"/>
        <v>28.210084033613438</v>
      </c>
      <c r="V44" s="1">
        <v>18.2</v>
      </c>
      <c r="W44" s="1">
        <v>28.4</v>
      </c>
      <c r="X44" s="1">
        <v>31.8</v>
      </c>
      <c r="Y44" s="1">
        <v>3.6</v>
      </c>
      <c r="Z44" s="1">
        <v>0</v>
      </c>
      <c r="AA44" s="1">
        <v>0</v>
      </c>
      <c r="AB44" s="1" t="s">
        <v>83</v>
      </c>
      <c r="AC44" s="1">
        <f t="shared" si="10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38</v>
      </c>
      <c r="C45" s="1">
        <v>886</v>
      </c>
      <c r="D45" s="1">
        <v>1572</v>
      </c>
      <c r="E45" s="1">
        <v>975</v>
      </c>
      <c r="F45" s="1">
        <v>1236</v>
      </c>
      <c r="G45" s="6">
        <v>0.4</v>
      </c>
      <c r="H45" s="1">
        <v>45</v>
      </c>
      <c r="I45" s="1" t="s">
        <v>32</v>
      </c>
      <c r="J45" s="1">
        <v>975</v>
      </c>
      <c r="K45" s="1">
        <f t="shared" si="9"/>
        <v>0</v>
      </c>
      <c r="L45" s="1">
        <f t="shared" si="4"/>
        <v>723</v>
      </c>
      <c r="M45" s="1">
        <v>252</v>
      </c>
      <c r="N45" s="10">
        <f>IFERROR(VLOOKUP(A45,[1]Sheet!$A:$N,14,0),0)</f>
        <v>814.32000000000062</v>
      </c>
      <c r="O45" s="1">
        <v>103.1200000000001</v>
      </c>
      <c r="P45" s="1">
        <f t="shared" si="5"/>
        <v>144.6</v>
      </c>
      <c r="Q45" s="5">
        <f>15*P45-O45-N45-F45</f>
        <v>15.559999999999491</v>
      </c>
      <c r="R45" s="5"/>
      <c r="S45" s="1"/>
      <c r="T45" s="1">
        <f t="shared" si="6"/>
        <v>15</v>
      </c>
      <c r="U45" s="1">
        <f t="shared" si="7"/>
        <v>14.892392807745509</v>
      </c>
      <c r="V45" s="1">
        <v>145.6</v>
      </c>
      <c r="W45" s="1">
        <v>163.19999999999999</v>
      </c>
      <c r="X45" s="1">
        <v>153.80000000000001</v>
      </c>
      <c r="Y45" s="1">
        <v>65</v>
      </c>
      <c r="Z45" s="1">
        <v>49.2</v>
      </c>
      <c r="AA45" s="1">
        <v>155</v>
      </c>
      <c r="AB45" s="1"/>
      <c r="AC45" s="1">
        <f t="shared" si="10"/>
        <v>6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4" t="s">
        <v>85</v>
      </c>
      <c r="B46" s="14" t="s">
        <v>38</v>
      </c>
      <c r="C46" s="14">
        <v>396.178</v>
      </c>
      <c r="D46" s="14">
        <v>408</v>
      </c>
      <c r="E46" s="14">
        <v>472.452</v>
      </c>
      <c r="F46" s="14">
        <v>-160.274</v>
      </c>
      <c r="G46" s="15">
        <v>0</v>
      </c>
      <c r="H46" s="14" t="e">
        <v>#N/A</v>
      </c>
      <c r="I46" s="14" t="s">
        <v>39</v>
      </c>
      <c r="J46" s="14">
        <v>439</v>
      </c>
      <c r="K46" s="14">
        <f t="shared" si="9"/>
        <v>33.451999999999998</v>
      </c>
      <c r="L46" s="14">
        <f t="shared" si="4"/>
        <v>64.451999999999998</v>
      </c>
      <c r="M46" s="14">
        <v>408</v>
      </c>
      <c r="N46" s="16">
        <f>IFERROR(VLOOKUP(A46,[1]Sheet!$A:$N,14,0),0)</f>
        <v>0</v>
      </c>
      <c r="O46" s="14"/>
      <c r="P46" s="14">
        <f t="shared" si="5"/>
        <v>12.8904</v>
      </c>
      <c r="Q46" s="17"/>
      <c r="R46" s="17"/>
      <c r="S46" s="14"/>
      <c r="T46" s="14">
        <f t="shared" si="6"/>
        <v>-12.433593992428474</v>
      </c>
      <c r="U46" s="14">
        <f t="shared" si="7"/>
        <v>-12.433593992428474</v>
      </c>
      <c r="V46" s="14">
        <v>6.4451999999999998</v>
      </c>
      <c r="W46" s="14">
        <v>19.164400000000001</v>
      </c>
      <c r="X46" s="14">
        <v>19.164400000000001</v>
      </c>
      <c r="Y46" s="14">
        <v>0</v>
      </c>
      <c r="Z46" s="14">
        <v>0</v>
      </c>
      <c r="AA46" s="14">
        <v>0</v>
      </c>
      <c r="AB46" s="14"/>
      <c r="AC46" s="14">
        <f t="shared" si="10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31</v>
      </c>
      <c r="C47" s="1">
        <v>218.17099999999999</v>
      </c>
      <c r="D47" s="1">
        <v>541.14700000000005</v>
      </c>
      <c r="E47" s="1">
        <v>235.98099999999999</v>
      </c>
      <c r="F47" s="1">
        <v>495.08699999999999</v>
      </c>
      <c r="G47" s="6">
        <v>1</v>
      </c>
      <c r="H47" s="1">
        <v>45</v>
      </c>
      <c r="I47" s="1" t="s">
        <v>32</v>
      </c>
      <c r="J47" s="1">
        <v>219.3</v>
      </c>
      <c r="K47" s="1">
        <f t="shared" si="9"/>
        <v>16.680999999999983</v>
      </c>
      <c r="L47" s="1">
        <f t="shared" si="4"/>
        <v>235.98099999999999</v>
      </c>
      <c r="M47" s="1"/>
      <c r="N47" s="10">
        <f>IFERROR(VLOOKUP(A47,[1]Sheet!$A:$N,14,0),0)</f>
        <v>265.64819999999992</v>
      </c>
      <c r="O47" s="1">
        <v>10</v>
      </c>
      <c r="P47" s="1">
        <f t="shared" si="5"/>
        <v>47.196199999999997</v>
      </c>
      <c r="Q47" s="5"/>
      <c r="R47" s="5"/>
      <c r="S47" s="1"/>
      <c r="T47" s="1">
        <f t="shared" si="6"/>
        <v>16.33045033286578</v>
      </c>
      <c r="U47" s="1">
        <f t="shared" si="7"/>
        <v>16.33045033286578</v>
      </c>
      <c r="V47" s="1">
        <v>50.586200000000012</v>
      </c>
      <c r="W47" s="1">
        <v>59.308599999999998</v>
      </c>
      <c r="X47" s="1">
        <v>66.223200000000006</v>
      </c>
      <c r="Y47" s="1">
        <v>41.502000000000002</v>
      </c>
      <c r="Z47" s="1">
        <v>53.031399999999998</v>
      </c>
      <c r="AA47" s="1">
        <v>61.749400000000001</v>
      </c>
      <c r="AB47" s="1"/>
      <c r="AC47" s="1">
        <f t="shared" si="10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8" t="s">
        <v>87</v>
      </c>
      <c r="B48" s="18" t="s">
        <v>38</v>
      </c>
      <c r="C48" s="18">
        <v>294</v>
      </c>
      <c r="D48" s="18">
        <v>348</v>
      </c>
      <c r="E48" s="18">
        <v>348</v>
      </c>
      <c r="F48" s="18"/>
      <c r="G48" s="19">
        <v>0</v>
      </c>
      <c r="H48" s="18">
        <v>45</v>
      </c>
      <c r="I48" s="18" t="s">
        <v>32</v>
      </c>
      <c r="J48" s="18">
        <v>348</v>
      </c>
      <c r="K48" s="18">
        <f t="shared" si="9"/>
        <v>0</v>
      </c>
      <c r="L48" s="18">
        <f t="shared" si="4"/>
        <v>0</v>
      </c>
      <c r="M48" s="18">
        <v>348</v>
      </c>
      <c r="N48" s="20">
        <f>IFERROR(VLOOKUP(A48,[1]Sheet!$A:$N,14,0),0)</f>
        <v>425.40000000000009</v>
      </c>
      <c r="O48" s="18"/>
      <c r="P48" s="18">
        <f t="shared" si="5"/>
        <v>0</v>
      </c>
      <c r="Q48" s="21"/>
      <c r="R48" s="21"/>
      <c r="S48" s="18"/>
      <c r="T48" s="18" t="e">
        <f t="shared" si="6"/>
        <v>#DIV/0!</v>
      </c>
      <c r="U48" s="18" t="e">
        <f t="shared" si="7"/>
        <v>#DIV/0!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 t="s">
        <v>55</v>
      </c>
      <c r="AC48" s="18">
        <f t="shared" si="10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88</v>
      </c>
      <c r="B49" s="14" t="s">
        <v>38</v>
      </c>
      <c r="C49" s="14">
        <v>340</v>
      </c>
      <c r="D49" s="14">
        <v>260</v>
      </c>
      <c r="E49" s="14">
        <v>260</v>
      </c>
      <c r="F49" s="14"/>
      <c r="G49" s="15">
        <v>0</v>
      </c>
      <c r="H49" s="14" t="e">
        <v>#N/A</v>
      </c>
      <c r="I49" s="14" t="s">
        <v>39</v>
      </c>
      <c r="J49" s="14">
        <v>260</v>
      </c>
      <c r="K49" s="14">
        <f t="shared" si="9"/>
        <v>0</v>
      </c>
      <c r="L49" s="14">
        <f t="shared" si="4"/>
        <v>0</v>
      </c>
      <c r="M49" s="14">
        <v>260</v>
      </c>
      <c r="N49" s="16">
        <f>IFERROR(VLOOKUP(A49,[1]Sheet!$A:$N,14,0),0)</f>
        <v>0</v>
      </c>
      <c r="O49" s="14"/>
      <c r="P49" s="14">
        <f t="shared" si="5"/>
        <v>0</v>
      </c>
      <c r="Q49" s="17"/>
      <c r="R49" s="17"/>
      <c r="S49" s="14"/>
      <c r="T49" s="14" t="e">
        <f t="shared" si="6"/>
        <v>#DIV/0!</v>
      </c>
      <c r="U49" s="14" t="e">
        <f t="shared" si="7"/>
        <v>#DIV/0!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/>
      <c r="AC49" s="14">
        <f t="shared" si="10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38</v>
      </c>
      <c r="C50" s="1">
        <v>171.9</v>
      </c>
      <c r="D50" s="1">
        <v>450</v>
      </c>
      <c r="E50" s="1">
        <v>265</v>
      </c>
      <c r="F50" s="1">
        <v>287.89999999999998</v>
      </c>
      <c r="G50" s="6">
        <v>0.35</v>
      </c>
      <c r="H50" s="1">
        <v>40</v>
      </c>
      <c r="I50" s="1" t="s">
        <v>32</v>
      </c>
      <c r="J50" s="1">
        <v>349</v>
      </c>
      <c r="K50" s="1">
        <f t="shared" si="9"/>
        <v>-84</v>
      </c>
      <c r="L50" s="1">
        <f t="shared" si="4"/>
        <v>265</v>
      </c>
      <c r="M50" s="1"/>
      <c r="N50" s="10">
        <f>IFERROR(VLOOKUP(A50,[1]Sheet!$A:$N,14,0),0)</f>
        <v>232</v>
      </c>
      <c r="O50" s="1">
        <v>73.259999999999991</v>
      </c>
      <c r="P50" s="1">
        <f t="shared" si="5"/>
        <v>53</v>
      </c>
      <c r="Q50" s="5">
        <f t="shared" ref="Q50:Q52" si="11">13*P50-O50-N50-F50</f>
        <v>95.840000000000032</v>
      </c>
      <c r="R50" s="5"/>
      <c r="S50" s="1"/>
      <c r="T50" s="1">
        <f t="shared" si="6"/>
        <v>13</v>
      </c>
      <c r="U50" s="1">
        <f t="shared" si="7"/>
        <v>11.191698113207547</v>
      </c>
      <c r="V50" s="1">
        <v>44.8</v>
      </c>
      <c r="W50" s="1">
        <v>48.2</v>
      </c>
      <c r="X50" s="1">
        <v>38.4</v>
      </c>
      <c r="Y50" s="1">
        <v>40.799999999999997</v>
      </c>
      <c r="Z50" s="1">
        <v>40.200000000000003</v>
      </c>
      <c r="AA50" s="1">
        <v>40.200000000000003</v>
      </c>
      <c r="AB50" s="1"/>
      <c r="AC50" s="1">
        <f t="shared" si="10"/>
        <v>34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31</v>
      </c>
      <c r="C51" s="1">
        <v>32.340000000000003</v>
      </c>
      <c r="D51" s="1">
        <v>135.64500000000001</v>
      </c>
      <c r="E51" s="1">
        <v>81.981999999999999</v>
      </c>
      <c r="F51" s="1">
        <v>69.760000000000005</v>
      </c>
      <c r="G51" s="6">
        <v>1</v>
      </c>
      <c r="H51" s="1">
        <v>40</v>
      </c>
      <c r="I51" s="1" t="s">
        <v>32</v>
      </c>
      <c r="J51" s="1">
        <v>73.8</v>
      </c>
      <c r="K51" s="1">
        <f t="shared" si="9"/>
        <v>8.1820000000000022</v>
      </c>
      <c r="L51" s="1">
        <f t="shared" si="4"/>
        <v>81.981999999999999</v>
      </c>
      <c r="M51" s="1"/>
      <c r="N51" s="10">
        <f>IFERROR(VLOOKUP(A51,[1]Sheet!$A:$N,14,0),0)</f>
        <v>0</v>
      </c>
      <c r="O51" s="1">
        <v>31.639080000000021</v>
      </c>
      <c r="P51" s="1">
        <f t="shared" si="5"/>
        <v>16.3964</v>
      </c>
      <c r="Q51" s="5">
        <f t="shared" si="11"/>
        <v>111.75411999999999</v>
      </c>
      <c r="R51" s="5"/>
      <c r="S51" s="1"/>
      <c r="T51" s="1">
        <f t="shared" si="6"/>
        <v>13.000000000000002</v>
      </c>
      <c r="U51" s="1">
        <f t="shared" si="7"/>
        <v>6.1842282452245634</v>
      </c>
      <c r="V51" s="1">
        <v>13.0512</v>
      </c>
      <c r="W51" s="1">
        <v>11.8432</v>
      </c>
      <c r="X51" s="1">
        <v>8.4192</v>
      </c>
      <c r="Y51" s="1">
        <v>7.7813999999999997</v>
      </c>
      <c r="Z51" s="1">
        <v>8.2037999999999993</v>
      </c>
      <c r="AA51" s="1">
        <v>7.6664000000000003</v>
      </c>
      <c r="AB51" s="1"/>
      <c r="AC51" s="1">
        <f t="shared" si="10"/>
        <v>112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38</v>
      </c>
      <c r="C52" s="1">
        <v>979</v>
      </c>
      <c r="D52" s="1">
        <v>642</v>
      </c>
      <c r="E52" s="1">
        <v>688</v>
      </c>
      <c r="F52" s="1">
        <v>273</v>
      </c>
      <c r="G52" s="6">
        <v>0.4</v>
      </c>
      <c r="H52" s="1">
        <v>40</v>
      </c>
      <c r="I52" s="1" t="s">
        <v>32</v>
      </c>
      <c r="J52" s="1">
        <v>710</v>
      </c>
      <c r="K52" s="1">
        <f t="shared" si="9"/>
        <v>-22</v>
      </c>
      <c r="L52" s="1">
        <f t="shared" si="4"/>
        <v>358</v>
      </c>
      <c r="M52" s="1">
        <v>330</v>
      </c>
      <c r="N52" s="10">
        <f>IFERROR(VLOOKUP(A52,[1]Sheet!$A:$N,14,0),0)</f>
        <v>132</v>
      </c>
      <c r="O52" s="1">
        <v>413.88</v>
      </c>
      <c r="P52" s="1">
        <f t="shared" si="5"/>
        <v>71.599999999999994</v>
      </c>
      <c r="Q52" s="5">
        <f t="shared" si="11"/>
        <v>111.91999999999996</v>
      </c>
      <c r="R52" s="5"/>
      <c r="S52" s="1"/>
      <c r="T52" s="1">
        <f t="shared" si="6"/>
        <v>13</v>
      </c>
      <c r="U52" s="1">
        <f t="shared" si="7"/>
        <v>11.436871508379889</v>
      </c>
      <c r="V52" s="1">
        <v>73.8</v>
      </c>
      <c r="W52" s="1">
        <v>59.4</v>
      </c>
      <c r="X52" s="1">
        <v>58.2</v>
      </c>
      <c r="Y52" s="1">
        <v>54.4</v>
      </c>
      <c r="Z52" s="1">
        <v>73.400000000000006</v>
      </c>
      <c r="AA52" s="1">
        <v>80</v>
      </c>
      <c r="AB52" s="1"/>
      <c r="AC52" s="1">
        <f t="shared" si="10"/>
        <v>45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38</v>
      </c>
      <c r="C53" s="1">
        <v>1187</v>
      </c>
      <c r="D53" s="1">
        <v>1788</v>
      </c>
      <c r="E53" s="1">
        <v>1300</v>
      </c>
      <c r="F53" s="1">
        <v>957</v>
      </c>
      <c r="G53" s="6">
        <v>0.4</v>
      </c>
      <c r="H53" s="1">
        <v>45</v>
      </c>
      <c r="I53" s="1" t="s">
        <v>32</v>
      </c>
      <c r="J53" s="1">
        <v>1306</v>
      </c>
      <c r="K53" s="1">
        <f t="shared" si="9"/>
        <v>-6</v>
      </c>
      <c r="L53" s="1">
        <f t="shared" si="4"/>
        <v>688</v>
      </c>
      <c r="M53" s="1">
        <v>612</v>
      </c>
      <c r="N53" s="10">
        <f>IFERROR(VLOOKUP(A53,[1]Sheet!$A:$N,14,0),0)</f>
        <v>356</v>
      </c>
      <c r="O53" s="1">
        <v>352.52</v>
      </c>
      <c r="P53" s="1">
        <f t="shared" si="5"/>
        <v>137.6</v>
      </c>
      <c r="Q53" s="5">
        <f>15*P53-O53-N53-F53</f>
        <v>398.48</v>
      </c>
      <c r="R53" s="5"/>
      <c r="S53" s="1"/>
      <c r="T53" s="1">
        <f t="shared" si="6"/>
        <v>15</v>
      </c>
      <c r="U53" s="1">
        <f t="shared" si="7"/>
        <v>12.10406976744186</v>
      </c>
      <c r="V53" s="1">
        <v>140</v>
      </c>
      <c r="W53" s="1">
        <v>136.80000000000001</v>
      </c>
      <c r="X53" s="1">
        <v>151.80000000000001</v>
      </c>
      <c r="Y53" s="1">
        <v>132.19999999999999</v>
      </c>
      <c r="Z53" s="1">
        <v>135.80000000000001</v>
      </c>
      <c r="AA53" s="1">
        <v>146.4</v>
      </c>
      <c r="AB53" s="1"/>
      <c r="AC53" s="1">
        <f t="shared" si="10"/>
        <v>159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31</v>
      </c>
      <c r="C54" s="1">
        <v>56.447000000000003</v>
      </c>
      <c r="D54" s="1">
        <v>232.68199999999999</v>
      </c>
      <c r="E54" s="1">
        <v>58.167999999999999</v>
      </c>
      <c r="F54" s="1">
        <v>213.09100000000001</v>
      </c>
      <c r="G54" s="6">
        <v>1</v>
      </c>
      <c r="H54" s="1">
        <v>40</v>
      </c>
      <c r="I54" s="1" t="s">
        <v>32</v>
      </c>
      <c r="J54" s="1">
        <v>58.9</v>
      </c>
      <c r="K54" s="1">
        <f t="shared" si="9"/>
        <v>-0.73199999999999932</v>
      </c>
      <c r="L54" s="1">
        <f t="shared" si="4"/>
        <v>58.167999999999999</v>
      </c>
      <c r="M54" s="1"/>
      <c r="N54" s="10">
        <f>IFERROR(VLOOKUP(A54,[1]Sheet!$A:$N,14,0),0)</f>
        <v>20.9865999999999</v>
      </c>
      <c r="O54" s="1"/>
      <c r="P54" s="1">
        <f t="shared" si="5"/>
        <v>11.633599999999999</v>
      </c>
      <c r="Q54" s="5"/>
      <c r="R54" s="5"/>
      <c r="S54" s="1"/>
      <c r="T54" s="1">
        <f t="shared" si="6"/>
        <v>20.120822445330759</v>
      </c>
      <c r="U54" s="1">
        <f t="shared" si="7"/>
        <v>20.120822445330759</v>
      </c>
      <c r="V54" s="1">
        <v>14.3474</v>
      </c>
      <c r="W54" s="1">
        <v>23.783200000000001</v>
      </c>
      <c r="X54" s="1">
        <v>22.7974</v>
      </c>
      <c r="Y54" s="1">
        <v>15.0282</v>
      </c>
      <c r="Z54" s="1">
        <v>14.161799999999999</v>
      </c>
      <c r="AA54" s="1">
        <v>9.18</v>
      </c>
      <c r="AB54" s="1"/>
      <c r="AC54" s="1">
        <f t="shared" si="10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38</v>
      </c>
      <c r="C55" s="1">
        <v>7</v>
      </c>
      <c r="D55" s="1">
        <v>1140</v>
      </c>
      <c r="E55" s="1">
        <v>366</v>
      </c>
      <c r="F55" s="1">
        <v>750</v>
      </c>
      <c r="G55" s="6">
        <v>0.35</v>
      </c>
      <c r="H55" s="1">
        <v>40</v>
      </c>
      <c r="I55" s="1" t="s">
        <v>32</v>
      </c>
      <c r="J55" s="1">
        <v>366</v>
      </c>
      <c r="K55" s="1">
        <f t="shared" si="9"/>
        <v>0</v>
      </c>
      <c r="L55" s="1">
        <f t="shared" si="4"/>
        <v>366</v>
      </c>
      <c r="M55" s="1"/>
      <c r="N55" s="10">
        <f>IFERROR(VLOOKUP(A55,[1]Sheet!$A:$N,14,0),0)</f>
        <v>262.76000000000022</v>
      </c>
      <c r="O55" s="1"/>
      <c r="P55" s="1">
        <f t="shared" si="5"/>
        <v>73.2</v>
      </c>
      <c r="Q55" s="5"/>
      <c r="R55" s="5"/>
      <c r="S55" s="1"/>
      <c r="T55" s="1">
        <f t="shared" si="6"/>
        <v>13.835519125683062</v>
      </c>
      <c r="U55" s="1">
        <f t="shared" si="7"/>
        <v>13.835519125683062</v>
      </c>
      <c r="V55" s="1">
        <v>62.2</v>
      </c>
      <c r="W55" s="1">
        <v>100.2</v>
      </c>
      <c r="X55" s="1">
        <v>109.6</v>
      </c>
      <c r="Y55" s="1">
        <v>60.6</v>
      </c>
      <c r="Z55" s="1">
        <v>55</v>
      </c>
      <c r="AA55" s="1">
        <v>52</v>
      </c>
      <c r="AB55" s="1" t="s">
        <v>45</v>
      </c>
      <c r="AC55" s="1">
        <f t="shared" si="10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4" t="s">
        <v>95</v>
      </c>
      <c r="B56" s="14" t="s">
        <v>38</v>
      </c>
      <c r="C56" s="14">
        <v>204</v>
      </c>
      <c r="D56" s="14">
        <v>368</v>
      </c>
      <c r="E56" s="14">
        <v>368</v>
      </c>
      <c r="F56" s="14"/>
      <c r="G56" s="15">
        <v>0</v>
      </c>
      <c r="H56" s="14" t="e">
        <v>#N/A</v>
      </c>
      <c r="I56" s="14" t="s">
        <v>39</v>
      </c>
      <c r="J56" s="14">
        <v>368</v>
      </c>
      <c r="K56" s="14">
        <f t="shared" si="9"/>
        <v>0</v>
      </c>
      <c r="L56" s="14">
        <f t="shared" si="4"/>
        <v>0</v>
      </c>
      <c r="M56" s="14">
        <v>368</v>
      </c>
      <c r="N56" s="16">
        <f>IFERROR(VLOOKUP(A56,[1]Sheet!$A:$N,14,0),0)</f>
        <v>0</v>
      </c>
      <c r="O56" s="14"/>
      <c r="P56" s="14">
        <f t="shared" si="5"/>
        <v>0</v>
      </c>
      <c r="Q56" s="17"/>
      <c r="R56" s="17"/>
      <c r="S56" s="14"/>
      <c r="T56" s="14" t="e">
        <f t="shared" si="6"/>
        <v>#DIV/0!</v>
      </c>
      <c r="U56" s="14" t="e">
        <f t="shared" si="7"/>
        <v>#DIV/0!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/>
      <c r="AC56" s="14">
        <f t="shared" si="10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38</v>
      </c>
      <c r="C57" s="1">
        <v>546</v>
      </c>
      <c r="D57" s="1">
        <v>702</v>
      </c>
      <c r="E57" s="1">
        <v>561</v>
      </c>
      <c r="F57" s="1">
        <v>411</v>
      </c>
      <c r="G57" s="6">
        <v>0.4</v>
      </c>
      <c r="H57" s="1">
        <v>40</v>
      </c>
      <c r="I57" s="1" t="s">
        <v>32</v>
      </c>
      <c r="J57" s="1">
        <v>572</v>
      </c>
      <c r="K57" s="1">
        <f t="shared" si="9"/>
        <v>-11</v>
      </c>
      <c r="L57" s="1">
        <f t="shared" si="4"/>
        <v>333</v>
      </c>
      <c r="M57" s="1">
        <v>228</v>
      </c>
      <c r="N57" s="10">
        <f>IFERROR(VLOOKUP(A57,[1]Sheet!$A:$N,14,0),0)</f>
        <v>178.67999999999981</v>
      </c>
      <c r="O57" s="1">
        <v>205.96</v>
      </c>
      <c r="P57" s="1">
        <f t="shared" si="5"/>
        <v>66.599999999999994</v>
      </c>
      <c r="Q57" s="5">
        <f>13*P57-O57-N57-F57</f>
        <v>70.160000000000082</v>
      </c>
      <c r="R57" s="5"/>
      <c r="S57" s="1"/>
      <c r="T57" s="1">
        <f t="shared" si="6"/>
        <v>13</v>
      </c>
      <c r="U57" s="1">
        <f t="shared" si="7"/>
        <v>11.946546546546546</v>
      </c>
      <c r="V57" s="1">
        <v>66.599999999999994</v>
      </c>
      <c r="W57" s="1">
        <v>68.599999999999994</v>
      </c>
      <c r="X57" s="1">
        <v>69.400000000000006</v>
      </c>
      <c r="Y57" s="1">
        <v>59.2</v>
      </c>
      <c r="Z57" s="1">
        <v>60.6</v>
      </c>
      <c r="AA57" s="1">
        <v>75.599999999999994</v>
      </c>
      <c r="AB57" s="1" t="s">
        <v>45</v>
      </c>
      <c r="AC57" s="1">
        <f t="shared" si="10"/>
        <v>28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31</v>
      </c>
      <c r="C58" s="1">
        <v>96.325000000000003</v>
      </c>
      <c r="D58" s="1">
        <v>571.38499999999999</v>
      </c>
      <c r="E58" s="1">
        <v>205.126</v>
      </c>
      <c r="F58" s="1">
        <v>420.92200000000003</v>
      </c>
      <c r="G58" s="6">
        <v>1</v>
      </c>
      <c r="H58" s="1">
        <v>50</v>
      </c>
      <c r="I58" s="1" t="s">
        <v>32</v>
      </c>
      <c r="J58" s="1">
        <v>238.4</v>
      </c>
      <c r="K58" s="1">
        <f t="shared" si="9"/>
        <v>-33.274000000000001</v>
      </c>
      <c r="L58" s="1">
        <f t="shared" si="4"/>
        <v>205.126</v>
      </c>
      <c r="M58" s="1"/>
      <c r="N58" s="10">
        <f>IFERROR(VLOOKUP(A58,[1]Sheet!$A:$N,14,0),0)</f>
        <v>487.34176000000019</v>
      </c>
      <c r="O58" s="1"/>
      <c r="P58" s="1">
        <f t="shared" si="5"/>
        <v>41.025199999999998</v>
      </c>
      <c r="Q58" s="5"/>
      <c r="R58" s="5"/>
      <c r="S58" s="1"/>
      <c r="T58" s="1">
        <f t="shared" si="6"/>
        <v>22.139167146046827</v>
      </c>
      <c r="U58" s="1">
        <f t="shared" si="7"/>
        <v>22.139167146046827</v>
      </c>
      <c r="V58" s="1">
        <v>38.566600000000001</v>
      </c>
      <c r="W58" s="1">
        <v>46.213000000000001</v>
      </c>
      <c r="X58" s="1">
        <v>43.884799999999998</v>
      </c>
      <c r="Y58" s="1">
        <v>29.177199999999999</v>
      </c>
      <c r="Z58" s="1">
        <v>29.060400000000001</v>
      </c>
      <c r="AA58" s="1">
        <v>27.027799999999999</v>
      </c>
      <c r="AB58" s="1"/>
      <c r="AC58" s="1">
        <f t="shared" si="10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36" t="s">
        <v>98</v>
      </c>
      <c r="B59" s="36" t="s">
        <v>31</v>
      </c>
      <c r="C59" s="36">
        <v>44.466000000000001</v>
      </c>
      <c r="D59" s="36">
        <v>1438.479</v>
      </c>
      <c r="E59" s="36">
        <v>546.83500000000004</v>
      </c>
      <c r="F59" s="36">
        <v>896.09500000000003</v>
      </c>
      <c r="G59" s="37">
        <v>1</v>
      </c>
      <c r="H59" s="36">
        <v>50</v>
      </c>
      <c r="I59" s="36" t="s">
        <v>32</v>
      </c>
      <c r="J59" s="36">
        <v>461.8</v>
      </c>
      <c r="K59" s="36">
        <f t="shared" si="9"/>
        <v>85.035000000000025</v>
      </c>
      <c r="L59" s="36">
        <f t="shared" si="4"/>
        <v>546.83500000000004</v>
      </c>
      <c r="M59" s="36"/>
      <c r="N59" s="38">
        <f>IFERROR(VLOOKUP(A59,[1]Sheet!$A:$N,14,0),0)</f>
        <v>550</v>
      </c>
      <c r="O59" s="36">
        <v>119.6842</v>
      </c>
      <c r="P59" s="36">
        <f t="shared" si="5"/>
        <v>109.367</v>
      </c>
      <c r="Q59" s="39">
        <f>16*P59-O59-N59-F59</f>
        <v>184.09280000000012</v>
      </c>
      <c r="R59" s="39"/>
      <c r="S59" s="36"/>
      <c r="T59" s="36">
        <f t="shared" si="6"/>
        <v>16</v>
      </c>
      <c r="U59" s="36">
        <f t="shared" si="7"/>
        <v>14.316742710323954</v>
      </c>
      <c r="V59" s="36">
        <v>93.777000000000001</v>
      </c>
      <c r="W59" s="36">
        <v>101.61579999999999</v>
      </c>
      <c r="X59" s="36">
        <v>108.3018</v>
      </c>
      <c r="Y59" s="36">
        <v>63.7502</v>
      </c>
      <c r="Z59" s="36">
        <v>58.492400000000004</v>
      </c>
      <c r="AA59" s="36">
        <v>63.779200000000003</v>
      </c>
      <c r="AB59" s="36" t="s">
        <v>59</v>
      </c>
      <c r="AC59" s="36">
        <f t="shared" si="10"/>
        <v>184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8" t="s">
        <v>99</v>
      </c>
      <c r="B60" s="18" t="s">
        <v>31</v>
      </c>
      <c r="C60" s="18"/>
      <c r="D60" s="18"/>
      <c r="E60" s="18"/>
      <c r="F60" s="18"/>
      <c r="G60" s="19">
        <v>0</v>
      </c>
      <c r="H60" s="18">
        <v>40</v>
      </c>
      <c r="I60" s="18" t="s">
        <v>32</v>
      </c>
      <c r="J60" s="18"/>
      <c r="K60" s="18">
        <f t="shared" si="9"/>
        <v>0</v>
      </c>
      <c r="L60" s="18">
        <f t="shared" si="4"/>
        <v>0</v>
      </c>
      <c r="M60" s="18"/>
      <c r="N60" s="20">
        <f>IFERROR(VLOOKUP(A60,[1]Sheet!$A:$N,14,0),0)</f>
        <v>0</v>
      </c>
      <c r="O60" s="18"/>
      <c r="P60" s="18">
        <f t="shared" si="5"/>
        <v>0</v>
      </c>
      <c r="Q60" s="21"/>
      <c r="R60" s="21"/>
      <c r="S60" s="18"/>
      <c r="T60" s="18" t="e">
        <f t="shared" si="6"/>
        <v>#DIV/0!</v>
      </c>
      <c r="U60" s="18" t="e">
        <f t="shared" si="7"/>
        <v>#DIV/0!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 t="s">
        <v>55</v>
      </c>
      <c r="AC60" s="18">
        <f t="shared" si="10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38</v>
      </c>
      <c r="C61" s="1">
        <v>114</v>
      </c>
      <c r="D61" s="1">
        <v>270</v>
      </c>
      <c r="E61" s="1">
        <v>104</v>
      </c>
      <c r="F61" s="1">
        <v>248</v>
      </c>
      <c r="G61" s="6">
        <v>0.45</v>
      </c>
      <c r="H61" s="1">
        <v>50</v>
      </c>
      <c r="I61" s="1" t="s">
        <v>32</v>
      </c>
      <c r="J61" s="1">
        <v>106</v>
      </c>
      <c r="K61" s="1">
        <f t="shared" si="9"/>
        <v>-2</v>
      </c>
      <c r="L61" s="1">
        <f t="shared" si="4"/>
        <v>104</v>
      </c>
      <c r="M61" s="1"/>
      <c r="N61" s="10">
        <f>IFERROR(VLOOKUP(A61,[1]Sheet!$A:$N,14,0),0)</f>
        <v>406.4</v>
      </c>
      <c r="O61" s="1"/>
      <c r="P61" s="1">
        <f t="shared" si="5"/>
        <v>20.8</v>
      </c>
      <c r="Q61" s="5"/>
      <c r="R61" s="5"/>
      <c r="S61" s="1"/>
      <c r="T61" s="1">
        <f t="shared" si="6"/>
        <v>31.46153846153846</v>
      </c>
      <c r="U61" s="1">
        <f t="shared" si="7"/>
        <v>31.46153846153846</v>
      </c>
      <c r="V61" s="1">
        <v>24</v>
      </c>
      <c r="W61" s="1">
        <v>26.4</v>
      </c>
      <c r="X61" s="1">
        <v>23.6</v>
      </c>
      <c r="Y61" s="1">
        <v>18</v>
      </c>
      <c r="Z61" s="1">
        <v>19.8</v>
      </c>
      <c r="AA61" s="1">
        <v>20</v>
      </c>
      <c r="AB61" s="1" t="s">
        <v>45</v>
      </c>
      <c r="AC61" s="1">
        <f t="shared" si="10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101</v>
      </c>
      <c r="B62" s="14" t="s">
        <v>38</v>
      </c>
      <c r="C62" s="14">
        <v>300</v>
      </c>
      <c r="D62" s="14">
        <v>300</v>
      </c>
      <c r="E62" s="14">
        <v>300</v>
      </c>
      <c r="F62" s="14"/>
      <c r="G62" s="15">
        <v>0</v>
      </c>
      <c r="H62" s="14" t="e">
        <v>#N/A</v>
      </c>
      <c r="I62" s="14" t="s">
        <v>39</v>
      </c>
      <c r="J62" s="14">
        <v>300</v>
      </c>
      <c r="K62" s="14">
        <f t="shared" si="9"/>
        <v>0</v>
      </c>
      <c r="L62" s="14">
        <f t="shared" si="4"/>
        <v>0</v>
      </c>
      <c r="M62" s="14">
        <v>300</v>
      </c>
      <c r="N62" s="16">
        <f>IFERROR(VLOOKUP(A62,[1]Sheet!$A:$N,14,0),0)</f>
        <v>0</v>
      </c>
      <c r="O62" s="14"/>
      <c r="P62" s="14">
        <f t="shared" si="5"/>
        <v>0</v>
      </c>
      <c r="Q62" s="17"/>
      <c r="R62" s="17"/>
      <c r="S62" s="14"/>
      <c r="T62" s="14" t="e">
        <f t="shared" si="6"/>
        <v>#DIV/0!</v>
      </c>
      <c r="U62" s="14" t="e">
        <f t="shared" si="7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/>
      <c r="AC62" s="14">
        <f t="shared" si="10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8" t="s">
        <v>102</v>
      </c>
      <c r="B63" s="18" t="s">
        <v>31</v>
      </c>
      <c r="C63" s="18"/>
      <c r="D63" s="18"/>
      <c r="E63" s="18"/>
      <c r="F63" s="18"/>
      <c r="G63" s="19">
        <v>0</v>
      </c>
      <c r="H63" s="18">
        <v>40</v>
      </c>
      <c r="I63" s="18" t="s">
        <v>32</v>
      </c>
      <c r="J63" s="18">
        <v>5</v>
      </c>
      <c r="K63" s="18">
        <f t="shared" si="9"/>
        <v>-5</v>
      </c>
      <c r="L63" s="18">
        <f t="shared" si="4"/>
        <v>0</v>
      </c>
      <c r="M63" s="18"/>
      <c r="N63" s="20">
        <f>IFERROR(VLOOKUP(A63,[1]Sheet!$A:$N,14,0),0)</f>
        <v>29.830400000000001</v>
      </c>
      <c r="O63" s="18"/>
      <c r="P63" s="18">
        <f t="shared" si="5"/>
        <v>0</v>
      </c>
      <c r="Q63" s="21"/>
      <c r="R63" s="21"/>
      <c r="S63" s="18"/>
      <c r="T63" s="18" t="e">
        <f t="shared" si="6"/>
        <v>#DIV/0!</v>
      </c>
      <c r="U63" s="18" t="e">
        <f t="shared" si="7"/>
        <v>#DIV/0!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 t="s">
        <v>55</v>
      </c>
      <c r="AC63" s="18">
        <f t="shared" si="10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38</v>
      </c>
      <c r="C64" s="1">
        <v>165</v>
      </c>
      <c r="D64" s="1">
        <v>84</v>
      </c>
      <c r="E64" s="1">
        <v>93</v>
      </c>
      <c r="F64" s="1">
        <v>125</v>
      </c>
      <c r="G64" s="6">
        <v>0.4</v>
      </c>
      <c r="H64" s="1">
        <v>40</v>
      </c>
      <c r="I64" s="1" t="s">
        <v>32</v>
      </c>
      <c r="J64" s="1">
        <v>100</v>
      </c>
      <c r="K64" s="1">
        <f t="shared" si="9"/>
        <v>-7</v>
      </c>
      <c r="L64" s="1">
        <f t="shared" si="4"/>
        <v>93</v>
      </c>
      <c r="M64" s="1"/>
      <c r="N64" s="10">
        <f>IFERROR(VLOOKUP(A64,[1]Sheet!$A:$N,14,0),0)</f>
        <v>0</v>
      </c>
      <c r="O64" s="1">
        <v>18.480000000000022</v>
      </c>
      <c r="P64" s="1">
        <f t="shared" si="5"/>
        <v>18.600000000000001</v>
      </c>
      <c r="Q64" s="5">
        <f t="shared" ref="Q64:Q65" si="12">13*P64-O64-N64-F64</f>
        <v>98.32</v>
      </c>
      <c r="R64" s="5"/>
      <c r="S64" s="1"/>
      <c r="T64" s="1">
        <f t="shared" si="6"/>
        <v>13</v>
      </c>
      <c r="U64" s="1">
        <f t="shared" si="7"/>
        <v>7.7139784946236567</v>
      </c>
      <c r="V64" s="1">
        <v>17.2</v>
      </c>
      <c r="W64" s="1">
        <v>20.2</v>
      </c>
      <c r="X64" s="1">
        <v>19.2</v>
      </c>
      <c r="Y64" s="1">
        <v>17.8</v>
      </c>
      <c r="Z64" s="1">
        <v>21.6</v>
      </c>
      <c r="AA64" s="1">
        <v>27.6</v>
      </c>
      <c r="AB64" s="1"/>
      <c r="AC64" s="1">
        <f t="shared" si="10"/>
        <v>39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104</v>
      </c>
      <c r="B65" s="1" t="s">
        <v>38</v>
      </c>
      <c r="C65" s="1">
        <v>115</v>
      </c>
      <c r="D65" s="1">
        <v>90</v>
      </c>
      <c r="E65" s="1">
        <v>89</v>
      </c>
      <c r="F65" s="1">
        <v>64</v>
      </c>
      <c r="G65" s="6">
        <v>0.4</v>
      </c>
      <c r="H65" s="1">
        <v>40</v>
      </c>
      <c r="I65" s="1" t="s">
        <v>32</v>
      </c>
      <c r="J65" s="1">
        <v>91</v>
      </c>
      <c r="K65" s="1">
        <f t="shared" si="9"/>
        <v>-2</v>
      </c>
      <c r="L65" s="1">
        <f t="shared" si="4"/>
        <v>89</v>
      </c>
      <c r="M65" s="1"/>
      <c r="N65" s="10">
        <f>IFERROR(VLOOKUP(A65,[1]Sheet!$A:$N,14,0),0)</f>
        <v>25.399999999999981</v>
      </c>
      <c r="O65" s="1">
        <v>50</v>
      </c>
      <c r="P65" s="1">
        <f t="shared" si="5"/>
        <v>17.8</v>
      </c>
      <c r="Q65" s="5">
        <f t="shared" si="12"/>
        <v>92.000000000000028</v>
      </c>
      <c r="R65" s="5"/>
      <c r="S65" s="1"/>
      <c r="T65" s="1">
        <f t="shared" si="6"/>
        <v>13</v>
      </c>
      <c r="U65" s="1">
        <f t="shared" si="7"/>
        <v>7.8314606741573014</v>
      </c>
      <c r="V65" s="1">
        <v>14</v>
      </c>
      <c r="W65" s="1">
        <v>16.399999999999999</v>
      </c>
      <c r="X65" s="1">
        <v>18.600000000000001</v>
      </c>
      <c r="Y65" s="1">
        <v>12</v>
      </c>
      <c r="Z65" s="1">
        <v>15.8</v>
      </c>
      <c r="AA65" s="1">
        <v>22.6</v>
      </c>
      <c r="AB65" s="1"/>
      <c r="AC65" s="1">
        <f t="shared" si="10"/>
        <v>37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31</v>
      </c>
      <c r="C66" s="1">
        <v>218.81399999999999</v>
      </c>
      <c r="D66" s="1">
        <v>312.512</v>
      </c>
      <c r="E66" s="1">
        <v>206.661</v>
      </c>
      <c r="F66" s="1">
        <v>195.613</v>
      </c>
      <c r="G66" s="6">
        <v>1</v>
      </c>
      <c r="H66" s="1">
        <v>50</v>
      </c>
      <c r="I66" s="1" t="s">
        <v>32</v>
      </c>
      <c r="J66" s="1">
        <v>195.1</v>
      </c>
      <c r="K66" s="1">
        <f t="shared" si="9"/>
        <v>11.561000000000007</v>
      </c>
      <c r="L66" s="1">
        <f t="shared" si="4"/>
        <v>206.661</v>
      </c>
      <c r="M66" s="1"/>
      <c r="N66" s="10">
        <f>IFERROR(VLOOKUP(A66,[1]Sheet!$A:$N,14,0),0)</f>
        <v>129.09559999999999</v>
      </c>
      <c r="O66" s="1">
        <v>161.50291999999999</v>
      </c>
      <c r="P66" s="1">
        <f t="shared" si="5"/>
        <v>41.3322</v>
      </c>
      <c r="Q66" s="5">
        <f>15*P66-O66-N66-F66</f>
        <v>133.77147999999994</v>
      </c>
      <c r="R66" s="5"/>
      <c r="S66" s="1"/>
      <c r="T66" s="1">
        <f t="shared" si="6"/>
        <v>14.999999999999998</v>
      </c>
      <c r="U66" s="1">
        <f t="shared" si="7"/>
        <v>11.763504483187441</v>
      </c>
      <c r="V66" s="1">
        <v>46.034799999999997</v>
      </c>
      <c r="W66" s="1">
        <v>36.280200000000001</v>
      </c>
      <c r="X66" s="1">
        <v>34.8688</v>
      </c>
      <c r="Y66" s="1">
        <v>36.186199999999999</v>
      </c>
      <c r="Z66" s="1">
        <v>37.315800000000003</v>
      </c>
      <c r="AA66" s="1">
        <v>35.903799999999997</v>
      </c>
      <c r="AB66" s="1"/>
      <c r="AC66" s="1">
        <f t="shared" si="10"/>
        <v>134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36" t="s">
        <v>106</v>
      </c>
      <c r="B67" s="36" t="s">
        <v>31</v>
      </c>
      <c r="C67" s="36">
        <v>179.55699999999999</v>
      </c>
      <c r="D67" s="36">
        <v>856.66600000000005</v>
      </c>
      <c r="E67" s="36">
        <v>277.88799999999998</v>
      </c>
      <c r="F67" s="36">
        <v>673.19600000000003</v>
      </c>
      <c r="G67" s="37">
        <v>1</v>
      </c>
      <c r="H67" s="36">
        <v>50</v>
      </c>
      <c r="I67" s="36" t="s">
        <v>32</v>
      </c>
      <c r="J67" s="36">
        <v>261.89999999999998</v>
      </c>
      <c r="K67" s="36">
        <f t="shared" si="9"/>
        <v>15.988</v>
      </c>
      <c r="L67" s="36">
        <f t="shared" si="4"/>
        <v>277.88799999999998</v>
      </c>
      <c r="M67" s="36"/>
      <c r="N67" s="38">
        <f>IFERROR(VLOOKUP(A67,[1]Sheet!$A:$N,14,0),0)</f>
        <v>550</v>
      </c>
      <c r="O67" s="36">
        <v>112.21339999999999</v>
      </c>
      <c r="P67" s="36">
        <f t="shared" si="5"/>
        <v>55.577599999999997</v>
      </c>
      <c r="Q67" s="39"/>
      <c r="R67" s="39"/>
      <c r="S67" s="36"/>
      <c r="T67" s="36">
        <f t="shared" si="6"/>
        <v>24.027834955089823</v>
      </c>
      <c r="U67" s="36">
        <f t="shared" si="7"/>
        <v>24.027834955089823</v>
      </c>
      <c r="V67" s="36">
        <v>66.736999999999995</v>
      </c>
      <c r="W67" s="36">
        <v>66.098600000000005</v>
      </c>
      <c r="X67" s="36">
        <v>56.652999999999999</v>
      </c>
      <c r="Y67" s="36">
        <v>40.036799999999999</v>
      </c>
      <c r="Z67" s="36">
        <v>45.417200000000001</v>
      </c>
      <c r="AA67" s="36">
        <v>38.9696</v>
      </c>
      <c r="AB67" s="36" t="s">
        <v>59</v>
      </c>
      <c r="AC67" s="36">
        <f t="shared" si="10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107</v>
      </c>
      <c r="B68" s="1" t="s">
        <v>31</v>
      </c>
      <c r="C68" s="1">
        <v>47.646999999999998</v>
      </c>
      <c r="D68" s="1">
        <v>77.978999999999999</v>
      </c>
      <c r="E68" s="1">
        <v>37.256</v>
      </c>
      <c r="F68" s="1">
        <v>73.774000000000001</v>
      </c>
      <c r="G68" s="6">
        <v>1</v>
      </c>
      <c r="H68" s="1">
        <v>50</v>
      </c>
      <c r="I68" s="1" t="s">
        <v>32</v>
      </c>
      <c r="J68" s="1">
        <v>36.4</v>
      </c>
      <c r="K68" s="1">
        <f t="shared" si="9"/>
        <v>0.85600000000000165</v>
      </c>
      <c r="L68" s="1">
        <f t="shared" si="4"/>
        <v>37.256</v>
      </c>
      <c r="M68" s="1"/>
      <c r="N68" s="10">
        <f>IFERROR(VLOOKUP(A68,[1]Sheet!$A:$N,14,0),0)</f>
        <v>260.87360000000012</v>
      </c>
      <c r="O68" s="1">
        <v>22.47303999999999</v>
      </c>
      <c r="P68" s="1">
        <f t="shared" si="5"/>
        <v>7.4512</v>
      </c>
      <c r="Q68" s="5"/>
      <c r="R68" s="5"/>
      <c r="S68" s="1"/>
      <c r="T68" s="1">
        <f t="shared" si="6"/>
        <v>47.927936439768104</v>
      </c>
      <c r="U68" s="1">
        <f t="shared" si="7"/>
        <v>47.927936439768104</v>
      </c>
      <c r="V68" s="1">
        <v>9.6326000000000001</v>
      </c>
      <c r="W68" s="1">
        <v>7.8315999999999999</v>
      </c>
      <c r="X68" s="1">
        <v>6.7396000000000003</v>
      </c>
      <c r="Y68" s="1">
        <v>5.1867999999999999</v>
      </c>
      <c r="Z68" s="1">
        <v>5.6104000000000003</v>
      </c>
      <c r="AA68" s="1">
        <v>8.9925999999999995</v>
      </c>
      <c r="AB68" s="1"/>
      <c r="AC68" s="1">
        <f t="shared" si="10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38</v>
      </c>
      <c r="C69" s="1">
        <v>96</v>
      </c>
      <c r="D69" s="1">
        <v>423.40300000000002</v>
      </c>
      <c r="E69" s="1">
        <v>100.40300000000001</v>
      </c>
      <c r="F69" s="1">
        <v>373</v>
      </c>
      <c r="G69" s="6">
        <v>0.4</v>
      </c>
      <c r="H69" s="1">
        <v>50</v>
      </c>
      <c r="I69" s="1" t="s">
        <v>32</v>
      </c>
      <c r="J69" s="1">
        <v>99</v>
      </c>
      <c r="K69" s="1">
        <f t="shared" si="9"/>
        <v>1.4030000000000058</v>
      </c>
      <c r="L69" s="1">
        <f t="shared" si="4"/>
        <v>100.40300000000001</v>
      </c>
      <c r="M69" s="1"/>
      <c r="N69" s="10">
        <f>IFERROR(VLOOKUP(A69,[1]Sheet!$A:$N,14,0),0)</f>
        <v>106.4</v>
      </c>
      <c r="O69" s="1"/>
      <c r="P69" s="1">
        <f t="shared" si="5"/>
        <v>20.0806</v>
      </c>
      <c r="Q69" s="5"/>
      <c r="R69" s="5"/>
      <c r="S69" s="1"/>
      <c r="T69" s="1">
        <f t="shared" si="6"/>
        <v>23.873788631813788</v>
      </c>
      <c r="U69" s="1">
        <f t="shared" si="7"/>
        <v>23.873788631813788</v>
      </c>
      <c r="V69" s="1">
        <v>25.0806</v>
      </c>
      <c r="W69" s="1">
        <v>33.200000000000003</v>
      </c>
      <c r="X69" s="1">
        <v>29.6</v>
      </c>
      <c r="Y69" s="1">
        <v>21.6</v>
      </c>
      <c r="Z69" s="1">
        <v>20.8</v>
      </c>
      <c r="AA69" s="1">
        <v>22.8</v>
      </c>
      <c r="AB69" s="1"/>
      <c r="AC69" s="1">
        <f t="shared" si="10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38</v>
      </c>
      <c r="C70" s="1">
        <v>543</v>
      </c>
      <c r="D70" s="1">
        <v>960</v>
      </c>
      <c r="E70" s="1">
        <v>611</v>
      </c>
      <c r="F70" s="1">
        <v>756</v>
      </c>
      <c r="G70" s="6">
        <v>0.4</v>
      </c>
      <c r="H70" s="1">
        <v>40</v>
      </c>
      <c r="I70" s="1" t="s">
        <v>32</v>
      </c>
      <c r="J70" s="1">
        <v>617</v>
      </c>
      <c r="K70" s="1">
        <f t="shared" ref="K70:K101" si="13">E70-J70</f>
        <v>-6</v>
      </c>
      <c r="L70" s="1">
        <f t="shared" si="4"/>
        <v>611</v>
      </c>
      <c r="M70" s="1"/>
      <c r="N70" s="10">
        <f>IFERROR(VLOOKUP(A70,[1]Sheet!$A:$N,14,0),0)</f>
        <v>292.40000000000009</v>
      </c>
      <c r="O70" s="1">
        <v>487.43999999999983</v>
      </c>
      <c r="P70" s="1">
        <f t="shared" si="5"/>
        <v>122.2</v>
      </c>
      <c r="Q70" s="5">
        <f t="shared" ref="Q70:Q71" si="14">13*P70-O70-N70-F70</f>
        <v>52.760000000000218</v>
      </c>
      <c r="R70" s="5"/>
      <c r="S70" s="1"/>
      <c r="T70" s="1">
        <f t="shared" si="6"/>
        <v>13</v>
      </c>
      <c r="U70" s="1">
        <f t="shared" si="7"/>
        <v>12.568248772504091</v>
      </c>
      <c r="V70" s="1">
        <v>132.19999999999999</v>
      </c>
      <c r="W70" s="1">
        <v>124.2</v>
      </c>
      <c r="X70" s="1">
        <v>123.6</v>
      </c>
      <c r="Y70" s="1">
        <v>124.2</v>
      </c>
      <c r="Z70" s="1">
        <v>116.6</v>
      </c>
      <c r="AA70" s="1">
        <v>133.6</v>
      </c>
      <c r="AB70" s="1"/>
      <c r="AC70" s="1">
        <f t="shared" ref="AC70:AC101" si="15">ROUND(Q70*G70,0)</f>
        <v>21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38</v>
      </c>
      <c r="C71" s="1">
        <v>351</v>
      </c>
      <c r="D71" s="1">
        <v>1092</v>
      </c>
      <c r="E71" s="1">
        <v>485</v>
      </c>
      <c r="F71" s="1">
        <v>851</v>
      </c>
      <c r="G71" s="6">
        <v>0.4</v>
      </c>
      <c r="H71" s="1">
        <v>40</v>
      </c>
      <c r="I71" s="1" t="s">
        <v>32</v>
      </c>
      <c r="J71" s="1">
        <v>498</v>
      </c>
      <c r="K71" s="1">
        <f t="shared" si="13"/>
        <v>-13</v>
      </c>
      <c r="L71" s="1">
        <f t="shared" ref="L71:L118" si="16">E71-M71</f>
        <v>485</v>
      </c>
      <c r="M71" s="1"/>
      <c r="N71" s="10">
        <f>IFERROR(VLOOKUP(A71,[1]Sheet!$A:$N,14,0),0)</f>
        <v>191.40000000000009</v>
      </c>
      <c r="O71" s="1">
        <v>82.720000000000027</v>
      </c>
      <c r="P71" s="1">
        <f t="shared" ref="P71:P118" si="17">L71/5</f>
        <v>97</v>
      </c>
      <c r="Q71" s="5">
        <f t="shared" si="14"/>
        <v>135.87999999999988</v>
      </c>
      <c r="R71" s="5"/>
      <c r="S71" s="1"/>
      <c r="T71" s="1">
        <f t="shared" ref="T71:T118" si="18">(F71+N71+O71+Q71)/P71</f>
        <v>13</v>
      </c>
      <c r="U71" s="1">
        <f t="shared" ref="U71:U118" si="19">(F71+N71+O71)/P71</f>
        <v>11.599175257731959</v>
      </c>
      <c r="V71" s="1">
        <v>100.4</v>
      </c>
      <c r="W71" s="1">
        <v>122</v>
      </c>
      <c r="X71" s="1">
        <v>124.8</v>
      </c>
      <c r="Y71" s="1">
        <v>103.6</v>
      </c>
      <c r="Z71" s="1">
        <v>98</v>
      </c>
      <c r="AA71" s="1">
        <v>113.6</v>
      </c>
      <c r="AB71" s="1"/>
      <c r="AC71" s="1">
        <f t="shared" si="15"/>
        <v>54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31</v>
      </c>
      <c r="C72" s="1"/>
      <c r="D72" s="1">
        <v>526.37800000000004</v>
      </c>
      <c r="E72" s="1">
        <v>52.533999999999999</v>
      </c>
      <c r="F72" s="1">
        <v>472.59300000000002</v>
      </c>
      <c r="G72" s="6">
        <v>1</v>
      </c>
      <c r="H72" s="1">
        <v>40</v>
      </c>
      <c r="I72" s="1" t="s">
        <v>32</v>
      </c>
      <c r="J72" s="1">
        <v>198.732</v>
      </c>
      <c r="K72" s="1">
        <f t="shared" si="13"/>
        <v>-146.19800000000001</v>
      </c>
      <c r="L72" s="1">
        <f t="shared" si="16"/>
        <v>52.533999999999999</v>
      </c>
      <c r="M72" s="1"/>
      <c r="N72" s="10">
        <f>IFERROR(VLOOKUP(A72,[1]Sheet!$A:$N,14,0),0)</f>
        <v>99.972799999999779</v>
      </c>
      <c r="O72" s="1"/>
      <c r="P72" s="1">
        <f t="shared" si="17"/>
        <v>10.5068</v>
      </c>
      <c r="Q72" s="5"/>
      <c r="R72" s="5"/>
      <c r="S72" s="1"/>
      <c r="T72" s="1">
        <f t="shared" si="18"/>
        <v>54.494784330148079</v>
      </c>
      <c r="U72" s="1">
        <f t="shared" si="19"/>
        <v>54.494784330148079</v>
      </c>
      <c r="V72" s="1">
        <v>2.5175999999999998</v>
      </c>
      <c r="W72" s="1">
        <v>47.124200000000002</v>
      </c>
      <c r="X72" s="1">
        <v>50.205399999999997</v>
      </c>
      <c r="Y72" s="1">
        <v>19.911999999999999</v>
      </c>
      <c r="Z72" s="1">
        <v>20.545999999999999</v>
      </c>
      <c r="AA72" s="1">
        <v>27.156199999999998</v>
      </c>
      <c r="AB72" s="1"/>
      <c r="AC72" s="1">
        <f t="shared" si="15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31</v>
      </c>
      <c r="C73" s="1">
        <v>27.312999999999999</v>
      </c>
      <c r="D73" s="1">
        <v>294.60899999999998</v>
      </c>
      <c r="E73" s="1">
        <v>28.315999999999999</v>
      </c>
      <c r="F73" s="1">
        <v>267.20999999999998</v>
      </c>
      <c r="G73" s="6">
        <v>1</v>
      </c>
      <c r="H73" s="1">
        <v>40</v>
      </c>
      <c r="I73" s="1" t="s">
        <v>32</v>
      </c>
      <c r="J73" s="1">
        <v>66.391999999999996</v>
      </c>
      <c r="K73" s="1">
        <f t="shared" si="13"/>
        <v>-38.075999999999993</v>
      </c>
      <c r="L73" s="1">
        <f t="shared" si="16"/>
        <v>28.315999999999999</v>
      </c>
      <c r="M73" s="1"/>
      <c r="N73" s="10">
        <f>IFERROR(VLOOKUP(A73,[1]Sheet!$A:$N,14,0),0)</f>
        <v>143.29259999999991</v>
      </c>
      <c r="O73" s="1"/>
      <c r="P73" s="1">
        <f t="shared" si="17"/>
        <v>5.6631999999999998</v>
      </c>
      <c r="Q73" s="5"/>
      <c r="R73" s="5"/>
      <c r="S73" s="1"/>
      <c r="T73" s="1">
        <f t="shared" si="18"/>
        <v>72.485979658143791</v>
      </c>
      <c r="U73" s="1">
        <f t="shared" si="19"/>
        <v>72.485979658143791</v>
      </c>
      <c r="V73" s="1">
        <v>9.1902000000000008</v>
      </c>
      <c r="W73" s="1">
        <v>26.329000000000001</v>
      </c>
      <c r="X73" s="1">
        <v>23.606000000000002</v>
      </c>
      <c r="Y73" s="1">
        <v>12.644399999999999</v>
      </c>
      <c r="Z73" s="1">
        <v>12.7392</v>
      </c>
      <c r="AA73" s="1">
        <v>12.3904</v>
      </c>
      <c r="AB73" s="1"/>
      <c r="AC73" s="1">
        <f t="shared" si="15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113</v>
      </c>
      <c r="B74" s="18" t="s">
        <v>31</v>
      </c>
      <c r="C74" s="18"/>
      <c r="D74" s="18"/>
      <c r="E74" s="18"/>
      <c r="F74" s="18"/>
      <c r="G74" s="19">
        <v>0</v>
      </c>
      <c r="H74" s="18">
        <v>40</v>
      </c>
      <c r="I74" s="18" t="s">
        <v>32</v>
      </c>
      <c r="J74" s="18"/>
      <c r="K74" s="18">
        <f t="shared" si="13"/>
        <v>0</v>
      </c>
      <c r="L74" s="18">
        <f t="shared" si="16"/>
        <v>0</v>
      </c>
      <c r="M74" s="18"/>
      <c r="N74" s="20">
        <f>IFERROR(VLOOKUP(A74,[1]Sheet!$A:$N,14,0),0)</f>
        <v>139.33900000000011</v>
      </c>
      <c r="O74" s="18"/>
      <c r="P74" s="18">
        <f t="shared" si="17"/>
        <v>0</v>
      </c>
      <c r="Q74" s="21"/>
      <c r="R74" s="21"/>
      <c r="S74" s="18"/>
      <c r="T74" s="18" t="e">
        <f t="shared" si="18"/>
        <v>#DIV/0!</v>
      </c>
      <c r="U74" s="18" t="e">
        <f t="shared" si="19"/>
        <v>#DIV/0!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 t="s">
        <v>55</v>
      </c>
      <c r="AC74" s="18">
        <f t="shared" si="15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4" t="s">
        <v>114</v>
      </c>
      <c r="B75" s="14" t="s">
        <v>38</v>
      </c>
      <c r="C75" s="14">
        <v>60</v>
      </c>
      <c r="D75" s="14">
        <v>144</v>
      </c>
      <c r="E75" s="14">
        <v>144</v>
      </c>
      <c r="F75" s="14"/>
      <c r="G75" s="15">
        <v>0</v>
      </c>
      <c r="H75" s="14" t="e">
        <v>#N/A</v>
      </c>
      <c r="I75" s="14" t="s">
        <v>39</v>
      </c>
      <c r="J75" s="14">
        <v>144</v>
      </c>
      <c r="K75" s="14">
        <f t="shared" si="13"/>
        <v>0</v>
      </c>
      <c r="L75" s="14">
        <f t="shared" si="16"/>
        <v>0</v>
      </c>
      <c r="M75" s="14">
        <v>144</v>
      </c>
      <c r="N75" s="16">
        <f>IFERROR(VLOOKUP(A75,[1]Sheet!$A:$N,14,0),0)</f>
        <v>0</v>
      </c>
      <c r="O75" s="14"/>
      <c r="P75" s="14">
        <f t="shared" si="17"/>
        <v>0</v>
      </c>
      <c r="Q75" s="17"/>
      <c r="R75" s="17"/>
      <c r="S75" s="14"/>
      <c r="T75" s="14" t="e">
        <f t="shared" si="18"/>
        <v>#DIV/0!</v>
      </c>
      <c r="U75" s="14" t="e">
        <f t="shared" si="19"/>
        <v>#DIV/0!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/>
      <c r="AC75" s="14">
        <f t="shared" si="15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4" t="s">
        <v>115</v>
      </c>
      <c r="B76" s="14" t="s">
        <v>38</v>
      </c>
      <c r="C76" s="14">
        <v>96</v>
      </c>
      <c r="D76" s="14">
        <v>168</v>
      </c>
      <c r="E76" s="14">
        <v>168</v>
      </c>
      <c r="F76" s="14"/>
      <c r="G76" s="15">
        <v>0</v>
      </c>
      <c r="H76" s="14" t="e">
        <v>#N/A</v>
      </c>
      <c r="I76" s="14" t="s">
        <v>39</v>
      </c>
      <c r="J76" s="14">
        <v>168</v>
      </c>
      <c r="K76" s="14">
        <f t="shared" si="13"/>
        <v>0</v>
      </c>
      <c r="L76" s="14">
        <f t="shared" si="16"/>
        <v>0</v>
      </c>
      <c r="M76" s="14">
        <v>168</v>
      </c>
      <c r="N76" s="16">
        <f>IFERROR(VLOOKUP(A76,[1]Sheet!$A:$N,14,0),0)</f>
        <v>0</v>
      </c>
      <c r="O76" s="14"/>
      <c r="P76" s="14">
        <f t="shared" si="17"/>
        <v>0</v>
      </c>
      <c r="Q76" s="17"/>
      <c r="R76" s="17"/>
      <c r="S76" s="14"/>
      <c r="T76" s="14" t="e">
        <f t="shared" si="18"/>
        <v>#DIV/0!</v>
      </c>
      <c r="U76" s="14" t="e">
        <f t="shared" si="19"/>
        <v>#DIV/0!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/>
      <c r="AC76" s="14">
        <f t="shared" si="15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4" t="s">
        <v>116</v>
      </c>
      <c r="B77" s="14" t="s">
        <v>38</v>
      </c>
      <c r="C77" s="14">
        <v>90</v>
      </c>
      <c r="D77" s="14">
        <v>198</v>
      </c>
      <c r="E77" s="14">
        <v>198</v>
      </c>
      <c r="F77" s="14"/>
      <c r="G77" s="15">
        <v>0</v>
      </c>
      <c r="H77" s="14" t="e">
        <v>#N/A</v>
      </c>
      <c r="I77" s="14" t="s">
        <v>39</v>
      </c>
      <c r="J77" s="14">
        <v>198</v>
      </c>
      <c r="K77" s="14">
        <f t="shared" si="13"/>
        <v>0</v>
      </c>
      <c r="L77" s="14">
        <f t="shared" si="16"/>
        <v>0</v>
      </c>
      <c r="M77" s="14">
        <v>198</v>
      </c>
      <c r="N77" s="16">
        <f>IFERROR(VLOOKUP(A77,[1]Sheet!$A:$N,14,0),0)</f>
        <v>0</v>
      </c>
      <c r="O77" s="14"/>
      <c r="P77" s="14">
        <f t="shared" si="17"/>
        <v>0</v>
      </c>
      <c r="Q77" s="17"/>
      <c r="R77" s="17"/>
      <c r="S77" s="14"/>
      <c r="T77" s="14" t="e">
        <f t="shared" si="18"/>
        <v>#DIV/0!</v>
      </c>
      <c r="U77" s="14" t="e">
        <f t="shared" si="19"/>
        <v>#DIV/0!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/>
      <c r="AC77" s="14">
        <f t="shared" si="15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31</v>
      </c>
      <c r="C78" s="1">
        <v>86.001000000000005</v>
      </c>
      <c r="D78" s="1">
        <v>127.381</v>
      </c>
      <c r="E78" s="1">
        <v>72.44</v>
      </c>
      <c r="F78" s="1">
        <v>119.121</v>
      </c>
      <c r="G78" s="6">
        <v>1</v>
      </c>
      <c r="H78" s="1">
        <v>30</v>
      </c>
      <c r="I78" s="1" t="s">
        <v>32</v>
      </c>
      <c r="J78" s="1">
        <v>75.2</v>
      </c>
      <c r="K78" s="1">
        <f t="shared" si="13"/>
        <v>-2.7600000000000051</v>
      </c>
      <c r="L78" s="1">
        <f t="shared" si="16"/>
        <v>72.44</v>
      </c>
      <c r="M78" s="1"/>
      <c r="N78" s="10">
        <f>IFERROR(VLOOKUP(A78,[1]Sheet!$A:$N,14,0),0)</f>
        <v>29.123200000000029</v>
      </c>
      <c r="O78" s="1">
        <v>9.7373599999999811</v>
      </c>
      <c r="P78" s="1">
        <f t="shared" si="17"/>
        <v>14.488</v>
      </c>
      <c r="Q78" s="5">
        <f>12*P78-O78-N78-F78</f>
        <v>15.874440000000007</v>
      </c>
      <c r="R78" s="5"/>
      <c r="S78" s="1"/>
      <c r="T78" s="1">
        <f t="shared" si="18"/>
        <v>12</v>
      </c>
      <c r="U78" s="1">
        <f t="shared" si="19"/>
        <v>10.904304251794589</v>
      </c>
      <c r="V78" s="1">
        <v>13.960800000000001</v>
      </c>
      <c r="W78" s="1">
        <v>16.960999999999999</v>
      </c>
      <c r="X78" s="1">
        <v>16.840399999999999</v>
      </c>
      <c r="Y78" s="1">
        <v>16.023800000000001</v>
      </c>
      <c r="Z78" s="1">
        <v>15.740399999999999</v>
      </c>
      <c r="AA78" s="1">
        <v>16.564</v>
      </c>
      <c r="AB78" s="1"/>
      <c r="AC78" s="1">
        <f t="shared" si="15"/>
        <v>16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38</v>
      </c>
      <c r="C79" s="1">
        <v>114</v>
      </c>
      <c r="D79" s="1"/>
      <c r="E79" s="1">
        <v>22</v>
      </c>
      <c r="F79" s="1">
        <v>92</v>
      </c>
      <c r="G79" s="6">
        <v>0.6</v>
      </c>
      <c r="H79" s="1">
        <v>60</v>
      </c>
      <c r="I79" s="1" t="s">
        <v>32</v>
      </c>
      <c r="J79" s="1">
        <v>22</v>
      </c>
      <c r="K79" s="1">
        <f t="shared" si="13"/>
        <v>0</v>
      </c>
      <c r="L79" s="1">
        <f t="shared" si="16"/>
        <v>22</v>
      </c>
      <c r="M79" s="1"/>
      <c r="N79" s="10">
        <f>IFERROR(VLOOKUP(A79,[1]Sheet!$A:$N,14,0),0)</f>
        <v>154</v>
      </c>
      <c r="O79" s="1"/>
      <c r="P79" s="1">
        <f t="shared" si="17"/>
        <v>4.4000000000000004</v>
      </c>
      <c r="Q79" s="5"/>
      <c r="R79" s="5"/>
      <c r="S79" s="1"/>
      <c r="T79" s="1">
        <f t="shared" si="18"/>
        <v>55.909090909090907</v>
      </c>
      <c r="U79" s="1">
        <f t="shared" si="19"/>
        <v>55.909090909090907</v>
      </c>
      <c r="V79" s="1">
        <v>3.2</v>
      </c>
      <c r="W79" s="1">
        <v>7.2</v>
      </c>
      <c r="X79" s="1">
        <v>7.2</v>
      </c>
      <c r="Y79" s="1">
        <v>0</v>
      </c>
      <c r="Z79" s="1">
        <v>0</v>
      </c>
      <c r="AA79" s="1">
        <v>0</v>
      </c>
      <c r="AB79" s="40" t="s">
        <v>167</v>
      </c>
      <c r="AC79" s="1">
        <f t="shared" si="15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119</v>
      </c>
      <c r="B80" s="14" t="s">
        <v>38</v>
      </c>
      <c r="C80" s="14">
        <v>450</v>
      </c>
      <c r="D80" s="14">
        <v>372</v>
      </c>
      <c r="E80" s="14">
        <v>372</v>
      </c>
      <c r="F80" s="14"/>
      <c r="G80" s="15">
        <v>0</v>
      </c>
      <c r="H80" s="14" t="e">
        <v>#N/A</v>
      </c>
      <c r="I80" s="14" t="s">
        <v>39</v>
      </c>
      <c r="J80" s="14">
        <v>372</v>
      </c>
      <c r="K80" s="14">
        <f t="shared" si="13"/>
        <v>0</v>
      </c>
      <c r="L80" s="14">
        <f t="shared" si="16"/>
        <v>0</v>
      </c>
      <c r="M80" s="14">
        <v>372</v>
      </c>
      <c r="N80" s="16">
        <f>IFERROR(VLOOKUP(A80,[1]Sheet!$A:$N,14,0),0)</f>
        <v>0</v>
      </c>
      <c r="O80" s="14"/>
      <c r="P80" s="14">
        <f t="shared" si="17"/>
        <v>0</v>
      </c>
      <c r="Q80" s="17"/>
      <c r="R80" s="17"/>
      <c r="S80" s="14"/>
      <c r="T80" s="14" t="e">
        <f t="shared" si="18"/>
        <v>#DIV/0!</v>
      </c>
      <c r="U80" s="14" t="e">
        <f t="shared" si="19"/>
        <v>#DIV/0!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/>
      <c r="AC80" s="14">
        <f t="shared" si="15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120</v>
      </c>
      <c r="B81" s="14" t="s">
        <v>38</v>
      </c>
      <c r="C81" s="14">
        <v>208</v>
      </c>
      <c r="D81" s="14">
        <v>256</v>
      </c>
      <c r="E81" s="14">
        <v>256</v>
      </c>
      <c r="F81" s="14"/>
      <c r="G81" s="15">
        <v>0</v>
      </c>
      <c r="H81" s="14" t="e">
        <v>#N/A</v>
      </c>
      <c r="I81" s="14" t="s">
        <v>39</v>
      </c>
      <c r="J81" s="14">
        <v>256</v>
      </c>
      <c r="K81" s="14">
        <f t="shared" si="13"/>
        <v>0</v>
      </c>
      <c r="L81" s="14">
        <f t="shared" si="16"/>
        <v>0</v>
      </c>
      <c r="M81" s="14">
        <v>256</v>
      </c>
      <c r="N81" s="16">
        <f>IFERROR(VLOOKUP(A81,[1]Sheet!$A:$N,14,0),0)</f>
        <v>0</v>
      </c>
      <c r="O81" s="14"/>
      <c r="P81" s="14">
        <f t="shared" si="17"/>
        <v>0</v>
      </c>
      <c r="Q81" s="17"/>
      <c r="R81" s="17"/>
      <c r="S81" s="14"/>
      <c r="T81" s="14" t="e">
        <f t="shared" si="18"/>
        <v>#DIV/0!</v>
      </c>
      <c r="U81" s="14" t="e">
        <f t="shared" si="19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/>
      <c r="AC81" s="14">
        <f t="shared" si="15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8" t="s">
        <v>121</v>
      </c>
      <c r="B82" s="18" t="s">
        <v>38</v>
      </c>
      <c r="C82" s="18"/>
      <c r="D82" s="18"/>
      <c r="E82" s="18"/>
      <c r="F82" s="18"/>
      <c r="G82" s="19">
        <v>0</v>
      </c>
      <c r="H82" s="18">
        <v>50</v>
      </c>
      <c r="I82" s="18" t="s">
        <v>32</v>
      </c>
      <c r="J82" s="18"/>
      <c r="K82" s="18">
        <f t="shared" si="13"/>
        <v>0</v>
      </c>
      <c r="L82" s="18">
        <f t="shared" si="16"/>
        <v>0</v>
      </c>
      <c r="M82" s="18"/>
      <c r="N82" s="20">
        <f>IFERROR(VLOOKUP(A82,[1]Sheet!$A:$N,14,0),0)</f>
        <v>306.2</v>
      </c>
      <c r="O82" s="18"/>
      <c r="P82" s="18">
        <f t="shared" si="17"/>
        <v>0</v>
      </c>
      <c r="Q82" s="21"/>
      <c r="R82" s="21"/>
      <c r="S82" s="18"/>
      <c r="T82" s="18" t="e">
        <f t="shared" si="18"/>
        <v>#DIV/0!</v>
      </c>
      <c r="U82" s="18" t="e">
        <f t="shared" si="19"/>
        <v>#DIV/0!</v>
      </c>
      <c r="V82" s="18">
        <v>0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 t="s">
        <v>55</v>
      </c>
      <c r="AC82" s="18">
        <f t="shared" si="15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8" t="s">
        <v>122</v>
      </c>
      <c r="B83" s="18" t="s">
        <v>38</v>
      </c>
      <c r="C83" s="18"/>
      <c r="D83" s="18"/>
      <c r="E83" s="18"/>
      <c r="F83" s="18"/>
      <c r="G83" s="19">
        <v>0</v>
      </c>
      <c r="H83" s="18">
        <v>50</v>
      </c>
      <c r="I83" s="18" t="s">
        <v>32</v>
      </c>
      <c r="J83" s="18"/>
      <c r="K83" s="18">
        <f t="shared" si="13"/>
        <v>0</v>
      </c>
      <c r="L83" s="18">
        <f t="shared" si="16"/>
        <v>0</v>
      </c>
      <c r="M83" s="18"/>
      <c r="N83" s="20">
        <f>IFERROR(VLOOKUP(A83,[1]Sheet!$A:$N,14,0),0)</f>
        <v>451.49200000000019</v>
      </c>
      <c r="O83" s="18"/>
      <c r="P83" s="18">
        <f t="shared" si="17"/>
        <v>0</v>
      </c>
      <c r="Q83" s="21"/>
      <c r="R83" s="21"/>
      <c r="S83" s="18"/>
      <c r="T83" s="18" t="e">
        <f t="shared" si="18"/>
        <v>#DIV/0!</v>
      </c>
      <c r="U83" s="18" t="e">
        <f t="shared" si="19"/>
        <v>#DIV/0!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>
        <v>0</v>
      </c>
      <c r="AB83" s="18" t="s">
        <v>55</v>
      </c>
      <c r="AC83" s="18">
        <f t="shared" si="15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8" t="s">
        <v>123</v>
      </c>
      <c r="B84" s="18" t="s">
        <v>38</v>
      </c>
      <c r="C84" s="18">
        <v>270</v>
      </c>
      <c r="D84" s="18">
        <v>216</v>
      </c>
      <c r="E84" s="18">
        <v>216</v>
      </c>
      <c r="F84" s="18"/>
      <c r="G84" s="19">
        <v>0</v>
      </c>
      <c r="H84" s="18">
        <v>30</v>
      </c>
      <c r="I84" s="18" t="s">
        <v>32</v>
      </c>
      <c r="J84" s="18">
        <v>216</v>
      </c>
      <c r="K84" s="18">
        <f t="shared" si="13"/>
        <v>0</v>
      </c>
      <c r="L84" s="18">
        <f t="shared" si="16"/>
        <v>0</v>
      </c>
      <c r="M84" s="18">
        <v>216</v>
      </c>
      <c r="N84" s="20">
        <f>IFERROR(VLOOKUP(A84,[1]Sheet!$A:$N,14,0),0)</f>
        <v>9.5999999999999943</v>
      </c>
      <c r="O84" s="18"/>
      <c r="P84" s="18">
        <f t="shared" si="17"/>
        <v>0</v>
      </c>
      <c r="Q84" s="21"/>
      <c r="R84" s="21"/>
      <c r="S84" s="18"/>
      <c r="T84" s="18" t="e">
        <f t="shared" si="18"/>
        <v>#DIV/0!</v>
      </c>
      <c r="U84" s="18" t="e">
        <f t="shared" si="19"/>
        <v>#DIV/0!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 t="s">
        <v>55</v>
      </c>
      <c r="AC84" s="18">
        <f t="shared" si="15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124</v>
      </c>
      <c r="B85" s="1" t="s">
        <v>38</v>
      </c>
      <c r="C85" s="1">
        <v>10</v>
      </c>
      <c r="D85" s="1">
        <v>354</v>
      </c>
      <c r="E85" s="1">
        <v>28</v>
      </c>
      <c r="F85" s="1">
        <v>326</v>
      </c>
      <c r="G85" s="6">
        <v>0.6</v>
      </c>
      <c r="H85" s="1">
        <v>55</v>
      </c>
      <c r="I85" s="1" t="s">
        <v>32</v>
      </c>
      <c r="J85" s="1">
        <v>118</v>
      </c>
      <c r="K85" s="1">
        <f t="shared" si="13"/>
        <v>-90</v>
      </c>
      <c r="L85" s="1">
        <f t="shared" si="16"/>
        <v>28</v>
      </c>
      <c r="M85" s="1"/>
      <c r="N85" s="10">
        <f>IFERROR(VLOOKUP(A85,[1]Sheet!$A:$N,14,0),0)</f>
        <v>227.6</v>
      </c>
      <c r="O85" s="1"/>
      <c r="P85" s="1">
        <f t="shared" si="17"/>
        <v>5.6</v>
      </c>
      <c r="Q85" s="5"/>
      <c r="R85" s="5"/>
      <c r="S85" s="1"/>
      <c r="T85" s="1">
        <f t="shared" si="18"/>
        <v>98.857142857142861</v>
      </c>
      <c r="U85" s="1">
        <f t="shared" si="19"/>
        <v>98.857142857142861</v>
      </c>
      <c r="V85" s="1">
        <v>2</v>
      </c>
      <c r="W85" s="1">
        <v>27</v>
      </c>
      <c r="X85" s="1">
        <v>28</v>
      </c>
      <c r="Y85" s="1">
        <v>3</v>
      </c>
      <c r="Z85" s="1">
        <v>0</v>
      </c>
      <c r="AA85" s="1">
        <v>0</v>
      </c>
      <c r="AB85" s="1" t="s">
        <v>83</v>
      </c>
      <c r="AC85" s="1">
        <f t="shared" si="15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8" t="s">
        <v>125</v>
      </c>
      <c r="B86" s="18" t="s">
        <v>38</v>
      </c>
      <c r="C86" s="18"/>
      <c r="D86" s="18"/>
      <c r="E86" s="18"/>
      <c r="F86" s="18"/>
      <c r="G86" s="19">
        <v>0</v>
      </c>
      <c r="H86" s="18">
        <v>40</v>
      </c>
      <c r="I86" s="18" t="s">
        <v>32</v>
      </c>
      <c r="J86" s="18"/>
      <c r="K86" s="18">
        <f t="shared" si="13"/>
        <v>0</v>
      </c>
      <c r="L86" s="18">
        <f t="shared" si="16"/>
        <v>0</v>
      </c>
      <c r="M86" s="18"/>
      <c r="N86" s="20">
        <f>IFERROR(VLOOKUP(A86,[1]Sheet!$A:$N,14,0),0)</f>
        <v>110</v>
      </c>
      <c r="O86" s="18"/>
      <c r="P86" s="18">
        <f t="shared" si="17"/>
        <v>0</v>
      </c>
      <c r="Q86" s="21"/>
      <c r="R86" s="21"/>
      <c r="S86" s="18"/>
      <c r="T86" s="18" t="e">
        <f t="shared" si="18"/>
        <v>#DIV/0!</v>
      </c>
      <c r="U86" s="18" t="e">
        <f t="shared" si="19"/>
        <v>#DIV/0!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 t="s">
        <v>55</v>
      </c>
      <c r="AC86" s="18">
        <f t="shared" si="15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126</v>
      </c>
      <c r="B87" s="1" t="s">
        <v>38</v>
      </c>
      <c r="C87" s="1">
        <v>131</v>
      </c>
      <c r="D87" s="1"/>
      <c r="E87" s="1">
        <v>54</v>
      </c>
      <c r="F87" s="1">
        <v>62</v>
      </c>
      <c r="G87" s="6">
        <v>0.4</v>
      </c>
      <c r="H87" s="1">
        <v>50</v>
      </c>
      <c r="I87" s="1" t="s">
        <v>32</v>
      </c>
      <c r="J87" s="1">
        <v>56</v>
      </c>
      <c r="K87" s="1">
        <f t="shared" si="13"/>
        <v>-2</v>
      </c>
      <c r="L87" s="1">
        <f t="shared" si="16"/>
        <v>54</v>
      </c>
      <c r="M87" s="1"/>
      <c r="N87" s="10">
        <f>IFERROR(VLOOKUP(A87,[1]Sheet!$A:$N,14,0),0)</f>
        <v>0</v>
      </c>
      <c r="O87" s="1"/>
      <c r="P87" s="1">
        <f t="shared" si="17"/>
        <v>10.8</v>
      </c>
      <c r="Q87" s="5">
        <f>15*P87-O87-N87-F87</f>
        <v>100</v>
      </c>
      <c r="R87" s="5"/>
      <c r="S87" s="1"/>
      <c r="T87" s="1">
        <f t="shared" si="18"/>
        <v>14.999999999999998</v>
      </c>
      <c r="U87" s="1">
        <f t="shared" si="19"/>
        <v>5.7407407407407405</v>
      </c>
      <c r="V87" s="1">
        <v>10.8</v>
      </c>
      <c r="W87" s="1">
        <v>16</v>
      </c>
      <c r="X87" s="1">
        <v>14.8</v>
      </c>
      <c r="Y87" s="1">
        <v>9.1999999999999993</v>
      </c>
      <c r="Z87" s="1">
        <v>9.4</v>
      </c>
      <c r="AA87" s="1">
        <v>9.6</v>
      </c>
      <c r="AB87" s="1" t="s">
        <v>45</v>
      </c>
      <c r="AC87" s="1">
        <f t="shared" si="15"/>
        <v>40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4" t="s">
        <v>127</v>
      </c>
      <c r="B88" s="14" t="s">
        <v>38</v>
      </c>
      <c r="C88" s="14">
        <v>582</v>
      </c>
      <c r="D88" s="14">
        <v>348</v>
      </c>
      <c r="E88" s="14">
        <v>348</v>
      </c>
      <c r="F88" s="14"/>
      <c r="G88" s="15">
        <v>0</v>
      </c>
      <c r="H88" s="14" t="e">
        <v>#N/A</v>
      </c>
      <c r="I88" s="14" t="s">
        <v>39</v>
      </c>
      <c r="J88" s="14">
        <v>348</v>
      </c>
      <c r="K88" s="14">
        <f t="shared" si="13"/>
        <v>0</v>
      </c>
      <c r="L88" s="14">
        <f t="shared" si="16"/>
        <v>0</v>
      </c>
      <c r="M88" s="14">
        <v>348</v>
      </c>
      <c r="N88" s="16">
        <f>IFERROR(VLOOKUP(A88,[1]Sheet!$A:$N,14,0),0)</f>
        <v>0</v>
      </c>
      <c r="O88" s="14"/>
      <c r="P88" s="14">
        <f t="shared" si="17"/>
        <v>0</v>
      </c>
      <c r="Q88" s="17"/>
      <c r="R88" s="17"/>
      <c r="S88" s="14"/>
      <c r="T88" s="14" t="e">
        <f t="shared" si="18"/>
        <v>#DIV/0!</v>
      </c>
      <c r="U88" s="14" t="e">
        <f t="shared" si="19"/>
        <v>#DIV/0!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/>
      <c r="AC88" s="14">
        <f t="shared" si="15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4" t="s">
        <v>128</v>
      </c>
      <c r="B89" s="14" t="s">
        <v>38</v>
      </c>
      <c r="C89" s="14">
        <v>696</v>
      </c>
      <c r="D89" s="14">
        <v>276</v>
      </c>
      <c r="E89" s="14">
        <v>276</v>
      </c>
      <c r="F89" s="14"/>
      <c r="G89" s="15">
        <v>0</v>
      </c>
      <c r="H89" s="14" t="e">
        <v>#N/A</v>
      </c>
      <c r="I89" s="14" t="s">
        <v>39</v>
      </c>
      <c r="J89" s="14">
        <v>276</v>
      </c>
      <c r="K89" s="14">
        <f t="shared" si="13"/>
        <v>0</v>
      </c>
      <c r="L89" s="14">
        <f t="shared" si="16"/>
        <v>0</v>
      </c>
      <c r="M89" s="14">
        <v>276</v>
      </c>
      <c r="N89" s="16">
        <f>IFERROR(VLOOKUP(A89,[1]Sheet!$A:$N,14,0),0)</f>
        <v>0</v>
      </c>
      <c r="O89" s="14"/>
      <c r="P89" s="14">
        <f t="shared" si="17"/>
        <v>0</v>
      </c>
      <c r="Q89" s="17"/>
      <c r="R89" s="17"/>
      <c r="S89" s="14"/>
      <c r="T89" s="14" t="e">
        <f t="shared" si="18"/>
        <v>#DIV/0!</v>
      </c>
      <c r="U89" s="14" t="e">
        <f t="shared" si="19"/>
        <v>#DIV/0!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/>
      <c r="AC89" s="14">
        <f t="shared" si="15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29" t="s">
        <v>129</v>
      </c>
      <c r="B90" s="1" t="s">
        <v>38</v>
      </c>
      <c r="C90" s="1"/>
      <c r="D90" s="1"/>
      <c r="E90" s="1"/>
      <c r="F90" s="1"/>
      <c r="G90" s="6">
        <v>0.11</v>
      </c>
      <c r="H90" s="1">
        <v>150</v>
      </c>
      <c r="I90" s="1" t="s">
        <v>32</v>
      </c>
      <c r="J90" s="1"/>
      <c r="K90" s="1">
        <f t="shared" si="13"/>
        <v>0</v>
      </c>
      <c r="L90" s="1">
        <f t="shared" si="16"/>
        <v>0</v>
      </c>
      <c r="M90" s="1"/>
      <c r="N90" s="10">
        <f>IFERROR(VLOOKUP(A90,[1]Sheet!$A:$N,14,0),0)</f>
        <v>0</v>
      </c>
      <c r="O90" s="29"/>
      <c r="P90" s="1">
        <f t="shared" si="17"/>
        <v>0</v>
      </c>
      <c r="Q90" s="30">
        <v>20</v>
      </c>
      <c r="R90" s="5"/>
      <c r="S90" s="1"/>
      <c r="T90" s="1" t="e">
        <f t="shared" si="18"/>
        <v>#DIV/0!</v>
      </c>
      <c r="U90" s="1" t="e">
        <f t="shared" si="19"/>
        <v>#DIV/0!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29" t="s">
        <v>130</v>
      </c>
      <c r="AC90" s="1">
        <f t="shared" si="15"/>
        <v>2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4" t="s">
        <v>131</v>
      </c>
      <c r="B91" s="14" t="s">
        <v>38</v>
      </c>
      <c r="C91" s="14">
        <v>-1</v>
      </c>
      <c r="D91" s="14">
        <v>1</v>
      </c>
      <c r="E91" s="14"/>
      <c r="F91" s="14"/>
      <c r="G91" s="15">
        <v>0</v>
      </c>
      <c r="H91" s="14" t="e">
        <v>#N/A</v>
      </c>
      <c r="I91" s="14" t="s">
        <v>39</v>
      </c>
      <c r="J91" s="14"/>
      <c r="K91" s="14">
        <f t="shared" si="13"/>
        <v>0</v>
      </c>
      <c r="L91" s="14">
        <f t="shared" si="16"/>
        <v>0</v>
      </c>
      <c r="M91" s="14"/>
      <c r="N91" s="16">
        <f>IFERROR(VLOOKUP(A91,[1]Sheet!$A:$N,14,0),0)</f>
        <v>0</v>
      </c>
      <c r="O91" s="14"/>
      <c r="P91" s="14">
        <f t="shared" si="17"/>
        <v>0</v>
      </c>
      <c r="Q91" s="17"/>
      <c r="R91" s="17"/>
      <c r="S91" s="14"/>
      <c r="T91" s="14" t="e">
        <f t="shared" si="18"/>
        <v>#DIV/0!</v>
      </c>
      <c r="U91" s="14" t="e">
        <f t="shared" si="19"/>
        <v>#DIV/0!</v>
      </c>
      <c r="V91" s="14">
        <v>0</v>
      </c>
      <c r="W91" s="14">
        <v>0.2</v>
      </c>
      <c r="X91" s="14">
        <v>0</v>
      </c>
      <c r="Y91" s="14">
        <v>0</v>
      </c>
      <c r="Z91" s="14">
        <v>0</v>
      </c>
      <c r="AA91" s="14">
        <v>0</v>
      </c>
      <c r="AB91" s="14"/>
      <c r="AC91" s="14">
        <f t="shared" si="15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132</v>
      </c>
      <c r="B92" s="1" t="s">
        <v>38</v>
      </c>
      <c r="C92" s="1">
        <v>80</v>
      </c>
      <c r="D92" s="1"/>
      <c r="E92" s="1">
        <v>3</v>
      </c>
      <c r="F92" s="1">
        <v>65</v>
      </c>
      <c r="G92" s="6">
        <v>0.06</v>
      </c>
      <c r="H92" s="1">
        <v>60</v>
      </c>
      <c r="I92" s="1" t="s">
        <v>32</v>
      </c>
      <c r="J92" s="1">
        <v>3</v>
      </c>
      <c r="K92" s="1">
        <f t="shared" si="13"/>
        <v>0</v>
      </c>
      <c r="L92" s="1">
        <f t="shared" si="16"/>
        <v>3</v>
      </c>
      <c r="M92" s="1"/>
      <c r="N92" s="10">
        <f>IFERROR(VLOOKUP(A92,[1]Sheet!$A:$N,14,0),0)</f>
        <v>37</v>
      </c>
      <c r="O92" s="1"/>
      <c r="P92" s="1">
        <f t="shared" si="17"/>
        <v>0.6</v>
      </c>
      <c r="Q92" s="5"/>
      <c r="R92" s="5"/>
      <c r="S92" s="1"/>
      <c r="T92" s="1">
        <f t="shared" si="18"/>
        <v>170</v>
      </c>
      <c r="U92" s="1">
        <f t="shared" si="19"/>
        <v>170</v>
      </c>
      <c r="V92" s="1">
        <v>2.8</v>
      </c>
      <c r="W92" s="1">
        <v>2.2000000000000002</v>
      </c>
      <c r="X92" s="1">
        <v>0</v>
      </c>
      <c r="Y92" s="1">
        <v>0</v>
      </c>
      <c r="Z92" s="1">
        <v>0</v>
      </c>
      <c r="AA92" s="1">
        <v>0</v>
      </c>
      <c r="AB92" s="40" t="s">
        <v>168</v>
      </c>
      <c r="AC92" s="1">
        <f t="shared" si="15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31" t="s">
        <v>133</v>
      </c>
      <c r="B93" s="1" t="s">
        <v>38</v>
      </c>
      <c r="C93" s="1"/>
      <c r="D93" s="1"/>
      <c r="E93" s="1"/>
      <c r="F93" s="1"/>
      <c r="G93" s="6">
        <v>0.15</v>
      </c>
      <c r="H93" s="1">
        <v>60</v>
      </c>
      <c r="I93" s="1" t="s">
        <v>32</v>
      </c>
      <c r="J93" s="1"/>
      <c r="K93" s="1">
        <f t="shared" si="13"/>
        <v>0</v>
      </c>
      <c r="L93" s="1">
        <f t="shared" si="16"/>
        <v>0</v>
      </c>
      <c r="M93" s="1"/>
      <c r="N93" s="10">
        <f>IFERROR(VLOOKUP(A93,[1]Sheet!$A:$N,14,0),0)</f>
        <v>0</v>
      </c>
      <c r="O93" s="1">
        <v>20</v>
      </c>
      <c r="P93" s="1">
        <f t="shared" si="17"/>
        <v>0</v>
      </c>
      <c r="Q93" s="5"/>
      <c r="R93" s="5"/>
      <c r="S93" s="1"/>
      <c r="T93" s="1" t="e">
        <f t="shared" si="18"/>
        <v>#DIV/0!</v>
      </c>
      <c r="U93" s="1" t="e">
        <f t="shared" si="19"/>
        <v>#DIV/0!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-0.2</v>
      </c>
      <c r="AB93" s="1"/>
      <c r="AC93" s="1">
        <f t="shared" si="15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134</v>
      </c>
      <c r="B94" s="1" t="s">
        <v>31</v>
      </c>
      <c r="C94" s="1">
        <v>19.989000000000001</v>
      </c>
      <c r="D94" s="1">
        <v>34.6</v>
      </c>
      <c r="E94" s="1">
        <v>13.212999999999999</v>
      </c>
      <c r="F94" s="1">
        <v>41.375999999999998</v>
      </c>
      <c r="G94" s="6">
        <v>1</v>
      </c>
      <c r="H94" s="1">
        <v>55</v>
      </c>
      <c r="I94" s="1" t="s">
        <v>32</v>
      </c>
      <c r="J94" s="1">
        <v>9.6</v>
      </c>
      <c r="K94" s="1">
        <f t="shared" si="13"/>
        <v>3.6129999999999995</v>
      </c>
      <c r="L94" s="1">
        <f t="shared" si="16"/>
        <v>13.212999999999999</v>
      </c>
      <c r="M94" s="1"/>
      <c r="N94" s="10">
        <f>IFERROR(VLOOKUP(A94,[1]Sheet!$A:$N,14,0),0)</f>
        <v>0</v>
      </c>
      <c r="O94" s="1"/>
      <c r="P94" s="1">
        <f t="shared" si="17"/>
        <v>2.6425999999999998</v>
      </c>
      <c r="Q94" s="5"/>
      <c r="R94" s="5"/>
      <c r="S94" s="1"/>
      <c r="T94" s="1">
        <f t="shared" si="18"/>
        <v>15.657307197457049</v>
      </c>
      <c r="U94" s="1">
        <f t="shared" si="19"/>
        <v>15.657307197457049</v>
      </c>
      <c r="V94" s="1">
        <v>2.6425999999999998</v>
      </c>
      <c r="W94" s="1">
        <v>2.5318000000000001</v>
      </c>
      <c r="X94" s="1">
        <v>3.5857999999999999</v>
      </c>
      <c r="Y94" s="1">
        <v>2.35</v>
      </c>
      <c r="Z94" s="1">
        <v>2.5992000000000002</v>
      </c>
      <c r="AA94" s="1">
        <v>2.3357999999999999</v>
      </c>
      <c r="AB94" s="1"/>
      <c r="AC94" s="1">
        <f t="shared" si="15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4" t="s">
        <v>135</v>
      </c>
      <c r="B95" s="14" t="s">
        <v>38</v>
      </c>
      <c r="C95" s="14">
        <v>210</v>
      </c>
      <c r="D95" s="14">
        <v>210</v>
      </c>
      <c r="E95" s="14">
        <v>210</v>
      </c>
      <c r="F95" s="14"/>
      <c r="G95" s="15">
        <v>0</v>
      </c>
      <c r="H95" s="14" t="e">
        <v>#N/A</v>
      </c>
      <c r="I95" s="14" t="s">
        <v>39</v>
      </c>
      <c r="J95" s="14">
        <v>210</v>
      </c>
      <c r="K95" s="14">
        <f t="shared" si="13"/>
        <v>0</v>
      </c>
      <c r="L95" s="14">
        <f t="shared" si="16"/>
        <v>0</v>
      </c>
      <c r="M95" s="14">
        <v>210</v>
      </c>
      <c r="N95" s="16">
        <f>IFERROR(VLOOKUP(A95,[1]Sheet!$A:$N,14,0),0)</f>
        <v>0</v>
      </c>
      <c r="O95" s="14"/>
      <c r="P95" s="14">
        <f t="shared" si="17"/>
        <v>0</v>
      </c>
      <c r="Q95" s="17"/>
      <c r="R95" s="17"/>
      <c r="S95" s="14"/>
      <c r="T95" s="14" t="e">
        <f t="shared" si="18"/>
        <v>#DIV/0!</v>
      </c>
      <c r="U95" s="14" t="e">
        <f t="shared" si="19"/>
        <v>#DIV/0!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/>
      <c r="AC95" s="14">
        <f t="shared" si="15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136</v>
      </c>
      <c r="B96" s="1" t="s">
        <v>38</v>
      </c>
      <c r="C96" s="1">
        <v>357</v>
      </c>
      <c r="D96" s="1">
        <v>273</v>
      </c>
      <c r="E96" s="1">
        <v>287</v>
      </c>
      <c r="F96" s="1">
        <v>4</v>
      </c>
      <c r="G96" s="6">
        <v>0.4</v>
      </c>
      <c r="H96" s="1">
        <v>55</v>
      </c>
      <c r="I96" s="1" t="s">
        <v>32</v>
      </c>
      <c r="J96" s="1">
        <v>287</v>
      </c>
      <c r="K96" s="1">
        <f t="shared" si="13"/>
        <v>0</v>
      </c>
      <c r="L96" s="1">
        <f t="shared" si="16"/>
        <v>17</v>
      </c>
      <c r="M96" s="1">
        <v>270</v>
      </c>
      <c r="N96" s="10">
        <f>IFERROR(VLOOKUP(A96,[1]Sheet!$A:$N,14,0),0)</f>
        <v>0</v>
      </c>
      <c r="O96" s="1">
        <v>31</v>
      </c>
      <c r="P96" s="1">
        <f t="shared" si="17"/>
        <v>3.4</v>
      </c>
      <c r="Q96" s="5">
        <f>15*P96-O96-N96-F96</f>
        <v>16</v>
      </c>
      <c r="R96" s="5"/>
      <c r="S96" s="1"/>
      <c r="T96" s="1">
        <f t="shared" si="18"/>
        <v>15</v>
      </c>
      <c r="U96" s="1">
        <f t="shared" si="19"/>
        <v>10.294117647058824</v>
      </c>
      <c r="V96" s="1">
        <v>4</v>
      </c>
      <c r="W96" s="1">
        <v>1.8</v>
      </c>
      <c r="X96" s="1">
        <v>1.4</v>
      </c>
      <c r="Y96" s="1">
        <v>1.8</v>
      </c>
      <c r="Z96" s="1">
        <v>2.2000000000000002</v>
      </c>
      <c r="AA96" s="1">
        <v>2.4</v>
      </c>
      <c r="AB96" s="1"/>
      <c r="AC96" s="1">
        <f t="shared" si="15"/>
        <v>6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137</v>
      </c>
      <c r="B97" s="1" t="s">
        <v>31</v>
      </c>
      <c r="C97" s="1">
        <v>48.011000000000003</v>
      </c>
      <c r="D97" s="1"/>
      <c r="E97" s="1">
        <v>3.5760000000000001</v>
      </c>
      <c r="F97" s="1">
        <v>44.009</v>
      </c>
      <c r="G97" s="6">
        <v>1</v>
      </c>
      <c r="H97" s="1">
        <v>55</v>
      </c>
      <c r="I97" s="1" t="s">
        <v>32</v>
      </c>
      <c r="J97" s="1">
        <v>3.9</v>
      </c>
      <c r="K97" s="1">
        <f t="shared" si="13"/>
        <v>-0.32399999999999984</v>
      </c>
      <c r="L97" s="1">
        <f t="shared" si="16"/>
        <v>3.5760000000000001</v>
      </c>
      <c r="M97" s="1"/>
      <c r="N97" s="10">
        <f>IFERROR(VLOOKUP(A97,[1]Sheet!$A:$N,14,0),0)</f>
        <v>891.14319999999987</v>
      </c>
      <c r="O97" s="1"/>
      <c r="P97" s="1">
        <f t="shared" si="17"/>
        <v>0.71520000000000006</v>
      </c>
      <c r="Q97" s="5"/>
      <c r="R97" s="5"/>
      <c r="S97" s="1"/>
      <c r="T97" s="1">
        <f t="shared" si="18"/>
        <v>1307.539429530201</v>
      </c>
      <c r="U97" s="1">
        <f t="shared" si="19"/>
        <v>1307.539429530201</v>
      </c>
      <c r="V97" s="1">
        <v>0.45119999999999988</v>
      </c>
      <c r="W97" s="1">
        <v>0.65159999999999996</v>
      </c>
      <c r="X97" s="1">
        <v>1.4396</v>
      </c>
      <c r="Y97" s="1">
        <v>1.2008000000000001</v>
      </c>
      <c r="Z97" s="1">
        <v>0.93679999999999997</v>
      </c>
      <c r="AA97" s="1">
        <v>0.44819999999999999</v>
      </c>
      <c r="AB97" s="41" t="s">
        <v>138</v>
      </c>
      <c r="AC97" s="1">
        <f t="shared" si="15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139</v>
      </c>
      <c r="B98" s="1" t="s">
        <v>38</v>
      </c>
      <c r="C98" s="1">
        <v>31</v>
      </c>
      <c r="D98" s="1">
        <v>23</v>
      </c>
      <c r="E98" s="1">
        <v>18</v>
      </c>
      <c r="F98" s="1">
        <v>22</v>
      </c>
      <c r="G98" s="6">
        <v>0.4</v>
      </c>
      <c r="H98" s="1">
        <v>55</v>
      </c>
      <c r="I98" s="1" t="s">
        <v>32</v>
      </c>
      <c r="J98" s="1">
        <v>18</v>
      </c>
      <c r="K98" s="1">
        <f t="shared" si="13"/>
        <v>0</v>
      </c>
      <c r="L98" s="1">
        <f t="shared" si="16"/>
        <v>18</v>
      </c>
      <c r="M98" s="1"/>
      <c r="N98" s="10">
        <f>IFERROR(VLOOKUP(A98,[1]Sheet!$A:$N,14,0),0)</f>
        <v>0</v>
      </c>
      <c r="O98" s="1">
        <v>34.400000000000013</v>
      </c>
      <c r="P98" s="1">
        <f t="shared" si="17"/>
        <v>3.6</v>
      </c>
      <c r="Q98" s="5"/>
      <c r="R98" s="5"/>
      <c r="S98" s="1"/>
      <c r="T98" s="1">
        <f t="shared" si="18"/>
        <v>15.66666666666667</v>
      </c>
      <c r="U98" s="1">
        <f t="shared" si="19"/>
        <v>15.66666666666667</v>
      </c>
      <c r="V98" s="1">
        <v>5.2</v>
      </c>
      <c r="W98" s="1">
        <v>2.6</v>
      </c>
      <c r="X98" s="1">
        <v>1.2</v>
      </c>
      <c r="Y98" s="1">
        <v>2.8</v>
      </c>
      <c r="Z98" s="1">
        <v>3.2</v>
      </c>
      <c r="AA98" s="1">
        <v>3</v>
      </c>
      <c r="AB98" s="1"/>
      <c r="AC98" s="1">
        <f t="shared" si="15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140</v>
      </c>
      <c r="B99" s="1" t="s">
        <v>31</v>
      </c>
      <c r="C99" s="1">
        <v>95.382000000000005</v>
      </c>
      <c r="D99" s="1">
        <v>192.15199999999999</v>
      </c>
      <c r="E99" s="1">
        <v>84.277000000000001</v>
      </c>
      <c r="F99" s="1">
        <v>173.922</v>
      </c>
      <c r="G99" s="6">
        <v>1</v>
      </c>
      <c r="H99" s="1">
        <v>50</v>
      </c>
      <c r="I99" s="1" t="s">
        <v>32</v>
      </c>
      <c r="J99" s="1">
        <v>81.599999999999994</v>
      </c>
      <c r="K99" s="1">
        <f t="shared" si="13"/>
        <v>2.6770000000000067</v>
      </c>
      <c r="L99" s="1">
        <f t="shared" si="16"/>
        <v>84.277000000000001</v>
      </c>
      <c r="M99" s="1"/>
      <c r="N99" s="10">
        <f>IFERROR(VLOOKUP(A99,[1]Sheet!$A:$N,14,0),0)</f>
        <v>255.29440000000011</v>
      </c>
      <c r="O99" s="1"/>
      <c r="P99" s="1">
        <f t="shared" si="17"/>
        <v>16.855399999999999</v>
      </c>
      <c r="Q99" s="5"/>
      <c r="R99" s="5"/>
      <c r="S99" s="1"/>
      <c r="T99" s="1">
        <f t="shared" si="18"/>
        <v>25.464622613524458</v>
      </c>
      <c r="U99" s="1">
        <f t="shared" si="19"/>
        <v>25.464622613524458</v>
      </c>
      <c r="V99" s="1">
        <v>16.743200000000002</v>
      </c>
      <c r="W99" s="1">
        <v>19.221800000000002</v>
      </c>
      <c r="X99" s="1">
        <v>18.9482</v>
      </c>
      <c r="Y99" s="1">
        <v>19.757200000000001</v>
      </c>
      <c r="Z99" s="1">
        <v>18.474</v>
      </c>
      <c r="AA99" s="1">
        <v>15.664199999999999</v>
      </c>
      <c r="AB99" s="1"/>
      <c r="AC99" s="1">
        <f t="shared" si="15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141</v>
      </c>
      <c r="B100" s="1" t="s">
        <v>38</v>
      </c>
      <c r="C100" s="1">
        <v>19</v>
      </c>
      <c r="D100" s="1"/>
      <c r="E100" s="1">
        <v>9</v>
      </c>
      <c r="F100" s="1">
        <v>9</v>
      </c>
      <c r="G100" s="6">
        <v>0.2</v>
      </c>
      <c r="H100" s="1">
        <v>40</v>
      </c>
      <c r="I100" s="1" t="s">
        <v>32</v>
      </c>
      <c r="J100" s="1">
        <v>9</v>
      </c>
      <c r="K100" s="1">
        <f t="shared" si="13"/>
        <v>0</v>
      </c>
      <c r="L100" s="1">
        <f t="shared" si="16"/>
        <v>9</v>
      </c>
      <c r="M100" s="1"/>
      <c r="N100" s="10">
        <f>IFERROR(VLOOKUP(A100,[1]Sheet!$A:$N,14,0),0)</f>
        <v>0</v>
      </c>
      <c r="O100" s="1">
        <v>8</v>
      </c>
      <c r="P100" s="1">
        <f t="shared" si="17"/>
        <v>1.8</v>
      </c>
      <c r="Q100" s="5">
        <v>8</v>
      </c>
      <c r="R100" s="5"/>
      <c r="S100" s="1"/>
      <c r="T100" s="1">
        <f t="shared" si="18"/>
        <v>13.888888888888889</v>
      </c>
      <c r="U100" s="1">
        <f t="shared" si="19"/>
        <v>9.4444444444444446</v>
      </c>
      <c r="V100" s="1">
        <v>1.8</v>
      </c>
      <c r="W100" s="1">
        <v>1.2</v>
      </c>
      <c r="X100" s="1">
        <v>1</v>
      </c>
      <c r="Y100" s="1">
        <v>0</v>
      </c>
      <c r="Z100" s="1">
        <v>0</v>
      </c>
      <c r="AA100" s="1">
        <v>0</v>
      </c>
      <c r="AB100" s="1" t="s">
        <v>142</v>
      </c>
      <c r="AC100" s="1">
        <f t="shared" si="15"/>
        <v>2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143</v>
      </c>
      <c r="B101" s="1" t="s">
        <v>38</v>
      </c>
      <c r="C101" s="1">
        <v>19</v>
      </c>
      <c r="D101" s="1"/>
      <c r="E101" s="1">
        <v>7</v>
      </c>
      <c r="F101" s="1">
        <v>11</v>
      </c>
      <c r="G101" s="6">
        <v>0.2</v>
      </c>
      <c r="H101" s="1">
        <v>35</v>
      </c>
      <c r="I101" s="1" t="s">
        <v>32</v>
      </c>
      <c r="J101" s="1">
        <v>7</v>
      </c>
      <c r="K101" s="1">
        <f t="shared" si="13"/>
        <v>0</v>
      </c>
      <c r="L101" s="1">
        <f t="shared" si="16"/>
        <v>7</v>
      </c>
      <c r="M101" s="1"/>
      <c r="N101" s="10">
        <f>IFERROR(VLOOKUP(A101,[1]Sheet!$A:$N,14,0),0)</f>
        <v>0</v>
      </c>
      <c r="O101" s="1"/>
      <c r="P101" s="1">
        <f t="shared" si="17"/>
        <v>1.4</v>
      </c>
      <c r="Q101" s="5">
        <v>8</v>
      </c>
      <c r="R101" s="5"/>
      <c r="S101" s="1"/>
      <c r="T101" s="1">
        <f t="shared" si="18"/>
        <v>13.571428571428573</v>
      </c>
      <c r="U101" s="1">
        <f t="shared" si="19"/>
        <v>7.8571428571428577</v>
      </c>
      <c r="V101" s="1">
        <v>1</v>
      </c>
      <c r="W101" s="1">
        <v>1.2</v>
      </c>
      <c r="X101" s="1">
        <v>1</v>
      </c>
      <c r="Y101" s="1">
        <v>0</v>
      </c>
      <c r="Z101" s="1">
        <v>0</v>
      </c>
      <c r="AA101" s="1">
        <v>0</v>
      </c>
      <c r="AB101" s="1" t="s">
        <v>142</v>
      </c>
      <c r="AC101" s="1">
        <f t="shared" si="15"/>
        <v>2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4" t="s">
        <v>144</v>
      </c>
      <c r="B102" s="14" t="s">
        <v>38</v>
      </c>
      <c r="C102" s="14">
        <v>228</v>
      </c>
      <c r="D102" s="14">
        <v>234</v>
      </c>
      <c r="E102" s="14">
        <v>234</v>
      </c>
      <c r="F102" s="14"/>
      <c r="G102" s="15">
        <v>0</v>
      </c>
      <c r="H102" s="14" t="e">
        <v>#N/A</v>
      </c>
      <c r="I102" s="14" t="s">
        <v>39</v>
      </c>
      <c r="J102" s="14">
        <v>234</v>
      </c>
      <c r="K102" s="14">
        <f t="shared" ref="K102:K118" si="20">E102-J102</f>
        <v>0</v>
      </c>
      <c r="L102" s="14">
        <f t="shared" si="16"/>
        <v>0</v>
      </c>
      <c r="M102" s="14">
        <v>234</v>
      </c>
      <c r="N102" s="16">
        <f>IFERROR(VLOOKUP(A102,[1]Sheet!$A:$N,14,0),0)</f>
        <v>0</v>
      </c>
      <c r="O102" s="14"/>
      <c r="P102" s="14">
        <f t="shared" si="17"/>
        <v>0</v>
      </c>
      <c r="Q102" s="17"/>
      <c r="R102" s="17"/>
      <c r="S102" s="14"/>
      <c r="T102" s="14" t="e">
        <f t="shared" si="18"/>
        <v>#DIV/0!</v>
      </c>
      <c r="U102" s="14" t="e">
        <f t="shared" si="19"/>
        <v>#DIV/0!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/>
      <c r="AC102" s="14">
        <f t="shared" ref="AC102:AC120" si="21">ROUND(Q102*G102,0)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36" t="s">
        <v>145</v>
      </c>
      <c r="B103" s="36" t="s">
        <v>31</v>
      </c>
      <c r="C103" s="36">
        <v>888.274</v>
      </c>
      <c r="D103" s="36">
        <v>1321.63</v>
      </c>
      <c r="E103" s="36">
        <v>607.38400000000001</v>
      </c>
      <c r="F103" s="36">
        <v>1432.5809999999999</v>
      </c>
      <c r="G103" s="37">
        <v>1</v>
      </c>
      <c r="H103" s="36">
        <v>60</v>
      </c>
      <c r="I103" s="36" t="s">
        <v>32</v>
      </c>
      <c r="J103" s="36">
        <v>585.45000000000005</v>
      </c>
      <c r="K103" s="36">
        <f t="shared" si="20"/>
        <v>21.933999999999969</v>
      </c>
      <c r="L103" s="36">
        <f t="shared" si="16"/>
        <v>607.38400000000001</v>
      </c>
      <c r="M103" s="36"/>
      <c r="N103" s="38">
        <f>IFERROR(VLOOKUP(A103,[1]Sheet!$A:$N,14,0),0)</f>
        <v>500</v>
      </c>
      <c r="O103" s="36">
        <v>88.234799999999723</v>
      </c>
      <c r="P103" s="36">
        <f t="shared" si="17"/>
        <v>121.4768</v>
      </c>
      <c r="Q103" s="39"/>
      <c r="R103" s="39"/>
      <c r="S103" s="36"/>
      <c r="T103" s="36">
        <f t="shared" si="18"/>
        <v>16.635405279032703</v>
      </c>
      <c r="U103" s="36">
        <f t="shared" si="19"/>
        <v>16.635405279032703</v>
      </c>
      <c r="V103" s="36">
        <v>134.63079999999999</v>
      </c>
      <c r="W103" s="36">
        <v>144.9376</v>
      </c>
      <c r="X103" s="36">
        <v>140.75059999999999</v>
      </c>
      <c r="Y103" s="36">
        <v>145.40860000000001</v>
      </c>
      <c r="Z103" s="36">
        <v>157.86859999999999</v>
      </c>
      <c r="AA103" s="36">
        <v>163.12379999999999</v>
      </c>
      <c r="AB103" s="36" t="s">
        <v>59</v>
      </c>
      <c r="AC103" s="36">
        <f t="shared" si="21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4" t="s">
        <v>146</v>
      </c>
      <c r="B104" s="14" t="s">
        <v>38</v>
      </c>
      <c r="C104" s="14">
        <v>216</v>
      </c>
      <c r="D104" s="14">
        <v>228</v>
      </c>
      <c r="E104" s="14">
        <v>228</v>
      </c>
      <c r="F104" s="14"/>
      <c r="G104" s="15">
        <v>0</v>
      </c>
      <c r="H104" s="14" t="e">
        <v>#N/A</v>
      </c>
      <c r="I104" s="14" t="s">
        <v>39</v>
      </c>
      <c r="J104" s="14">
        <v>228</v>
      </c>
      <c r="K104" s="14">
        <f t="shared" si="20"/>
        <v>0</v>
      </c>
      <c r="L104" s="14">
        <f t="shared" si="16"/>
        <v>0</v>
      </c>
      <c r="M104" s="14">
        <v>228</v>
      </c>
      <c r="N104" s="16">
        <f>IFERROR(VLOOKUP(A104,[1]Sheet!$A:$N,14,0),0)</f>
        <v>0</v>
      </c>
      <c r="O104" s="14"/>
      <c r="P104" s="14">
        <f t="shared" si="17"/>
        <v>0</v>
      </c>
      <c r="Q104" s="17"/>
      <c r="R104" s="17"/>
      <c r="S104" s="14"/>
      <c r="T104" s="14" t="e">
        <f t="shared" si="18"/>
        <v>#DIV/0!</v>
      </c>
      <c r="U104" s="14" t="e">
        <f t="shared" si="19"/>
        <v>#DIV/0!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/>
      <c r="AC104" s="14">
        <f t="shared" si="21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147</v>
      </c>
      <c r="B105" s="1" t="s">
        <v>38</v>
      </c>
      <c r="C105" s="1">
        <v>230</v>
      </c>
      <c r="D105" s="1">
        <v>246</v>
      </c>
      <c r="E105" s="1">
        <v>235</v>
      </c>
      <c r="F105" s="1">
        <v>28</v>
      </c>
      <c r="G105" s="6">
        <v>0.3</v>
      </c>
      <c r="H105" s="1">
        <v>40</v>
      </c>
      <c r="I105" s="1" t="s">
        <v>32</v>
      </c>
      <c r="J105" s="1">
        <v>236</v>
      </c>
      <c r="K105" s="1">
        <f t="shared" si="20"/>
        <v>-1</v>
      </c>
      <c r="L105" s="1">
        <f t="shared" si="16"/>
        <v>7</v>
      </c>
      <c r="M105" s="1">
        <v>228</v>
      </c>
      <c r="N105" s="10">
        <f>IFERROR(VLOOKUP(A105,[1]Sheet!$A:$N,14,0),0)</f>
        <v>0</v>
      </c>
      <c r="O105" s="1"/>
      <c r="P105" s="1">
        <f t="shared" si="17"/>
        <v>1.4</v>
      </c>
      <c r="Q105" s="5"/>
      <c r="R105" s="5"/>
      <c r="S105" s="1"/>
      <c r="T105" s="1">
        <f t="shared" si="18"/>
        <v>20</v>
      </c>
      <c r="U105" s="1">
        <f t="shared" si="19"/>
        <v>20</v>
      </c>
      <c r="V105" s="1">
        <v>1.8</v>
      </c>
      <c r="W105" s="1">
        <v>0.8</v>
      </c>
      <c r="X105" s="1">
        <v>1.4</v>
      </c>
      <c r="Y105" s="1">
        <v>3.2</v>
      </c>
      <c r="Z105" s="1">
        <v>2.8</v>
      </c>
      <c r="AA105" s="1">
        <v>1.2</v>
      </c>
      <c r="AB105" s="41" t="s">
        <v>138</v>
      </c>
      <c r="AC105" s="1">
        <f t="shared" si="21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148</v>
      </c>
      <c r="B106" s="1" t="s">
        <v>31</v>
      </c>
      <c r="C106" s="1">
        <v>1018.112</v>
      </c>
      <c r="D106" s="1">
        <v>3103.165</v>
      </c>
      <c r="E106" s="1">
        <v>871.09900000000005</v>
      </c>
      <c r="F106" s="1">
        <v>3134.8440000000001</v>
      </c>
      <c r="G106" s="6">
        <v>1</v>
      </c>
      <c r="H106" s="1">
        <v>60</v>
      </c>
      <c r="I106" s="1" t="s">
        <v>32</v>
      </c>
      <c r="J106" s="1">
        <v>857.5</v>
      </c>
      <c r="K106" s="1">
        <f t="shared" si="20"/>
        <v>13.599000000000046</v>
      </c>
      <c r="L106" s="1">
        <f t="shared" si="16"/>
        <v>871.09900000000005</v>
      </c>
      <c r="M106" s="1"/>
      <c r="N106" s="10">
        <f>IFERROR(VLOOKUP(A106,[1]Sheet!$A:$N,14,0),0)</f>
        <v>1112.6600000000001</v>
      </c>
      <c r="O106" s="1"/>
      <c r="P106" s="1">
        <f t="shared" si="17"/>
        <v>174.21980000000002</v>
      </c>
      <c r="Q106" s="5"/>
      <c r="R106" s="5"/>
      <c r="S106" s="1"/>
      <c r="T106" s="1">
        <f t="shared" si="18"/>
        <v>24.3801450810987</v>
      </c>
      <c r="U106" s="1">
        <f t="shared" si="19"/>
        <v>24.3801450810987</v>
      </c>
      <c r="V106" s="1">
        <v>179.51320000000001</v>
      </c>
      <c r="W106" s="1">
        <v>276.5204</v>
      </c>
      <c r="X106" s="1">
        <v>296.03620000000001</v>
      </c>
      <c r="Y106" s="1">
        <v>154.7998</v>
      </c>
      <c r="Z106" s="1">
        <v>141.41679999999999</v>
      </c>
      <c r="AA106" s="1">
        <v>291.74759999999998</v>
      </c>
      <c r="AB106" s="22" t="s">
        <v>48</v>
      </c>
      <c r="AC106" s="1">
        <f t="shared" si="21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32" t="s">
        <v>149</v>
      </c>
      <c r="B107" s="32" t="s">
        <v>31</v>
      </c>
      <c r="C107" s="32">
        <v>6444.3130000000001</v>
      </c>
      <c r="D107" s="32">
        <v>1178.1849999999999</v>
      </c>
      <c r="E107" s="32">
        <v>3043.5189999999998</v>
      </c>
      <c r="F107" s="32">
        <v>4311.7030000000004</v>
      </c>
      <c r="G107" s="33">
        <v>1</v>
      </c>
      <c r="H107" s="32">
        <v>60</v>
      </c>
      <c r="I107" s="32" t="s">
        <v>32</v>
      </c>
      <c r="J107" s="32">
        <v>2961</v>
      </c>
      <c r="K107" s="32">
        <f t="shared" si="20"/>
        <v>82.518999999999778</v>
      </c>
      <c r="L107" s="32">
        <f t="shared" si="16"/>
        <v>3043.5189999999998</v>
      </c>
      <c r="M107" s="32"/>
      <c r="N107" s="34">
        <f>IFERROR(VLOOKUP(A107,[1]Sheet!$A:$N,14,0),0)</f>
        <v>500</v>
      </c>
      <c r="O107" s="32"/>
      <c r="P107" s="32">
        <f t="shared" si="17"/>
        <v>608.7038</v>
      </c>
      <c r="Q107" s="35">
        <v>700</v>
      </c>
      <c r="R107" s="35"/>
      <c r="S107" s="32"/>
      <c r="T107" s="32">
        <f t="shared" si="18"/>
        <v>9.0548194376312434</v>
      </c>
      <c r="U107" s="32">
        <f t="shared" si="19"/>
        <v>7.9048348309966201</v>
      </c>
      <c r="V107" s="32">
        <v>604.85200000000009</v>
      </c>
      <c r="W107" s="32">
        <v>656.73680000000002</v>
      </c>
      <c r="X107" s="32">
        <v>674.50519999999995</v>
      </c>
      <c r="Y107" s="32">
        <v>840.4556</v>
      </c>
      <c r="Z107" s="32">
        <v>856.45640000000003</v>
      </c>
      <c r="AA107" s="32">
        <v>557.75480000000005</v>
      </c>
      <c r="AB107" s="32" t="s">
        <v>35</v>
      </c>
      <c r="AC107" s="32">
        <f t="shared" si="21"/>
        <v>700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32" t="s">
        <v>150</v>
      </c>
      <c r="B108" s="32" t="s">
        <v>31</v>
      </c>
      <c r="C108" s="32">
        <v>3196.453</v>
      </c>
      <c r="D108" s="32">
        <v>1738.675</v>
      </c>
      <c r="E108" s="23">
        <f>2784.201+E28</f>
        <v>2786.761</v>
      </c>
      <c r="F108" s="23">
        <f>1839.568+F28</f>
        <v>1837.008</v>
      </c>
      <c r="G108" s="33">
        <v>1</v>
      </c>
      <c r="H108" s="32">
        <v>60</v>
      </c>
      <c r="I108" s="32" t="s">
        <v>32</v>
      </c>
      <c r="J108" s="32">
        <v>2683.8</v>
      </c>
      <c r="K108" s="32">
        <f t="shared" si="20"/>
        <v>102.96099999999979</v>
      </c>
      <c r="L108" s="32">
        <f t="shared" si="16"/>
        <v>2786.761</v>
      </c>
      <c r="M108" s="32"/>
      <c r="N108" s="34">
        <f>IFERROR(VLOOKUP(A108,[1]Sheet!$A:$N,14,0),0)</f>
        <v>200</v>
      </c>
      <c r="O108" s="32">
        <v>1537.970599999999</v>
      </c>
      <c r="P108" s="32">
        <f t="shared" si="17"/>
        <v>557.35220000000004</v>
      </c>
      <c r="Q108" s="35">
        <v>1500</v>
      </c>
      <c r="R108" s="35"/>
      <c r="S108" s="32"/>
      <c r="T108" s="32">
        <f t="shared" si="18"/>
        <v>9.105514609971932</v>
      </c>
      <c r="U108" s="32">
        <f t="shared" si="19"/>
        <v>6.4142181550552753</v>
      </c>
      <c r="V108" s="32">
        <v>537.66</v>
      </c>
      <c r="W108" s="32">
        <v>573.15780000000007</v>
      </c>
      <c r="X108" s="32">
        <v>582.37819999999999</v>
      </c>
      <c r="Y108" s="32">
        <v>554.45460000000003</v>
      </c>
      <c r="Z108" s="32">
        <v>574.09739999999999</v>
      </c>
      <c r="AA108" s="32">
        <v>535.19899999999996</v>
      </c>
      <c r="AB108" s="32" t="s">
        <v>151</v>
      </c>
      <c r="AC108" s="32">
        <f t="shared" si="21"/>
        <v>1500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152</v>
      </c>
      <c r="B109" s="1" t="s">
        <v>31</v>
      </c>
      <c r="C109" s="1">
        <v>140.05799999999999</v>
      </c>
      <c r="D109" s="1"/>
      <c r="E109" s="1">
        <v>24.44</v>
      </c>
      <c r="F109" s="1">
        <v>104.342</v>
      </c>
      <c r="G109" s="6">
        <v>1</v>
      </c>
      <c r="H109" s="1">
        <v>55</v>
      </c>
      <c r="I109" s="1" t="s">
        <v>32</v>
      </c>
      <c r="J109" s="1">
        <v>25.5</v>
      </c>
      <c r="K109" s="1">
        <f t="shared" si="20"/>
        <v>-1.0599999999999987</v>
      </c>
      <c r="L109" s="1">
        <f t="shared" si="16"/>
        <v>24.44</v>
      </c>
      <c r="M109" s="1"/>
      <c r="N109" s="10">
        <f>IFERROR(VLOOKUP(A109,[1]Sheet!$A:$N,14,0),0)</f>
        <v>0</v>
      </c>
      <c r="O109" s="1"/>
      <c r="P109" s="1">
        <f t="shared" si="17"/>
        <v>4.8879999999999999</v>
      </c>
      <c r="Q109" s="5"/>
      <c r="R109" s="5"/>
      <c r="S109" s="1"/>
      <c r="T109" s="1">
        <f t="shared" si="18"/>
        <v>21.346563011456627</v>
      </c>
      <c r="U109" s="1">
        <f t="shared" si="19"/>
        <v>21.346563011456627</v>
      </c>
      <c r="V109" s="1">
        <v>5.9596</v>
      </c>
      <c r="W109" s="1">
        <v>5.8095999999999997</v>
      </c>
      <c r="X109" s="1">
        <v>4.9588000000000001</v>
      </c>
      <c r="Y109" s="1">
        <v>13.263400000000001</v>
      </c>
      <c r="Z109" s="1">
        <v>15.8306</v>
      </c>
      <c r="AA109" s="1">
        <v>18.516200000000001</v>
      </c>
      <c r="AB109" s="41" t="s">
        <v>138</v>
      </c>
      <c r="AC109" s="1">
        <f t="shared" si="21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153</v>
      </c>
      <c r="B110" s="1" t="s">
        <v>31</v>
      </c>
      <c r="C110" s="1">
        <v>186.50399999999999</v>
      </c>
      <c r="D110" s="1"/>
      <c r="E110" s="1">
        <v>43.417999999999999</v>
      </c>
      <c r="F110" s="1">
        <v>130.22800000000001</v>
      </c>
      <c r="G110" s="6">
        <v>1</v>
      </c>
      <c r="H110" s="1">
        <v>55</v>
      </c>
      <c r="I110" s="1" t="s">
        <v>32</v>
      </c>
      <c r="J110" s="1">
        <v>47.7</v>
      </c>
      <c r="K110" s="1">
        <f t="shared" si="20"/>
        <v>-4.2820000000000036</v>
      </c>
      <c r="L110" s="1">
        <f t="shared" si="16"/>
        <v>43.417999999999999</v>
      </c>
      <c r="M110" s="1"/>
      <c r="N110" s="10">
        <f>IFERROR(VLOOKUP(A110,[1]Sheet!$A:$N,14,0),0)</f>
        <v>83.822800000000001</v>
      </c>
      <c r="O110" s="1"/>
      <c r="P110" s="1">
        <f t="shared" si="17"/>
        <v>8.6836000000000002</v>
      </c>
      <c r="Q110" s="5"/>
      <c r="R110" s="5"/>
      <c r="S110" s="1"/>
      <c r="T110" s="1">
        <f t="shared" si="18"/>
        <v>24.650006909576675</v>
      </c>
      <c r="U110" s="1">
        <f t="shared" si="19"/>
        <v>24.650006909576675</v>
      </c>
      <c r="V110" s="1">
        <v>9.0380000000000003</v>
      </c>
      <c r="W110" s="1">
        <v>9.2720000000000002</v>
      </c>
      <c r="X110" s="1">
        <v>9.7916000000000007</v>
      </c>
      <c r="Y110" s="1">
        <v>13.4682</v>
      </c>
      <c r="Z110" s="1">
        <v>15.2026</v>
      </c>
      <c r="AA110" s="1">
        <v>25.4224</v>
      </c>
      <c r="AB110" s="22" t="s">
        <v>48</v>
      </c>
      <c r="AC110" s="1">
        <f t="shared" si="21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154</v>
      </c>
      <c r="B111" s="1" t="s">
        <v>31</v>
      </c>
      <c r="C111" s="1">
        <v>106.33499999999999</v>
      </c>
      <c r="D111" s="1"/>
      <c r="E111" s="1">
        <v>59.493000000000002</v>
      </c>
      <c r="F111" s="1">
        <v>37.802999999999997</v>
      </c>
      <c r="G111" s="6">
        <v>1</v>
      </c>
      <c r="H111" s="1">
        <v>55</v>
      </c>
      <c r="I111" s="1" t="s">
        <v>32</v>
      </c>
      <c r="J111" s="1">
        <v>58.4</v>
      </c>
      <c r="K111" s="1">
        <f t="shared" si="20"/>
        <v>1.0930000000000035</v>
      </c>
      <c r="L111" s="1">
        <f t="shared" si="16"/>
        <v>59.493000000000002</v>
      </c>
      <c r="M111" s="1"/>
      <c r="N111" s="10">
        <f>IFERROR(VLOOKUP(A111,[1]Sheet!$A:$N,14,0),0)</f>
        <v>0</v>
      </c>
      <c r="O111" s="1">
        <v>13.66940000000001</v>
      </c>
      <c r="P111" s="1">
        <f t="shared" si="17"/>
        <v>11.8986</v>
      </c>
      <c r="Q111" s="5">
        <f>15*P111-O111-N111-F111</f>
        <v>127.00659999999999</v>
      </c>
      <c r="R111" s="5"/>
      <c r="S111" s="1"/>
      <c r="T111" s="1">
        <f t="shared" si="18"/>
        <v>14.999999999999998</v>
      </c>
      <c r="U111" s="1">
        <f t="shared" si="19"/>
        <v>4.3259206965525365</v>
      </c>
      <c r="V111" s="1">
        <v>8.4146000000000001</v>
      </c>
      <c r="W111" s="1">
        <v>3.5846</v>
      </c>
      <c r="X111" s="1">
        <v>3.5590000000000002</v>
      </c>
      <c r="Y111" s="1">
        <v>3.4567999999999999</v>
      </c>
      <c r="Z111" s="1">
        <v>4.4264000000000001</v>
      </c>
      <c r="AA111" s="1">
        <v>9.9545999999999992</v>
      </c>
      <c r="AB111" s="1"/>
      <c r="AC111" s="1">
        <f t="shared" si="21"/>
        <v>127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8" t="s">
        <v>155</v>
      </c>
      <c r="B112" s="18" t="s">
        <v>31</v>
      </c>
      <c r="C112" s="18"/>
      <c r="D112" s="18"/>
      <c r="E112" s="18"/>
      <c r="F112" s="18"/>
      <c r="G112" s="19">
        <v>0</v>
      </c>
      <c r="H112" s="18">
        <v>60</v>
      </c>
      <c r="I112" s="18" t="s">
        <v>32</v>
      </c>
      <c r="J112" s="18"/>
      <c r="K112" s="18">
        <f t="shared" si="20"/>
        <v>0</v>
      </c>
      <c r="L112" s="18">
        <f t="shared" si="16"/>
        <v>0</v>
      </c>
      <c r="M112" s="18"/>
      <c r="N112" s="20">
        <v>169</v>
      </c>
      <c r="O112" s="18"/>
      <c r="P112" s="18">
        <f t="shared" si="17"/>
        <v>0</v>
      </c>
      <c r="Q112" s="21"/>
      <c r="R112" s="21"/>
      <c r="S112" s="18"/>
      <c r="T112" s="18" t="e">
        <f t="shared" si="18"/>
        <v>#DIV/0!</v>
      </c>
      <c r="U112" s="18" t="e">
        <f t="shared" si="19"/>
        <v>#DIV/0!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 t="s">
        <v>55</v>
      </c>
      <c r="AC112" s="18">
        <f t="shared" si="21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4" t="s">
        <v>156</v>
      </c>
      <c r="B113" s="14" t="s">
        <v>38</v>
      </c>
      <c r="C113" s="14">
        <v>350</v>
      </c>
      <c r="D113" s="14">
        <v>260</v>
      </c>
      <c r="E113" s="14">
        <v>260</v>
      </c>
      <c r="F113" s="14"/>
      <c r="G113" s="15">
        <v>0</v>
      </c>
      <c r="H113" s="14" t="e">
        <v>#N/A</v>
      </c>
      <c r="I113" s="14" t="s">
        <v>39</v>
      </c>
      <c r="J113" s="14">
        <v>260</v>
      </c>
      <c r="K113" s="14">
        <f t="shared" si="20"/>
        <v>0</v>
      </c>
      <c r="L113" s="14">
        <f t="shared" si="16"/>
        <v>0</v>
      </c>
      <c r="M113" s="14">
        <v>260</v>
      </c>
      <c r="N113" s="16">
        <f>IFERROR(VLOOKUP(A113,[1]Sheet!$A:$N,14,0),0)</f>
        <v>0</v>
      </c>
      <c r="O113" s="14"/>
      <c r="P113" s="14">
        <f t="shared" si="17"/>
        <v>0</v>
      </c>
      <c r="Q113" s="17"/>
      <c r="R113" s="17"/>
      <c r="S113" s="14"/>
      <c r="T113" s="14" t="e">
        <f t="shared" si="18"/>
        <v>#DIV/0!</v>
      </c>
      <c r="U113" s="14" t="e">
        <f t="shared" si="19"/>
        <v>#DIV/0!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/>
      <c r="AC113" s="14">
        <f t="shared" si="21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4" t="s">
        <v>157</v>
      </c>
      <c r="B114" s="14" t="s">
        <v>38</v>
      </c>
      <c r="C114" s="14">
        <v>220</v>
      </c>
      <c r="D114" s="14">
        <v>220</v>
      </c>
      <c r="E114" s="14">
        <v>220</v>
      </c>
      <c r="F114" s="14"/>
      <c r="G114" s="15">
        <v>0</v>
      </c>
      <c r="H114" s="14" t="e">
        <v>#N/A</v>
      </c>
      <c r="I114" s="14" t="s">
        <v>39</v>
      </c>
      <c r="J114" s="14">
        <v>220</v>
      </c>
      <c r="K114" s="14">
        <f t="shared" si="20"/>
        <v>0</v>
      </c>
      <c r="L114" s="14">
        <f t="shared" si="16"/>
        <v>0</v>
      </c>
      <c r="M114" s="14">
        <v>220</v>
      </c>
      <c r="N114" s="16">
        <f>IFERROR(VLOOKUP(A114,[1]Sheet!$A:$N,14,0),0)</f>
        <v>0</v>
      </c>
      <c r="O114" s="14"/>
      <c r="P114" s="14">
        <f t="shared" si="17"/>
        <v>0</v>
      </c>
      <c r="Q114" s="17"/>
      <c r="R114" s="17"/>
      <c r="S114" s="14"/>
      <c r="T114" s="14" t="e">
        <f t="shared" si="18"/>
        <v>#DIV/0!</v>
      </c>
      <c r="U114" s="14" t="e">
        <f t="shared" si="19"/>
        <v>#DIV/0!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/>
      <c r="AC114" s="14">
        <f t="shared" si="21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4" t="s">
        <v>158</v>
      </c>
      <c r="B115" s="14" t="s">
        <v>38</v>
      </c>
      <c r="C115" s="14">
        <v>222</v>
      </c>
      <c r="D115" s="14">
        <v>234</v>
      </c>
      <c r="E115" s="14">
        <v>234</v>
      </c>
      <c r="F115" s="14"/>
      <c r="G115" s="15">
        <v>0</v>
      </c>
      <c r="H115" s="14" t="e">
        <v>#N/A</v>
      </c>
      <c r="I115" s="14" t="s">
        <v>39</v>
      </c>
      <c r="J115" s="14">
        <v>234</v>
      </c>
      <c r="K115" s="14">
        <f t="shared" si="20"/>
        <v>0</v>
      </c>
      <c r="L115" s="14">
        <f t="shared" si="16"/>
        <v>0</v>
      </c>
      <c r="M115" s="14">
        <v>234</v>
      </c>
      <c r="N115" s="16">
        <f>IFERROR(VLOOKUP(A115,[1]Sheet!$A:$N,14,0),0)</f>
        <v>0</v>
      </c>
      <c r="O115" s="14"/>
      <c r="P115" s="14">
        <f t="shared" si="17"/>
        <v>0</v>
      </c>
      <c r="Q115" s="17"/>
      <c r="R115" s="17"/>
      <c r="S115" s="14"/>
      <c r="T115" s="14" t="e">
        <f t="shared" si="18"/>
        <v>#DIV/0!</v>
      </c>
      <c r="U115" s="14" t="e">
        <f t="shared" si="19"/>
        <v>#DIV/0!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/>
      <c r="AC115" s="14">
        <f t="shared" si="21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159</v>
      </c>
      <c r="B116" s="1" t="s">
        <v>38</v>
      </c>
      <c r="C116" s="1">
        <v>108</v>
      </c>
      <c r="D116" s="1">
        <v>108</v>
      </c>
      <c r="E116" s="1">
        <v>78</v>
      </c>
      <c r="F116" s="1">
        <v>109</v>
      </c>
      <c r="G116" s="6">
        <v>0.3</v>
      </c>
      <c r="H116" s="1">
        <v>40</v>
      </c>
      <c r="I116" s="1" t="s">
        <v>32</v>
      </c>
      <c r="J116" s="1">
        <v>82</v>
      </c>
      <c r="K116" s="1">
        <f t="shared" si="20"/>
        <v>-4</v>
      </c>
      <c r="L116" s="1">
        <f t="shared" si="16"/>
        <v>78</v>
      </c>
      <c r="M116" s="1"/>
      <c r="N116" s="10">
        <f>IFERROR(VLOOKUP(A116,[1]Sheet!$A:$N,14,0),0)</f>
        <v>21.799999999999951</v>
      </c>
      <c r="O116" s="1">
        <v>60.920000000000023</v>
      </c>
      <c r="P116" s="1">
        <f t="shared" si="17"/>
        <v>15.6</v>
      </c>
      <c r="Q116" s="5"/>
      <c r="R116" s="5"/>
      <c r="S116" s="1"/>
      <c r="T116" s="1">
        <f t="shared" si="18"/>
        <v>12.289743589743589</v>
      </c>
      <c r="U116" s="1">
        <f t="shared" si="19"/>
        <v>12.289743589743589</v>
      </c>
      <c r="V116" s="1">
        <v>18.2</v>
      </c>
      <c r="W116" s="1">
        <v>17.399999999999999</v>
      </c>
      <c r="X116" s="1">
        <v>14.8</v>
      </c>
      <c r="Y116" s="1">
        <v>17.2</v>
      </c>
      <c r="Z116" s="1">
        <v>18.8</v>
      </c>
      <c r="AA116" s="1">
        <v>18.399999999999999</v>
      </c>
      <c r="AB116" s="1"/>
      <c r="AC116" s="1">
        <f t="shared" si="21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160</v>
      </c>
      <c r="B117" s="1" t="s">
        <v>38</v>
      </c>
      <c r="C117" s="1">
        <v>96</v>
      </c>
      <c r="D117" s="1">
        <v>114</v>
      </c>
      <c r="E117" s="1">
        <v>63</v>
      </c>
      <c r="F117" s="1">
        <v>113</v>
      </c>
      <c r="G117" s="6">
        <v>0.3</v>
      </c>
      <c r="H117" s="1">
        <v>40</v>
      </c>
      <c r="I117" s="1" t="s">
        <v>32</v>
      </c>
      <c r="J117" s="1">
        <v>72</v>
      </c>
      <c r="K117" s="1">
        <f t="shared" si="20"/>
        <v>-9</v>
      </c>
      <c r="L117" s="1">
        <f t="shared" si="16"/>
        <v>63</v>
      </c>
      <c r="M117" s="1"/>
      <c r="N117" s="10">
        <f>IFERROR(VLOOKUP(A117,[1]Sheet!$A:$N,14,0),0)</f>
        <v>26</v>
      </c>
      <c r="O117" s="1">
        <v>42.760000000000019</v>
      </c>
      <c r="P117" s="1">
        <f t="shared" si="17"/>
        <v>12.6</v>
      </c>
      <c r="Q117" s="5"/>
      <c r="R117" s="5"/>
      <c r="S117" s="1"/>
      <c r="T117" s="1">
        <f t="shared" si="18"/>
        <v>14.425396825396827</v>
      </c>
      <c r="U117" s="1">
        <f t="shared" si="19"/>
        <v>14.425396825396827</v>
      </c>
      <c r="V117" s="1">
        <v>16</v>
      </c>
      <c r="W117" s="1">
        <v>16.2</v>
      </c>
      <c r="X117" s="1">
        <v>12.4</v>
      </c>
      <c r="Y117" s="1">
        <v>13.8</v>
      </c>
      <c r="Z117" s="1">
        <v>16.399999999999999</v>
      </c>
      <c r="AA117" s="1">
        <v>15.8</v>
      </c>
      <c r="AB117" s="1"/>
      <c r="AC117" s="1">
        <f t="shared" si="21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 t="s">
        <v>161</v>
      </c>
      <c r="B118" s="1" t="s">
        <v>31</v>
      </c>
      <c r="C118" s="1">
        <v>30.071000000000002</v>
      </c>
      <c r="D118" s="1"/>
      <c r="E118" s="1">
        <v>3.9409999999999998</v>
      </c>
      <c r="F118" s="1">
        <v>24.821999999999999</v>
      </c>
      <c r="G118" s="6">
        <v>1</v>
      </c>
      <c r="H118" s="1">
        <v>45</v>
      </c>
      <c r="I118" s="1" t="s">
        <v>32</v>
      </c>
      <c r="J118" s="1">
        <v>3.9</v>
      </c>
      <c r="K118" s="1">
        <f t="shared" si="20"/>
        <v>4.0999999999999925E-2</v>
      </c>
      <c r="L118" s="1">
        <f t="shared" si="16"/>
        <v>3.9409999999999998</v>
      </c>
      <c r="M118" s="1"/>
      <c r="N118" s="10">
        <f>IFERROR(VLOOKUP(A118,[1]Sheet!$A:$N,14,0),0)</f>
        <v>0</v>
      </c>
      <c r="O118" s="1"/>
      <c r="P118" s="1">
        <f t="shared" si="17"/>
        <v>0.78820000000000001</v>
      </c>
      <c r="Q118" s="5"/>
      <c r="R118" s="5"/>
      <c r="S118" s="1"/>
      <c r="T118" s="1">
        <f t="shared" si="18"/>
        <v>31.492007104795736</v>
      </c>
      <c r="U118" s="1">
        <f t="shared" si="19"/>
        <v>31.492007104795736</v>
      </c>
      <c r="V118" s="1">
        <v>1.0386</v>
      </c>
      <c r="W118" s="1">
        <v>0.51059999999999994</v>
      </c>
      <c r="X118" s="1">
        <v>0.26019999999999999</v>
      </c>
      <c r="Y118" s="1">
        <v>0</v>
      </c>
      <c r="Z118" s="1">
        <v>0</v>
      </c>
      <c r="AA118" s="1">
        <v>0</v>
      </c>
      <c r="AB118" s="22" t="s">
        <v>162</v>
      </c>
      <c r="AC118" s="1">
        <f t="shared" si="21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25" t="s">
        <v>165</v>
      </c>
      <c r="B119" s="26" t="s">
        <v>38</v>
      </c>
      <c r="C119" s="25"/>
      <c r="D119" s="25"/>
      <c r="E119" s="25"/>
      <c r="F119" s="25"/>
      <c r="G119" s="27">
        <v>0.33</v>
      </c>
      <c r="H119" s="25">
        <v>40</v>
      </c>
      <c r="I119" s="25" t="s">
        <v>32</v>
      </c>
      <c r="J119" s="25"/>
      <c r="K119" s="25"/>
      <c r="L119" s="25"/>
      <c r="M119" s="25"/>
      <c r="N119" s="25"/>
      <c r="O119" s="25"/>
      <c r="P119" s="25">
        <f>E119/5</f>
        <v>0</v>
      </c>
      <c r="Q119" s="28">
        <v>18</v>
      </c>
      <c r="R119" s="28"/>
      <c r="S119" s="25"/>
      <c r="T119" s="25" t="e">
        <f>(F119+#REF!+N119+Q119)/P119</f>
        <v>#REF!</v>
      </c>
      <c r="U119" s="25" t="e">
        <f>(F119+#REF!+N119)/P119</f>
        <v>#REF!</v>
      </c>
      <c r="V119" s="25">
        <v>0</v>
      </c>
      <c r="W119" s="25">
        <v>0</v>
      </c>
      <c r="X119" s="25">
        <v>0</v>
      </c>
      <c r="Y119" s="25">
        <v>0</v>
      </c>
      <c r="Z119" s="25">
        <v>0</v>
      </c>
      <c r="AA119" s="25">
        <v>0</v>
      </c>
      <c r="AB119" s="25" t="s">
        <v>142</v>
      </c>
      <c r="AC119" s="25">
        <f t="shared" si="21"/>
        <v>6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25" t="s">
        <v>166</v>
      </c>
      <c r="B120" s="26" t="s">
        <v>38</v>
      </c>
      <c r="C120" s="25"/>
      <c r="D120" s="25"/>
      <c r="E120" s="25"/>
      <c r="F120" s="25"/>
      <c r="G120" s="27">
        <v>0.33</v>
      </c>
      <c r="H120" s="25">
        <v>50</v>
      </c>
      <c r="I120" s="25" t="s">
        <v>32</v>
      </c>
      <c r="J120" s="25"/>
      <c r="K120" s="25"/>
      <c r="L120" s="25"/>
      <c r="M120" s="25"/>
      <c r="N120" s="25"/>
      <c r="O120" s="25"/>
      <c r="P120" s="25">
        <f>E120/5</f>
        <v>0</v>
      </c>
      <c r="Q120" s="28">
        <v>18</v>
      </c>
      <c r="R120" s="28"/>
      <c r="S120" s="25"/>
      <c r="T120" s="25" t="e">
        <f>(F120+#REF!+N120+Q120)/P120</f>
        <v>#REF!</v>
      </c>
      <c r="U120" s="25" t="e">
        <f>(F120+#REF!+N120)/P120</f>
        <v>#REF!</v>
      </c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A120" s="25">
        <v>0</v>
      </c>
      <c r="AB120" s="25" t="s">
        <v>142</v>
      </c>
      <c r="AC120" s="25">
        <f t="shared" si="21"/>
        <v>6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0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0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0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0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0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0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0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0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0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0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0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0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0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0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0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0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0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0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0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0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0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0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0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0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0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0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0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0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0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0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0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0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0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0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0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0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0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0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0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0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0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0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0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0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0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0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0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0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0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0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0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0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0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0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0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0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0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0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0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0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0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0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0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0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0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0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0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0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0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0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0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0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0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0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0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0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0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0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0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0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0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0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0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0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0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0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0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0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0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0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0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0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0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0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0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0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0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0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0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0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0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0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0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0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0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0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0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0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0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0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0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0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0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0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0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0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0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0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0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0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0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0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0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0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0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0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0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0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0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0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0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0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0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0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0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0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0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0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0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0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0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0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0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0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0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0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0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0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0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0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0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0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0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0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0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0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0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0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0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0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0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0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0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0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0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0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0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0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0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0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0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0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0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0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0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0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0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0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0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0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0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0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0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0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0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0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0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0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0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0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0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0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0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0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0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0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0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0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0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0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0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0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0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0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0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0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0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0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0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0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0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0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0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0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0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0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0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0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0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0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0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0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0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0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0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0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0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0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0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0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0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0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0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0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0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0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0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0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0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0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0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0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0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0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0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0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0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0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0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0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0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0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0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0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0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0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0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0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0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0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0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0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0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0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0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0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0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0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0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0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0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0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0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0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0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0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0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0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0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0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0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0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0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0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0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0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0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0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0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0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0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0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0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0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0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0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0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0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0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0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0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0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0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0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0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0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0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0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0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0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0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0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0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0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0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0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0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0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0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0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0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0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0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0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0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0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0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0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0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0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0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0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0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0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0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0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0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0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0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0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0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0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0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0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0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0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0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0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0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0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0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0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0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0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0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0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0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0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0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0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0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0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0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0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0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0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0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0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0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0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0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0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0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0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0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0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0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0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0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0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120" xr:uid="{318C611B-F5B9-40E2-8A1C-8C678C54829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2024-10-31T12:05:16Z</dcterms:created>
  <dcterms:modified xsi:type="dcterms:W3CDTF">2024-11-01T07:10:36Z</dcterms:modified>
</cp:coreProperties>
</file>