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C1EC97A-D7A0-4572-A84F-E545092DD6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Y205" i="1" s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3" i="1"/>
  <c r="X294" i="1"/>
  <c r="X296" i="1"/>
  <c r="BN29" i="1"/>
  <c r="BP29" i="1"/>
  <c r="BN31" i="1"/>
  <c r="BN36" i="1"/>
  <c r="BP36" i="1"/>
  <c r="Y39" i="1"/>
  <c r="Y292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Z297" i="1" s="1"/>
  <c r="F9" i="1"/>
  <c r="J9" i="1"/>
  <c r="Y93" i="1"/>
  <c r="Y296" i="1" s="1"/>
  <c r="BP90" i="1"/>
  <c r="Y294" i="1" s="1"/>
  <c r="Y94" i="1"/>
  <c r="Y106" i="1"/>
  <c r="BP97" i="1"/>
  <c r="BN97" i="1"/>
  <c r="Y293" i="1" s="1"/>
  <c r="Y295" i="1" s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A305" i="1" s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C305" i="1" l="1"/>
  <c r="B305" i="1"/>
  <c r="X295" i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<sst xmlns="http://schemas.openxmlformats.org/spreadsheetml/2006/main" count="1479" uniqueCount="502">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</sst>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8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48</v>
      </c>
      <c r="Y37" s="317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48</v>
      </c>
      <c r="Y38" s="318">
        <f>IFERROR(SUM(Y36:Y37),"0")</f>
        <v>48</v>
      </c>
      <c r="Z38" s="318">
        <f>IFERROR(IF(Z36="",0,Z36),"0")+IFERROR(IF(Z37="",0,Z37),"0")</f>
        <v>0.74399999999999999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288</v>
      </c>
      <c r="Y39" s="318">
        <f>IFERROR(SUMPRODUCT(Y36:Y37*H36:H37),"0")</f>
        <v>288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20</v>
      </c>
      <c r="Y42" s="317">
        <f>IFERROR(IF(X42="","",X42),"")</f>
        <v>20</v>
      </c>
      <c r="Z42" s="36">
        <f>IFERROR(IF(X42="","",X42*0.0095),"")</f>
        <v>0.19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31.836000000000002</v>
      </c>
      <c r="BN42" s="67">
        <f>IFERROR(Y42*I42,"0")</f>
        <v>31.836000000000002</v>
      </c>
      <c r="BO42" s="67">
        <f>IFERROR(X42/J42,"0")</f>
        <v>0.15384615384615385</v>
      </c>
      <c r="BP42" s="67">
        <f>IFERROR(Y42/J42,"0")</f>
        <v>0.15384615384615385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20</v>
      </c>
      <c r="Y43" s="318">
        <f>IFERROR(SUM(Y42:Y42),"0")</f>
        <v>20</v>
      </c>
      <c r="Z43" s="318">
        <f>IFERROR(IF(Z42="",0,Z42),"0")</f>
        <v>0.19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24</v>
      </c>
      <c r="Y44" s="318">
        <f>IFERROR(SUMPRODUCT(Y42:Y42*H42:H42),"0")</f>
        <v>24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24</v>
      </c>
      <c r="Y57" s="317">
        <f t="shared" si="0"/>
        <v>24</v>
      </c>
      <c r="Z57" s="36">
        <f t="shared" si="1"/>
        <v>0.372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24</v>
      </c>
      <c r="Y59" s="318">
        <f>IFERROR(SUM(Y47:Y58),"0")</f>
        <v>24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172.8</v>
      </c>
      <c r="Y60" s="318">
        <f>IFERROR(SUMPRODUCT(Y47:Y58*H47:H58),"0")</f>
        <v>172.8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72</v>
      </c>
      <c r="Y64" s="317">
        <f>IFERROR(IF(X64="","",X64),"")</f>
        <v>72</v>
      </c>
      <c r="Z64" s="36">
        <f>IFERROR(IF(X64="","",X64*0.00866),"")</f>
        <v>0.62351999999999996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375.35039999999998</v>
      </c>
      <c r="BN64" s="67">
        <f>IFERROR(Y64*I64,"0")</f>
        <v>375.35039999999998</v>
      </c>
      <c r="BO64" s="67">
        <f>IFERROR(X64/J64,"0")</f>
        <v>0.5</v>
      </c>
      <c r="BP64" s="67">
        <f>IFERROR(Y64/J64,"0")</f>
        <v>0.5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72</v>
      </c>
      <c r="Y65" s="318">
        <f>IFERROR(SUM(Y63:Y64),"0")</f>
        <v>72</v>
      </c>
      <c r="Z65" s="318">
        <f>IFERROR(IF(Z63="",0,Z63),"0")+IFERROR(IF(Z64="",0,Z64),"0")</f>
        <v>0.62351999999999996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360</v>
      </c>
      <c r="Y66" s="318">
        <f>IFERROR(SUMPRODUCT(Y63:Y64*H63:H64),"0")</f>
        <v>360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28</v>
      </c>
      <c r="Y74" s="317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0</v>
      </c>
      <c r="Y75" s="317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28</v>
      </c>
      <c r="Y76" s="318">
        <f>IFERROR(SUM(Y74:Y75),"0")</f>
        <v>28</v>
      </c>
      <c r="Z76" s="318">
        <f>IFERROR(IF(Z74="",0,Z74),"0")+IFERROR(IF(Z75="",0,Z75),"0")</f>
        <v>0.50063999999999997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100.8</v>
      </c>
      <c r="Y77" s="318">
        <f>IFERROR(SUMPRODUCT(Y74:Y75*H74:H75),"0")</f>
        <v>100.8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56</v>
      </c>
      <c r="Y82" s="317">
        <f t="shared" si="6"/>
        <v>56</v>
      </c>
      <c r="Z82" s="36">
        <f t="shared" si="7"/>
        <v>1.0012799999999999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70</v>
      </c>
      <c r="Y84" s="317">
        <f t="shared" si="6"/>
        <v>70</v>
      </c>
      <c r="Z84" s="36">
        <f t="shared" si="7"/>
        <v>1.2516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126</v>
      </c>
      <c r="Y86" s="318">
        <f>IFERROR(SUM(Y80:Y85),"0")</f>
        <v>126</v>
      </c>
      <c r="Z86" s="318">
        <f>IFERROR(IF(Z80="",0,Z80),"0")+IFERROR(IF(Z81="",0,Z81),"0")+IFERROR(IF(Z82="",0,Z82),"0")+IFERROR(IF(Z83="",0,Z83),"0")+IFERROR(IF(Z84="",0,Z84),"0")+IFERROR(IF(Z85="",0,Z85),"0")</f>
        <v>2.2528800000000002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453.6</v>
      </c>
      <c r="Y87" s="318">
        <f>IFERROR(SUMPRODUCT(Y80:Y85*H80:H85),"0")</f>
        <v>453.6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0</v>
      </c>
      <c r="Y91" s="317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0</v>
      </c>
      <c r="Y93" s="318">
        <f>IFERROR(SUM(Y90:Y92),"0")</f>
        <v>0</v>
      </c>
      <c r="Z93" s="318">
        <f>IFERROR(IF(Z90="",0,Z90),"0")+IFERROR(IF(Z91="",0,Z91),"0")+IFERROR(IF(Z92="",0,Z92),"0")</f>
        <v>0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0</v>
      </c>
      <c r="Y94" s="318">
        <f>IFERROR(SUMPRODUCT(Y90:Y92*H90:H92),"0")</f>
        <v>0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12</v>
      </c>
      <c r="Y99" s="317">
        <f t="shared" si="12"/>
        <v>12</v>
      </c>
      <c r="Z99" s="36">
        <f t="shared" si="13"/>
        <v>0.186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89.831999999999994</v>
      </c>
      <c r="BN99" s="67">
        <f t="shared" si="15"/>
        <v>89.831999999999994</v>
      </c>
      <c r="BO99" s="67">
        <f t="shared" si="16"/>
        <v>0.14285714285714285</v>
      </c>
      <c r="BP99" s="67">
        <f t="shared" si="17"/>
        <v>0.14285714285714285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12</v>
      </c>
      <c r="Y105" s="318">
        <f>IFERROR(SUM(Y97:Y104),"0")</f>
        <v>12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0.186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86.4</v>
      </c>
      <c r="Y106" s="318">
        <f>IFERROR(SUMPRODUCT(Y97:Y104*H97:H104),"0")</f>
        <v>86.4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84</v>
      </c>
      <c r="Y109" s="317">
        <f>IFERROR(IF(X109="","",X109),"")</f>
        <v>84</v>
      </c>
      <c r="Z109" s="36">
        <f>IFERROR(IF(X109="","",X109*0.01788),"")</f>
        <v>1.5019199999999999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311.10239999999999</v>
      </c>
      <c r="BN109" s="67">
        <f>IFERROR(Y109*I109,"0")</f>
        <v>311.10239999999999</v>
      </c>
      <c r="BO109" s="67">
        <f>IFERROR(X109/J109,"0")</f>
        <v>1.2</v>
      </c>
      <c r="BP109" s="67">
        <f>IFERROR(Y109/J109,"0")</f>
        <v>1.2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56</v>
      </c>
      <c r="Y110" s="317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140</v>
      </c>
      <c r="Y111" s="318">
        <f>IFERROR(SUM(Y109:Y110),"0")</f>
        <v>140</v>
      </c>
      <c r="Z111" s="318">
        <f>IFERROR(IF(Z109="",0,Z109),"0")+IFERROR(IF(Z110="",0,Z110),"0")</f>
        <v>2.5031999999999996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420</v>
      </c>
      <c r="Y112" s="318">
        <f>IFERROR(SUMPRODUCT(Y109:Y110*H109:H110),"0")</f>
        <v>420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28</v>
      </c>
      <c r="Y117" s="317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28</v>
      </c>
      <c r="Y118" s="318">
        <f>IFERROR(SUM(Y115:Y117),"0")</f>
        <v>28</v>
      </c>
      <c r="Z118" s="318">
        <f>IFERROR(IF(Z115="",0,Z115),"0")+IFERROR(IF(Z116="",0,Z116),"0")+IFERROR(IF(Z117="",0,Z117),"0")</f>
        <v>0.50063999999999997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84</v>
      </c>
      <c r="Y119" s="318">
        <f>IFERROR(SUMPRODUCT(Y115:Y117*H115:H117),"0")</f>
        <v>84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14</v>
      </c>
      <c r="Y123" s="317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14</v>
      </c>
      <c r="Y125" s="318">
        <f>IFERROR(SUM(Y122:Y124),"0")</f>
        <v>14</v>
      </c>
      <c r="Z125" s="318">
        <f>IFERROR(IF(Z122="",0,Z122),"0")+IFERROR(IF(Z123="",0,Z123),"0")+IFERROR(IF(Z124="",0,Z124),"0")</f>
        <v>0.25031999999999999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42</v>
      </c>
      <c r="Y126" s="318">
        <f>IFERROR(SUMPRODUCT(Y122:Y124*H122:H124),"0")</f>
        <v>42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144</v>
      </c>
      <c r="Y153" s="317">
        <f>IFERROR(IF(X153="","",X153),"")</f>
        <v>144</v>
      </c>
      <c r="Z153" s="36">
        <f>IFERROR(IF(X153="","",X153*0.00866),"")</f>
        <v>1.2470399999999999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750.70079999999996</v>
      </c>
      <c r="BN153" s="67">
        <f>IFERROR(Y153*I153,"0")</f>
        <v>750.70079999999996</v>
      </c>
      <c r="BO153" s="67">
        <f>IFERROR(X153/J153,"0")</f>
        <v>1</v>
      </c>
      <c r="BP153" s="67">
        <f>IFERROR(Y153/J153,"0")</f>
        <v>1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144</v>
      </c>
      <c r="Y155" s="318">
        <f>IFERROR(SUM(Y151:Y154),"0")</f>
        <v>144</v>
      </c>
      <c r="Z155" s="318">
        <f>IFERROR(IF(Z151="",0,Z151),"0")+IFERROR(IF(Z152="",0,Z152),"0")+IFERROR(IF(Z153="",0,Z153),"0")+IFERROR(IF(Z154="",0,Z154),"0")</f>
        <v>1.2470399999999999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720</v>
      </c>
      <c r="Y156" s="318">
        <f>IFERROR(SUMPRODUCT(Y151:Y154*H151:H154),"0")</f>
        <v>720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12</v>
      </c>
      <c r="Y159" s="317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12</v>
      </c>
      <c r="Y160" s="318">
        <f>IFERROR(SUM(Y158:Y159),"0")</f>
        <v>12</v>
      </c>
      <c r="Z160" s="318">
        <f>IFERROR(IF(Z158="",0,Z158),"0")+IFERROR(IF(Z159="",0,Z159),"0")</f>
        <v>0.10391999999999998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60</v>
      </c>
      <c r="Y161" s="318">
        <f>IFERROR(SUMPRODUCT(Y158:Y159*H158:H159),"0")</f>
        <v>60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28</v>
      </c>
      <c r="Y165" s="317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28</v>
      </c>
      <c r="Y167" s="317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56</v>
      </c>
      <c r="Y168" s="318">
        <f>IFERROR(SUM(Y165:Y167),"0")</f>
        <v>56</v>
      </c>
      <c r="Z168" s="318">
        <f>IFERROR(IF(Z165="",0,Z165),"0")+IFERROR(IF(Z166="",0,Z166),"0")+IFERROR(IF(Z167="",0,Z167),"0")</f>
        <v>1.0012799999999999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168</v>
      </c>
      <c r="Y169" s="318">
        <f>IFERROR(SUMPRODUCT(Y165:Y167*H165:H167),"0")</f>
        <v>168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24</v>
      </c>
      <c r="Y183" s="317">
        <f>IFERROR(IF(X183="","",X183),"")</f>
        <v>24</v>
      </c>
      <c r="Z183" s="36">
        <f>IFERROR(IF(X183="","",X183*0.0155),"")</f>
        <v>0.372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24</v>
      </c>
      <c r="Y186" s="318">
        <f>IFERROR(SUM(Y183:Y185),"0")</f>
        <v>24</v>
      </c>
      <c r="Z186" s="318">
        <f>IFERROR(IF(Z183="",0,Z183),"0")+IFERROR(IF(Z184="",0,Z184),"0")+IFERROR(IF(Z185="",0,Z185),"0")</f>
        <v>0.372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134.39999999999998</v>
      </c>
      <c r="Y187" s="318">
        <f>IFERROR(SUMPRODUCT(Y183:Y185*H183:H185),"0")</f>
        <v>134.39999999999998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12</v>
      </c>
      <c r="Y193" s="317">
        <f t="shared" si="18"/>
        <v>12</v>
      </c>
      <c r="Z193" s="36">
        <f t="shared" si="19"/>
        <v>0.186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12</v>
      </c>
      <c r="Y195" s="317">
        <f t="shared" si="18"/>
        <v>12</v>
      </c>
      <c r="Z195" s="36">
        <f t="shared" si="19"/>
        <v>0.186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24</v>
      </c>
      <c r="Y196" s="318">
        <f>IFERROR(SUM(Y190:Y195),"0")</f>
        <v>24</v>
      </c>
      <c r="Z196" s="318">
        <f>IFERROR(IF(Z190="",0,Z190),"0")+IFERROR(IF(Z191="",0,Z191),"0")+IFERROR(IF(Z192="",0,Z192),"0")+IFERROR(IF(Z193="",0,Z193),"0")+IFERROR(IF(Z194="",0,Z194),"0")+IFERROR(IF(Z195="",0,Z195),"0")</f>
        <v>0.372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134.39999999999998</v>
      </c>
      <c r="Y197" s="318">
        <f>IFERROR(SUMPRODUCT(Y190:Y195*H190:H195),"0")</f>
        <v>134.39999999999998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60</v>
      </c>
      <c r="Y231" s="317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60</v>
      </c>
      <c r="Y233" s="318">
        <f>IFERROR(SUM(Y231:Y232),"0")</f>
        <v>60</v>
      </c>
      <c r="Z233" s="318">
        <f>IFERROR(IF(Z231="",0,Z231),"0")+IFERROR(IF(Z232="",0,Z232),"0")</f>
        <v>0.92999999999999994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300</v>
      </c>
      <c r="Y234" s="318">
        <f>IFERROR(SUMPRODUCT(Y231:Y232*H231:H232),"0")</f>
        <v>300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90</v>
      </c>
      <c r="Y255" s="317">
        <f>IFERROR(IF(X255="","",X255),"")</f>
        <v>90</v>
      </c>
      <c r="Z255" s="36">
        <f>IFERROR(IF(X255="","",X255*0.00502),"")</f>
        <v>0.45180000000000003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172.35</v>
      </c>
      <c r="BN255" s="67">
        <f>IFERROR(Y255*I255,"0")</f>
        <v>172.35</v>
      </c>
      <c r="BO255" s="67">
        <f>IFERROR(X255/J255,"0")</f>
        <v>0.38461538461538464</v>
      </c>
      <c r="BP255" s="67">
        <f>IFERROR(Y255/J255,"0")</f>
        <v>0.38461538461538464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90</v>
      </c>
      <c r="Y256" s="318">
        <f>IFERROR(SUM(Y255:Y255),"0")</f>
        <v>90</v>
      </c>
      <c r="Z256" s="318">
        <f>IFERROR(IF(Z255="",0,Z255),"0")</f>
        <v>0.45180000000000003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162</v>
      </c>
      <c r="Y257" s="318">
        <f>IFERROR(SUMPRODUCT(Y255:Y255*H255:H255),"0")</f>
        <v>162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60</v>
      </c>
      <c r="Y259" s="317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375.59999999999997</v>
      </c>
      <c r="BN259" s="67">
        <f>IFERROR(Y259*I259,"0")</f>
        <v>375.59999999999997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60</v>
      </c>
      <c r="Y261" s="318">
        <f>IFERROR(SUM(Y259:Y260),"0")</f>
        <v>60</v>
      </c>
      <c r="Z261" s="318">
        <f>IFERROR(IF(Z259="",0,Z259),"0")+IFERROR(IF(Z260="",0,Z260),"0")</f>
        <v>0.92999999999999994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360</v>
      </c>
      <c r="Y262" s="318">
        <f>IFERROR(SUMPRODUCT(Y259:Y260*H259:H260),"0")</f>
        <v>360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120</v>
      </c>
      <c r="Y265" s="317">
        <f>IFERROR(IF(X265="","",X265),"")</f>
        <v>120</v>
      </c>
      <c r="Z265" s="36">
        <f>IFERROR(IF(X265="","",X265*0.0155),"")</f>
        <v>1.8599999999999999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628.20000000000005</v>
      </c>
      <c r="BN265" s="67">
        <f>IFERROR(Y265*I265,"0")</f>
        <v>628.20000000000005</v>
      </c>
      <c r="BO265" s="67">
        <f>IFERROR(X265/J265,"0")</f>
        <v>1.4285714285714286</v>
      </c>
      <c r="BP265" s="67">
        <f>IFERROR(Y265/J265,"0")</f>
        <v>1.4285714285714286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120</v>
      </c>
      <c r="Y267" s="318">
        <f>IFERROR(SUM(Y264:Y266),"0")</f>
        <v>120</v>
      </c>
      <c r="Z267" s="318">
        <f>IFERROR(IF(Z264="",0,Z264),"0")+IFERROR(IF(Z265="",0,Z265),"0")+IFERROR(IF(Z266="",0,Z266),"0")</f>
        <v>1.8599999999999999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600</v>
      </c>
      <c r="Y268" s="318">
        <f>IFERROR(SUMPRODUCT(Y264:Y266*H264:H266),"0")</f>
        <v>600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12</v>
      </c>
      <c r="Y273" s="317">
        <f t="shared" si="24"/>
        <v>12</v>
      </c>
      <c r="Z273" s="36">
        <f>IFERROR(IF(X273="","",X273*0.0155),"")</f>
        <v>0.186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68.820000000000007</v>
      </c>
      <c r="BN273" s="67">
        <f t="shared" si="26"/>
        <v>68.820000000000007</v>
      </c>
      <c r="BO273" s="67">
        <f t="shared" si="27"/>
        <v>0.14285714285714285</v>
      </c>
      <c r="BP273" s="67">
        <f t="shared" si="28"/>
        <v>0.14285714285714285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28</v>
      </c>
      <c r="Y275" s="317">
        <f t="shared" si="24"/>
        <v>28</v>
      </c>
      <c r="Z275" s="36">
        <f t="shared" si="29"/>
        <v>0.26207999999999998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89.376000000000005</v>
      </c>
      <c r="BN275" s="67">
        <f t="shared" si="26"/>
        <v>89.376000000000005</v>
      </c>
      <c r="BO275" s="67">
        <f t="shared" si="27"/>
        <v>0.22222222222222221</v>
      </c>
      <c r="BP275" s="67">
        <f t="shared" si="28"/>
        <v>0.22222222222222221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40</v>
      </c>
      <c r="Y290" s="318">
        <f>IFERROR(SUM(Y270:Y289),"0")</f>
        <v>40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0.44807999999999998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150</v>
      </c>
      <c r="Y291" s="318">
        <f>IFERROR(SUMPRODUCT(Y270:Y289*H270:H289),"0")</f>
        <v>150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4854</v>
      </c>
      <c r="Y292" s="318">
        <f>IFERROR(Y24+Y33+Y39+Y44+Y60+Y66+Y71+Y77+Y87+Y94+Y106+Y112+Y119+Y126+Y131+Y137+Y142+Y148+Y156+Y161+Y169+Y174+Y180+Y187+Y197+Y205+Y210+Y215+Y221+Y227+Y234+Y239+Y245+Y253+Y257+Y262+Y268+Y291,"0")</f>
        <v>4854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5297.006800000001</v>
      </c>
      <c r="Y293" s="318">
        <f>IFERROR(SUM(BN22:BN289),"0")</f>
        <v>5297.006800000001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13</v>
      </c>
      <c r="Y294" s="38">
        <f>ROUNDUP(SUM(BP22:BP289),0)</f>
        <v>13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5622.006800000001</v>
      </c>
      <c r="Y295" s="318">
        <f>GrossWeightTotalR+PalletQtyTotalR*25</f>
        <v>5622.006800000001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1156</v>
      </c>
      <c r="Y296" s="318">
        <f>IFERROR(Y23+Y32+Y38+Y43+Y59+Y65+Y70+Y76+Y86+Y93+Y105+Y111+Y118+Y125+Y130+Y136+Y141+Y147+Y155+Y160+Y168+Y173+Y179+Y186+Y196+Y204+Y209+Y214+Y220+Y226+Y233+Y238+Y244+Y252+Y256+Y261+Y267+Y290,"0")</f>
        <v>1156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16.089639999999999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0</v>
      </c>
      <c r="D302" s="46">
        <f>IFERROR(X36*H36,"0")+IFERROR(X37*H37,"0")</f>
        <v>288</v>
      </c>
      <c r="E302" s="46">
        <f>IFERROR(X42*H42,"0")</f>
        <v>24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02" s="46">
        <f>IFERROR(X63*H63,"0")+IFERROR(X64*H64,"0")</f>
        <v>360</v>
      </c>
      <c r="H302" s="46">
        <f>IFERROR(X69*H69,"0")</f>
        <v>0</v>
      </c>
      <c r="I302" s="46">
        <f>IFERROR(X74*H74,"0")+IFERROR(X75*H75,"0")</f>
        <v>100.8</v>
      </c>
      <c r="J302" s="46">
        <f>IFERROR(X80*H80,"0")+IFERROR(X81*H81,"0")+IFERROR(X82*H82,"0")+IFERROR(X83*H83,"0")+IFERROR(X84*H84,"0")+IFERROR(X85*H85,"0")</f>
        <v>453.6</v>
      </c>
      <c r="K302" s="46">
        <f>IFERROR(X90*H90,"0")+IFERROR(X91*H91,"0")+IFERROR(X92*H92,"0")</f>
        <v>0</v>
      </c>
      <c r="L302" s="46">
        <f>IFERROR(X97*H97,"0")+IFERROR(X98*H98,"0")+IFERROR(X99*H99,"0")+IFERROR(X100*H100,"0")+IFERROR(X101*H101,"0")+IFERROR(X102*H102,"0")+IFERROR(X103*H103,"0")+IFERROR(X104*H104,"0")</f>
        <v>86.4</v>
      </c>
      <c r="M302" s="46">
        <f>IFERROR(X109*H109,"0")+IFERROR(X110*H110,"0")</f>
        <v>420</v>
      </c>
      <c r="N302" s="314"/>
      <c r="O302" s="46">
        <f>IFERROR(X115*H115,"0")+IFERROR(X116*H116,"0")+IFERROR(X117*H117,"0")</f>
        <v>84</v>
      </c>
      <c r="P302" s="46">
        <f>IFERROR(X122*H122,"0")+IFERROR(X123*H123,"0")+IFERROR(X124*H124,"0")</f>
        <v>42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780</v>
      </c>
      <c r="V302" s="46">
        <f>IFERROR(X165*H165,"0")+IFERROR(X166*H166,"0")+IFERROR(X167*H167,"0")+IFERROR(X171*H171,"0")+IFERROR(X172*H172,"0")</f>
        <v>168</v>
      </c>
      <c r="W302" s="46">
        <f>IFERROR(X178*H178,"0")</f>
        <v>33.6</v>
      </c>
      <c r="X302" s="46">
        <f>IFERROR(X183*H183,"0")+IFERROR(X184*H184,"0")+IFERROR(X185*H185,"0")</f>
        <v>134.39999999999998</v>
      </c>
      <c r="Y302" s="46">
        <f>IFERROR(X190*H190,"0")+IFERROR(X191*H191,"0")+IFERROR(X192*H192,"0")+IFERROR(X193*H193,"0")+IFERROR(X194*H194,"0")+IFERROR(X195*H195,"0")</f>
        <v>134.39999999999998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300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1272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2256</v>
      </c>
      <c r="B305" s="60">
        <f>SUMPRODUCT(--(BB:BB="ПГП"),--(W:W="кор"),H:H,Y:Y)+SUMPRODUCT(--(BB:BB="ПГП"),--(W:W="кг"),Y:Y)</f>
        <v>2598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2024-11-08T10:43:08Z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