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7966DF7-F1AB-4B72-B424-78BC29901E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Z261" i="1" s="1"/>
  <c r="Y259" i="1"/>
  <c r="Y262" i="1" s="1"/>
  <c r="X257" i="1"/>
  <c r="Z256" i="1"/>
  <c r="X256" i="1"/>
  <c r="BO255" i="1"/>
  <c r="BM255" i="1"/>
  <c r="Z255" i="1"/>
  <c r="Y255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52" i="1" s="1"/>
  <c r="Y249" i="1"/>
  <c r="Y253" i="1" s="1"/>
  <c r="Y245" i="1"/>
  <c r="X245" i="1"/>
  <c r="Z244" i="1"/>
  <c r="X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Z233" i="1" s="1"/>
  <c r="Y231" i="1"/>
  <c r="P231" i="1"/>
  <c r="X227" i="1"/>
  <c r="Z226" i="1"/>
  <c r="X226" i="1"/>
  <c r="BO225" i="1"/>
  <c r="BM225" i="1"/>
  <c r="Z225" i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Y205" i="1" s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3" i="1"/>
  <c r="X294" i="1"/>
  <c r="X296" i="1"/>
  <c r="BN29" i="1"/>
  <c r="BP29" i="1"/>
  <c r="BN31" i="1"/>
  <c r="BN36" i="1"/>
  <c r="BP36" i="1"/>
  <c r="Y39" i="1"/>
  <c r="Y292" i="1" s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Z297" i="1" s="1"/>
  <c r="F9" i="1"/>
  <c r="J9" i="1"/>
  <c r="Y93" i="1"/>
  <c r="Y296" i="1" s="1"/>
  <c r="BP90" i="1"/>
  <c r="Y94" i="1"/>
  <c r="Y106" i="1"/>
  <c r="BP97" i="1"/>
  <c r="Y294" i="1" s="1"/>
  <c r="BN97" i="1"/>
  <c r="Y293" i="1" s="1"/>
  <c r="BP99" i="1"/>
  <c r="BN99" i="1"/>
  <c r="BP101" i="1"/>
  <c r="BN101" i="1"/>
  <c r="BP103" i="1"/>
  <c r="BN103" i="1"/>
  <c r="Y105" i="1"/>
  <c r="Y112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Y295" i="1" l="1"/>
  <c r="A305" i="1" s="1"/>
  <c r="B305" i="1"/>
  <c r="X295" i="1"/>
  <c r="C305" i="1" l="1"/>
</calcChain>
</file>

<file path=xl/sharedStrings.xml><?xml version="1.0" encoding="utf-8"?>
<sst xmlns="http://schemas.openxmlformats.org/spreadsheetml/2006/main" count="1479" uniqueCount="502">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</sst>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4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4" zoomScaleNormal="100" zoomScaleSheetLayoutView="100" workbookViewId="0">
      <selection activeCell="Y298" sqref="Y29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4" t="s">
        <v>0</v>
      </c>
      <c r="E1" s="338"/>
      <c r="F1" s="338"/>
      <c r="G1" s="12" t="s">
        <v>1</v>
      </c>
      <c r="H1" s="374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4" t="s">
        <v>8</v>
      </c>
      <c r="B5" s="407"/>
      <c r="C5" s="408"/>
      <c r="D5" s="379"/>
      <c r="E5" s="380"/>
      <c r="F5" s="506" t="s">
        <v>9</v>
      </c>
      <c r="G5" s="408"/>
      <c r="H5" s="379"/>
      <c r="I5" s="477"/>
      <c r="J5" s="477"/>
      <c r="K5" s="477"/>
      <c r="L5" s="477"/>
      <c r="M5" s="380"/>
      <c r="N5" s="61"/>
      <c r="P5" s="24" t="s">
        <v>10</v>
      </c>
      <c r="Q5" s="513">
        <v>45607</v>
      </c>
      <c r="R5" s="413"/>
      <c r="T5" s="439" t="s">
        <v>11</v>
      </c>
      <c r="U5" s="378"/>
      <c r="V5" s="441" t="s">
        <v>12</v>
      </c>
      <c r="W5" s="413"/>
      <c r="AB5" s="51"/>
      <c r="AC5" s="51"/>
      <c r="AD5" s="51"/>
      <c r="AE5" s="51"/>
    </row>
    <row r="6" spans="1:32" s="310" customFormat="1" ht="24" customHeight="1" x14ac:dyDescent="0.2">
      <c r="A6" s="414" t="s">
        <v>13</v>
      </c>
      <c r="B6" s="407"/>
      <c r="C6" s="408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13"/>
      <c r="N6" s="62"/>
      <c r="P6" s="24" t="s">
        <v>15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4" t="s">
        <v>16</v>
      </c>
      <c r="U6" s="378"/>
      <c r="V6" s="464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7"/>
      <c r="U7" s="378"/>
      <c r="V7" s="465"/>
      <c r="W7" s="466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24"/>
      <c r="C8" s="32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9">
        <v>0.41666666666666669</v>
      </c>
      <c r="R8" s="357"/>
      <c r="T8" s="327"/>
      <c r="U8" s="378"/>
      <c r="V8" s="465"/>
      <c r="W8" s="466"/>
      <c r="AB8" s="51"/>
      <c r="AC8" s="51"/>
      <c r="AD8" s="51"/>
      <c r="AE8" s="51"/>
    </row>
    <row r="9" spans="1:32" s="310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2"/>
      <c r="E9" s="32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08"/>
      <c r="P9" s="26" t="s">
        <v>21</v>
      </c>
      <c r="Q9" s="409"/>
      <c r="R9" s="410"/>
      <c r="T9" s="327"/>
      <c r="U9" s="378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2"/>
      <c r="E10" s="32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1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45"/>
      <c r="R10" s="44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485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7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19"/>
      <c r="R12" s="357"/>
      <c r="S12" s="23"/>
      <c r="U12" s="24"/>
      <c r="V12" s="338"/>
      <c r="W12" s="327"/>
      <c r="AB12" s="51"/>
      <c r="AC12" s="51"/>
      <c r="AD12" s="51"/>
      <c r="AE12" s="51"/>
    </row>
    <row r="13" spans="1:32" s="310" customFormat="1" ht="23.25" customHeight="1" x14ac:dyDescent="0.2">
      <c r="A13" s="437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485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7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8" t="s">
        <v>35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21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1" t="s">
        <v>51</v>
      </c>
      <c r="V17" s="408"/>
      <c r="W17" s="348" t="s">
        <v>52</v>
      </c>
      <c r="X17" s="348" t="s">
        <v>53</v>
      </c>
      <c r="Y17" s="522" t="s">
        <v>54</v>
      </c>
      <c r="Z17" s="475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23"/>
      <c r="Z18" s="476"/>
      <c r="AA18" s="460"/>
      <c r="AB18" s="460"/>
      <c r="AC18" s="460"/>
      <c r="AD18" s="503"/>
      <c r="AE18" s="504"/>
      <c r="AF18" s="505"/>
      <c r="AG18" s="69"/>
      <c r="BD18" s="68"/>
    </row>
    <row r="19" spans="1:68" ht="27.75" customHeight="1" x14ac:dyDescent="0.2">
      <c r="A19" s="371" t="s">
        <v>63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45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3"/>
      <c r="P23" s="323" t="s">
        <v>73</v>
      </c>
      <c r="Q23" s="324"/>
      <c r="R23" s="324"/>
      <c r="S23" s="324"/>
      <c r="T23" s="324"/>
      <c r="U23" s="324"/>
      <c r="V23" s="32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3"/>
      <c r="P24" s="323" t="s">
        <v>73</v>
      </c>
      <c r="Q24" s="324"/>
      <c r="R24" s="324"/>
      <c r="S24" s="324"/>
      <c r="T24" s="324"/>
      <c r="U24" s="324"/>
      <c r="V24" s="32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1" t="s">
        <v>75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45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3"/>
      <c r="P32" s="323" t="s">
        <v>73</v>
      </c>
      <c r="Q32" s="324"/>
      <c r="R32" s="324"/>
      <c r="S32" s="324"/>
      <c r="T32" s="324"/>
      <c r="U32" s="324"/>
      <c r="V32" s="325"/>
      <c r="W32" s="37" t="s">
        <v>70</v>
      </c>
      <c r="X32" s="318">
        <f>IFERROR(SUM(X28:X31),"0")</f>
        <v>0</v>
      </c>
      <c r="Y32" s="318">
        <f>IFERROR(SUM(Y28:Y31),"0")</f>
        <v>0</v>
      </c>
      <c r="Z32" s="318">
        <f>IFERROR(IF(Z28="",0,Z28),"0")+IFERROR(IF(Z29="",0,Z29),"0")+IFERROR(IF(Z30="",0,Z30),"0")+IFERROR(IF(Z31="",0,Z31),"0")</f>
        <v>0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3"/>
      <c r="P33" s="323" t="s">
        <v>73</v>
      </c>
      <c r="Q33" s="324"/>
      <c r="R33" s="324"/>
      <c r="S33" s="324"/>
      <c r="T33" s="324"/>
      <c r="U33" s="324"/>
      <c r="V33" s="325"/>
      <c r="W33" s="37" t="s">
        <v>74</v>
      </c>
      <c r="X33" s="318">
        <f>IFERROR(SUMPRODUCT(X28:X31*H28:H31),"0")</f>
        <v>0</v>
      </c>
      <c r="Y33" s="318">
        <f>IFERROR(SUMPRODUCT(Y28:Y31*H28:H31),"0")</f>
        <v>0</v>
      </c>
      <c r="Z33" s="37"/>
      <c r="AA33" s="319"/>
      <c r="AB33" s="319"/>
      <c r="AC33" s="319"/>
    </row>
    <row r="34" spans="1:68" ht="16.5" customHeight="1" x14ac:dyDescent="0.25">
      <c r="A34" s="326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45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2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3"/>
      <c r="P38" s="323" t="s">
        <v>73</v>
      </c>
      <c r="Q38" s="324"/>
      <c r="R38" s="324"/>
      <c r="S38" s="324"/>
      <c r="T38" s="324"/>
      <c r="U38" s="324"/>
      <c r="V38" s="325"/>
      <c r="W38" s="37" t="s">
        <v>70</v>
      </c>
      <c r="X38" s="318">
        <f>IFERROR(SUM(X36:X37),"0")</f>
        <v>0</v>
      </c>
      <c r="Y38" s="318">
        <f>IFERROR(SUM(Y36:Y37),"0")</f>
        <v>0</v>
      </c>
      <c r="Z38" s="318">
        <f>IFERROR(IF(Z36="",0,Z36),"0")+IFERROR(IF(Z37="",0,Z37),"0")</f>
        <v>0</v>
      </c>
      <c r="AA38" s="319"/>
      <c r="AB38" s="319"/>
      <c r="AC38" s="319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3"/>
      <c r="P39" s="323" t="s">
        <v>73</v>
      </c>
      <c r="Q39" s="324"/>
      <c r="R39" s="324"/>
      <c r="S39" s="324"/>
      <c r="T39" s="324"/>
      <c r="U39" s="324"/>
      <c r="V39" s="325"/>
      <c r="W39" s="37" t="s">
        <v>74</v>
      </c>
      <c r="X39" s="318">
        <f>IFERROR(SUMPRODUCT(X36:X37*H36:H37),"0")</f>
        <v>0</v>
      </c>
      <c r="Y39" s="318">
        <f>IFERROR(SUMPRODUCT(Y36:Y37*H36:H37),"0")</f>
        <v>0</v>
      </c>
      <c r="Z39" s="37"/>
      <c r="AA39" s="319"/>
      <c r="AB39" s="319"/>
      <c r="AC39" s="319"/>
    </row>
    <row r="40" spans="1:68" ht="16.5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1"/>
      <c r="AB40" s="311"/>
      <c r="AC40" s="311"/>
    </row>
    <row r="41" spans="1:68" ht="14.25" customHeight="1" x14ac:dyDescent="0.25">
      <c r="A41" s="345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1"/>
      <c r="R42" s="321"/>
      <c r="S42" s="321"/>
      <c r="T42" s="322"/>
      <c r="U42" s="34"/>
      <c r="V42" s="34"/>
      <c r="W42" s="35" t="s">
        <v>70</v>
      </c>
      <c r="X42" s="316">
        <v>0</v>
      </c>
      <c r="Y42" s="31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2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3"/>
      <c r="P43" s="323" t="s">
        <v>73</v>
      </c>
      <c r="Q43" s="324"/>
      <c r="R43" s="324"/>
      <c r="S43" s="324"/>
      <c r="T43" s="324"/>
      <c r="U43" s="324"/>
      <c r="V43" s="325"/>
      <c r="W43" s="37" t="s">
        <v>70</v>
      </c>
      <c r="X43" s="318">
        <f>IFERROR(SUM(X42:X42),"0")</f>
        <v>0</v>
      </c>
      <c r="Y43" s="318">
        <f>IFERROR(SUM(Y42:Y42),"0")</f>
        <v>0</v>
      </c>
      <c r="Z43" s="318">
        <f>IFERROR(IF(Z42="",0,Z42),"0")</f>
        <v>0</v>
      </c>
      <c r="AA43" s="319"/>
      <c r="AB43" s="319"/>
      <c r="AC43" s="319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3"/>
      <c r="P44" s="323" t="s">
        <v>73</v>
      </c>
      <c r="Q44" s="324"/>
      <c r="R44" s="324"/>
      <c r="S44" s="324"/>
      <c r="T44" s="324"/>
      <c r="U44" s="324"/>
      <c r="V44" s="325"/>
      <c r="W44" s="37" t="s">
        <v>74</v>
      </c>
      <c r="X44" s="318">
        <f>IFERROR(SUMPRODUCT(X42:X42*H42:H42),"0")</f>
        <v>0</v>
      </c>
      <c r="Y44" s="318">
        <f>IFERROR(SUMPRODUCT(Y42:Y42*H42:H42),"0")</f>
        <v>0</v>
      </c>
      <c r="Z44" s="37"/>
      <c r="AA44" s="319"/>
      <c r="AB44" s="319"/>
      <c r="AC44" s="319"/>
    </row>
    <row r="45" spans="1:68" ht="16.5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1"/>
      <c r="AB45" s="311"/>
      <c r="AC45" s="311"/>
    </row>
    <row r="46" spans="1:68" ht="14.25" customHeight="1" x14ac:dyDescent="0.25">
      <c r="A46" s="345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2"/>
      <c r="AB46" s="312"/>
      <c r="AC46" s="312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1"/>
      <c r="R47" s="321"/>
      <c r="S47" s="321"/>
      <c r="T47" s="322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1"/>
      <c r="R48" s="321"/>
      <c r="S48" s="321"/>
      <c r="T48" s="322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1"/>
      <c r="R49" s="321"/>
      <c r="S49" s="321"/>
      <c r="T49" s="322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1"/>
      <c r="R50" s="321"/>
      <c r="S50" s="321"/>
      <c r="T50" s="322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3" t="s">
        <v>121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30">
        <v>4607111036902</v>
      </c>
      <c r="E53" s="331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30">
        <v>4607111038982</v>
      </c>
      <c r="E54" s="331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30">
        <v>4607111036858</v>
      </c>
      <c r="E55" s="331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30">
        <v>4607111039354</v>
      </c>
      <c r="E56" s="331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30">
        <v>4607111036889</v>
      </c>
      <c r="E57" s="331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30">
        <v>4607111039330</v>
      </c>
      <c r="E58" s="331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3"/>
      <c r="P59" s="323" t="s">
        <v>73</v>
      </c>
      <c r="Q59" s="324"/>
      <c r="R59" s="324"/>
      <c r="S59" s="324"/>
      <c r="T59" s="324"/>
      <c r="U59" s="324"/>
      <c r="V59" s="325"/>
      <c r="W59" s="37" t="s">
        <v>70</v>
      </c>
      <c r="X59" s="318">
        <f>IFERROR(SUM(X47:X58),"0")</f>
        <v>0</v>
      </c>
      <c r="Y59" s="318">
        <f>IFERROR(SUM(Y47:Y58),"0")</f>
        <v>0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19"/>
      <c r="AB59" s="319"/>
      <c r="AC59" s="319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3"/>
      <c r="P60" s="323" t="s">
        <v>73</v>
      </c>
      <c r="Q60" s="324"/>
      <c r="R60" s="324"/>
      <c r="S60" s="324"/>
      <c r="T60" s="324"/>
      <c r="U60" s="324"/>
      <c r="V60" s="325"/>
      <c r="W60" s="37" t="s">
        <v>74</v>
      </c>
      <c r="X60" s="318">
        <f>IFERROR(SUMPRODUCT(X47:X58*H47:H58),"0")</f>
        <v>0</v>
      </c>
      <c r="Y60" s="318">
        <f>IFERROR(SUMPRODUCT(Y47:Y58*H47:H58),"0")</f>
        <v>0</v>
      </c>
      <c r="Z60" s="37"/>
      <c r="AA60" s="319"/>
      <c r="AB60" s="319"/>
      <c r="AC60" s="319"/>
    </row>
    <row r="61" spans="1:68" ht="16.5" customHeight="1" x14ac:dyDescent="0.25">
      <c r="A61" s="326" t="s">
        <v>134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1"/>
      <c r="AB61" s="311"/>
      <c r="AC61" s="311"/>
    </row>
    <row r="62" spans="1:68" ht="14.25" customHeight="1" x14ac:dyDescent="0.25">
      <c r="A62" s="345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2"/>
      <c r="AB62" s="312"/>
      <c r="AC62" s="31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30">
        <v>4607111037411</v>
      </c>
      <c r="E63" s="331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1"/>
      <c r="R63" s="321"/>
      <c r="S63" s="321"/>
      <c r="T63" s="322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30">
        <v>4607111036728</v>
      </c>
      <c r="E64" s="331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1"/>
      <c r="R64" s="321"/>
      <c r="S64" s="321"/>
      <c r="T64" s="322"/>
      <c r="U64" s="34"/>
      <c r="V64" s="34"/>
      <c r="W64" s="35" t="s">
        <v>70</v>
      </c>
      <c r="X64" s="316">
        <v>0</v>
      </c>
      <c r="Y64" s="317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2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3"/>
      <c r="P65" s="323" t="s">
        <v>73</v>
      </c>
      <c r="Q65" s="324"/>
      <c r="R65" s="324"/>
      <c r="S65" s="324"/>
      <c r="T65" s="324"/>
      <c r="U65" s="324"/>
      <c r="V65" s="325"/>
      <c r="W65" s="37" t="s">
        <v>70</v>
      </c>
      <c r="X65" s="318">
        <f>IFERROR(SUM(X63:X64),"0")</f>
        <v>0</v>
      </c>
      <c r="Y65" s="318">
        <f>IFERROR(SUM(Y63:Y64),"0")</f>
        <v>0</v>
      </c>
      <c r="Z65" s="318">
        <f>IFERROR(IF(Z63="",0,Z63),"0")+IFERROR(IF(Z64="",0,Z64),"0")</f>
        <v>0</v>
      </c>
      <c r="AA65" s="319"/>
      <c r="AB65" s="319"/>
      <c r="AC65" s="319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3"/>
      <c r="P66" s="323" t="s">
        <v>73</v>
      </c>
      <c r="Q66" s="324"/>
      <c r="R66" s="324"/>
      <c r="S66" s="324"/>
      <c r="T66" s="324"/>
      <c r="U66" s="324"/>
      <c r="V66" s="325"/>
      <c r="W66" s="37" t="s">
        <v>74</v>
      </c>
      <c r="X66" s="318">
        <f>IFERROR(SUMPRODUCT(X63:X64*H63:H64),"0")</f>
        <v>0</v>
      </c>
      <c r="Y66" s="318">
        <f>IFERROR(SUMPRODUCT(Y63:Y64*H63:H64),"0")</f>
        <v>0</v>
      </c>
      <c r="Z66" s="37"/>
      <c r="AA66" s="319"/>
      <c r="AB66" s="319"/>
      <c r="AC66" s="319"/>
    </row>
    <row r="67" spans="1:68" ht="16.5" customHeight="1" x14ac:dyDescent="0.25">
      <c r="A67" s="326" t="s">
        <v>141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1"/>
      <c r="AB67" s="311"/>
      <c r="AC67" s="311"/>
    </row>
    <row r="68" spans="1:68" ht="14.25" customHeight="1" x14ac:dyDescent="0.25">
      <c r="A68" s="345" t="s">
        <v>142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30">
        <v>4607111033659</v>
      </c>
      <c r="E69" s="331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1"/>
      <c r="R69" s="321"/>
      <c r="S69" s="321"/>
      <c r="T69" s="322"/>
      <c r="U69" s="34"/>
      <c r="V69" s="34"/>
      <c r="W69" s="35" t="s">
        <v>70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2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3"/>
      <c r="P70" s="323" t="s">
        <v>73</v>
      </c>
      <c r="Q70" s="324"/>
      <c r="R70" s="324"/>
      <c r="S70" s="324"/>
      <c r="T70" s="324"/>
      <c r="U70" s="324"/>
      <c r="V70" s="325"/>
      <c r="W70" s="37" t="s">
        <v>70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3"/>
      <c r="P71" s="323" t="s">
        <v>73</v>
      </c>
      <c r="Q71" s="324"/>
      <c r="R71" s="324"/>
      <c r="S71" s="324"/>
      <c r="T71" s="324"/>
      <c r="U71" s="324"/>
      <c r="V71" s="325"/>
      <c r="W71" s="37" t="s">
        <v>74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customHeight="1" x14ac:dyDescent="0.25">
      <c r="A72" s="326" t="s">
        <v>146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1"/>
      <c r="AB72" s="311"/>
      <c r="AC72" s="311"/>
    </row>
    <row r="73" spans="1:68" ht="14.25" customHeight="1" x14ac:dyDescent="0.25">
      <c r="A73" s="345" t="s">
        <v>147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0">
        <v>4607111034137</v>
      </c>
      <c r="E74" s="331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1"/>
      <c r="R74" s="321"/>
      <c r="S74" s="321"/>
      <c r="T74" s="322"/>
      <c r="U74" s="34"/>
      <c r="V74" s="34"/>
      <c r="W74" s="35" t="s">
        <v>70</v>
      </c>
      <c r="X74" s="316">
        <v>0</v>
      </c>
      <c r="Y74" s="317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0">
        <v>4607111034120</v>
      </c>
      <c r="E75" s="331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1"/>
      <c r="R75" s="321"/>
      <c r="S75" s="321"/>
      <c r="T75" s="322"/>
      <c r="U75" s="34"/>
      <c r="V75" s="34"/>
      <c r="W75" s="35" t="s">
        <v>70</v>
      </c>
      <c r="X75" s="316">
        <v>0</v>
      </c>
      <c r="Y75" s="317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2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3"/>
      <c r="P76" s="323" t="s">
        <v>73</v>
      </c>
      <c r="Q76" s="324"/>
      <c r="R76" s="324"/>
      <c r="S76" s="324"/>
      <c r="T76" s="324"/>
      <c r="U76" s="324"/>
      <c r="V76" s="325"/>
      <c r="W76" s="37" t="s">
        <v>70</v>
      </c>
      <c r="X76" s="318">
        <f>IFERROR(SUM(X74:X75),"0")</f>
        <v>0</v>
      </c>
      <c r="Y76" s="318">
        <f>IFERROR(SUM(Y74:Y75),"0")</f>
        <v>0</v>
      </c>
      <c r="Z76" s="318">
        <f>IFERROR(IF(Z74="",0,Z74),"0")+IFERROR(IF(Z75="",0,Z75),"0")</f>
        <v>0</v>
      </c>
      <c r="AA76" s="319"/>
      <c r="AB76" s="319"/>
      <c r="AC76" s="319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3"/>
      <c r="P77" s="323" t="s">
        <v>73</v>
      </c>
      <c r="Q77" s="324"/>
      <c r="R77" s="324"/>
      <c r="S77" s="324"/>
      <c r="T77" s="324"/>
      <c r="U77" s="324"/>
      <c r="V77" s="325"/>
      <c r="W77" s="37" t="s">
        <v>74</v>
      </c>
      <c r="X77" s="318">
        <f>IFERROR(SUMPRODUCT(X74:X75*H74:H75),"0")</f>
        <v>0</v>
      </c>
      <c r="Y77" s="318">
        <f>IFERROR(SUMPRODUCT(Y74:Y75*H74:H75),"0")</f>
        <v>0</v>
      </c>
      <c r="Z77" s="37"/>
      <c r="AA77" s="319"/>
      <c r="AB77" s="319"/>
      <c r="AC77" s="319"/>
    </row>
    <row r="78" spans="1:68" ht="16.5" customHeight="1" x14ac:dyDescent="0.25">
      <c r="A78" s="326" t="s">
        <v>154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1"/>
      <c r="AB78" s="311"/>
      <c r="AC78" s="311"/>
    </row>
    <row r="79" spans="1:68" ht="14.25" customHeight="1" x14ac:dyDescent="0.25">
      <c r="A79" s="345" t="s">
        <v>142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2"/>
      <c r="AB79" s="312"/>
      <c r="AC79" s="312"/>
    </row>
    <row r="80" spans="1:68" ht="27" customHeight="1" x14ac:dyDescent="0.25">
      <c r="A80" s="54" t="s">
        <v>155</v>
      </c>
      <c r="B80" s="54" t="s">
        <v>156</v>
      </c>
      <c r="C80" s="31">
        <v>4301135285</v>
      </c>
      <c r="D80" s="330">
        <v>4607111036407</v>
      </c>
      <c r="E80" s="331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1"/>
      <c r="R80" s="321"/>
      <c r="S80" s="321"/>
      <c r="T80" s="322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30">
        <v>4607111033628</v>
      </c>
      <c r="E81" s="331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1"/>
      <c r="R81" s="321"/>
      <c r="S81" s="321"/>
      <c r="T81" s="322"/>
      <c r="U81" s="34"/>
      <c r="V81" s="34"/>
      <c r="W81" s="35" t="s">
        <v>70</v>
      </c>
      <c r="X81" s="316">
        <v>0</v>
      </c>
      <c r="Y81" s="317">
        <f t="shared" si="6"/>
        <v>0</v>
      </c>
      <c r="Z81" s="36">
        <f t="shared" si="7"/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30">
        <v>4607111033451</v>
      </c>
      <c r="E82" s="331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7" t="s">
        <v>163</v>
      </c>
      <c r="Q82" s="321"/>
      <c r="R82" s="321"/>
      <c r="S82" s="321"/>
      <c r="T82" s="322"/>
      <c r="U82" s="34"/>
      <c r="V82" s="34"/>
      <c r="W82" s="35" t="s">
        <v>70</v>
      </c>
      <c r="X82" s="316">
        <v>0</v>
      </c>
      <c r="Y82" s="31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30">
        <v>4607111035141</v>
      </c>
      <c r="E83" s="331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1"/>
      <c r="R83" s="321"/>
      <c r="S83" s="321"/>
      <c r="T83" s="322"/>
      <c r="U83" s="34"/>
      <c r="V83" s="34"/>
      <c r="W83" s="35" t="s">
        <v>70</v>
      </c>
      <c r="X83" s="316">
        <v>0</v>
      </c>
      <c r="Y83" s="317">
        <f t="shared" si="6"/>
        <v>0</v>
      </c>
      <c r="Z83" s="36">
        <f t="shared" si="7"/>
        <v>0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30">
        <v>4607111033444</v>
      </c>
      <c r="E84" s="331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">
        <v>170</v>
      </c>
      <c r="Q84" s="321"/>
      <c r="R84" s="321"/>
      <c r="S84" s="321"/>
      <c r="T84" s="322"/>
      <c r="U84" s="34"/>
      <c r="V84" s="34"/>
      <c r="W84" s="35" t="s">
        <v>70</v>
      </c>
      <c r="X84" s="316">
        <v>0</v>
      </c>
      <c r="Y84" s="317">
        <f t="shared" si="6"/>
        <v>0</v>
      </c>
      <c r="Z84" s="36">
        <f t="shared" si="7"/>
        <v>0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4301135290</v>
      </c>
      <c r="D85" s="330">
        <v>4607111035028</v>
      </c>
      <c r="E85" s="331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2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3"/>
      <c r="P86" s="323" t="s">
        <v>73</v>
      </c>
      <c r="Q86" s="324"/>
      <c r="R86" s="324"/>
      <c r="S86" s="324"/>
      <c r="T86" s="324"/>
      <c r="U86" s="324"/>
      <c r="V86" s="325"/>
      <c r="W86" s="37" t="s">
        <v>70</v>
      </c>
      <c r="X86" s="318">
        <f>IFERROR(SUM(X80:X85),"0")</f>
        <v>0</v>
      </c>
      <c r="Y86" s="318">
        <f>IFERROR(SUM(Y80:Y85),"0")</f>
        <v>0</v>
      </c>
      <c r="Z86" s="318">
        <f>IFERROR(IF(Z80="",0,Z80),"0")+IFERROR(IF(Z81="",0,Z81),"0")+IFERROR(IF(Z82="",0,Z82),"0")+IFERROR(IF(Z83="",0,Z83),"0")+IFERROR(IF(Z84="",0,Z84),"0")+IFERROR(IF(Z85="",0,Z85),"0")</f>
        <v>0</v>
      </c>
      <c r="AA86" s="319"/>
      <c r="AB86" s="319"/>
      <c r="AC86" s="319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3"/>
      <c r="P87" s="323" t="s">
        <v>73</v>
      </c>
      <c r="Q87" s="324"/>
      <c r="R87" s="324"/>
      <c r="S87" s="324"/>
      <c r="T87" s="324"/>
      <c r="U87" s="324"/>
      <c r="V87" s="325"/>
      <c r="W87" s="37" t="s">
        <v>74</v>
      </c>
      <c r="X87" s="318">
        <f>IFERROR(SUMPRODUCT(X80:X85*H80:H85),"0")</f>
        <v>0</v>
      </c>
      <c r="Y87" s="318">
        <f>IFERROR(SUMPRODUCT(Y80:Y85*H80:H85),"0")</f>
        <v>0</v>
      </c>
      <c r="Z87" s="37"/>
      <c r="AA87" s="319"/>
      <c r="AB87" s="319"/>
      <c r="AC87" s="319"/>
    </row>
    <row r="88" spans="1:68" ht="16.5" customHeight="1" x14ac:dyDescent="0.25">
      <c r="A88" s="326" t="s">
        <v>173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1"/>
      <c r="AB88" s="311"/>
      <c r="AC88" s="311"/>
    </row>
    <row r="89" spans="1:68" ht="14.25" customHeight="1" x14ac:dyDescent="0.25">
      <c r="A89" s="345" t="s">
        <v>174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2"/>
      <c r="AB89" s="312"/>
      <c r="AC89" s="312"/>
    </row>
    <row r="90" spans="1:68" ht="27" customHeight="1" x14ac:dyDescent="0.25">
      <c r="A90" s="54" t="s">
        <v>175</v>
      </c>
      <c r="B90" s="54" t="s">
        <v>176</v>
      </c>
      <c r="C90" s="31">
        <v>4301136042</v>
      </c>
      <c r="D90" s="330">
        <v>4607025784012</v>
      </c>
      <c r="E90" s="331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1"/>
      <c r="R90" s="321"/>
      <c r="S90" s="321"/>
      <c r="T90" s="322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30">
        <v>4607025784319</v>
      </c>
      <c r="E91" s="331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1"/>
      <c r="R91" s="321"/>
      <c r="S91" s="321"/>
      <c r="T91" s="322"/>
      <c r="U91" s="34"/>
      <c r="V91" s="34"/>
      <c r="W91" s="35" t="s">
        <v>70</v>
      </c>
      <c r="X91" s="316">
        <v>0</v>
      </c>
      <c r="Y91" s="317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30">
        <v>4607111035370</v>
      </c>
      <c r="E92" s="331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1"/>
      <c r="R92" s="321"/>
      <c r="S92" s="321"/>
      <c r="T92" s="322"/>
      <c r="U92" s="34"/>
      <c r="V92" s="34"/>
      <c r="W92" s="35" t="s">
        <v>70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2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3"/>
      <c r="P93" s="323" t="s">
        <v>73</v>
      </c>
      <c r="Q93" s="324"/>
      <c r="R93" s="324"/>
      <c r="S93" s="324"/>
      <c r="T93" s="324"/>
      <c r="U93" s="324"/>
      <c r="V93" s="325"/>
      <c r="W93" s="37" t="s">
        <v>70</v>
      </c>
      <c r="X93" s="318">
        <f>IFERROR(SUM(X90:X92),"0")</f>
        <v>0</v>
      </c>
      <c r="Y93" s="318">
        <f>IFERROR(SUM(Y90:Y92),"0")</f>
        <v>0</v>
      </c>
      <c r="Z93" s="318">
        <f>IFERROR(IF(Z90="",0,Z90),"0")+IFERROR(IF(Z91="",0,Z91),"0")+IFERROR(IF(Z92="",0,Z92),"0")</f>
        <v>0</v>
      </c>
      <c r="AA93" s="319"/>
      <c r="AB93" s="319"/>
      <c r="AC93" s="319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3"/>
      <c r="P94" s="323" t="s">
        <v>73</v>
      </c>
      <c r="Q94" s="324"/>
      <c r="R94" s="324"/>
      <c r="S94" s="324"/>
      <c r="T94" s="324"/>
      <c r="U94" s="324"/>
      <c r="V94" s="325"/>
      <c r="W94" s="37" t="s">
        <v>74</v>
      </c>
      <c r="X94" s="318">
        <f>IFERROR(SUMPRODUCT(X90:X92*H90:H92),"0")</f>
        <v>0</v>
      </c>
      <c r="Y94" s="318">
        <f>IFERROR(SUMPRODUCT(Y90:Y92*H90:H92),"0")</f>
        <v>0</v>
      </c>
      <c r="Z94" s="37"/>
      <c r="AA94" s="319"/>
      <c r="AB94" s="319"/>
      <c r="AC94" s="319"/>
    </row>
    <row r="95" spans="1:68" ht="16.5" customHeight="1" x14ac:dyDescent="0.25">
      <c r="A95" s="326" t="s">
        <v>183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1"/>
      <c r="AB95" s="311"/>
      <c r="AC95" s="311"/>
    </row>
    <row r="96" spans="1:68" ht="14.25" customHeight="1" x14ac:dyDescent="0.25">
      <c r="A96" s="345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2"/>
      <c r="AB96" s="312"/>
      <c r="AC96" s="312"/>
    </row>
    <row r="97" spans="1:68" ht="27" customHeight="1" x14ac:dyDescent="0.25">
      <c r="A97" s="54" t="s">
        <v>184</v>
      </c>
      <c r="B97" s="54" t="s">
        <v>185</v>
      </c>
      <c r="C97" s="31">
        <v>4301070975</v>
      </c>
      <c r="D97" s="330">
        <v>4607111033970</v>
      </c>
      <c r="E97" s="331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1"/>
      <c r="R97" s="321"/>
      <c r="S97" s="321"/>
      <c r="T97" s="322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30">
        <v>4607111039262</v>
      </c>
      <c r="E98" s="331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1"/>
      <c r="R98" s="321"/>
      <c r="S98" s="321"/>
      <c r="T98" s="322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30">
        <v>4607111034144</v>
      </c>
      <c r="E99" s="331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1"/>
      <c r="R99" s="321"/>
      <c r="S99" s="321"/>
      <c r="T99" s="322"/>
      <c r="U99" s="34"/>
      <c r="V99" s="34"/>
      <c r="W99" s="35" t="s">
        <v>70</v>
      </c>
      <c r="X99" s="316">
        <v>0</v>
      </c>
      <c r="Y99" s="317">
        <f t="shared" si="12"/>
        <v>0</v>
      </c>
      <c r="Z99" s="36">
        <f t="shared" si="13"/>
        <v>0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30">
        <v>4607111039248</v>
      </c>
      <c r="E100" s="331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1"/>
      <c r="R100" s="321"/>
      <c r="S100" s="321"/>
      <c r="T100" s="322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4301070973</v>
      </c>
      <c r="D101" s="330">
        <v>4607111033987</v>
      </c>
      <c r="E101" s="331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4301071049</v>
      </c>
      <c r="D102" s="330">
        <v>4607111039293</v>
      </c>
      <c r="E102" s="331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30">
        <v>4607111034151</v>
      </c>
      <c r="E103" s="331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30">
        <v>4607111039279</v>
      </c>
      <c r="E104" s="331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2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33"/>
      <c r="P105" s="323" t="s">
        <v>73</v>
      </c>
      <c r="Q105" s="324"/>
      <c r="R105" s="324"/>
      <c r="S105" s="324"/>
      <c r="T105" s="324"/>
      <c r="U105" s="324"/>
      <c r="V105" s="325"/>
      <c r="W105" s="37" t="s">
        <v>70</v>
      </c>
      <c r="X105" s="318">
        <f>IFERROR(SUM(X97:X104),"0")</f>
        <v>0</v>
      </c>
      <c r="Y105" s="318">
        <f>IFERROR(SUM(Y97:Y104),"0")</f>
        <v>0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19"/>
      <c r="AB105" s="319"/>
      <c r="AC105" s="319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3"/>
      <c r="P106" s="323" t="s">
        <v>73</v>
      </c>
      <c r="Q106" s="324"/>
      <c r="R106" s="324"/>
      <c r="S106" s="324"/>
      <c r="T106" s="324"/>
      <c r="U106" s="324"/>
      <c r="V106" s="325"/>
      <c r="W106" s="37" t="s">
        <v>74</v>
      </c>
      <c r="X106" s="318">
        <f>IFERROR(SUMPRODUCT(X97:X104*H97:H104),"0")</f>
        <v>0</v>
      </c>
      <c r="Y106" s="318">
        <f>IFERROR(SUMPRODUCT(Y97:Y104*H97:H104),"0")</f>
        <v>0</v>
      </c>
      <c r="Z106" s="37"/>
      <c r="AA106" s="319"/>
      <c r="AB106" s="319"/>
      <c r="AC106" s="319"/>
    </row>
    <row r="107" spans="1:68" ht="16.5" customHeight="1" x14ac:dyDescent="0.25">
      <c r="A107" s="326" t="s">
        <v>202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1"/>
      <c r="AB107" s="311"/>
      <c r="AC107" s="311"/>
    </row>
    <row r="108" spans="1:68" ht="14.25" customHeight="1" x14ac:dyDescent="0.25">
      <c r="A108" s="345" t="s">
        <v>142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30">
        <v>4607111034014</v>
      </c>
      <c r="E109" s="331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9" t="s">
        <v>205</v>
      </c>
      <c r="Q109" s="321"/>
      <c r="R109" s="321"/>
      <c r="S109" s="321"/>
      <c r="T109" s="322"/>
      <c r="U109" s="34"/>
      <c r="V109" s="34"/>
      <c r="W109" s="35" t="s">
        <v>70</v>
      </c>
      <c r="X109" s="316">
        <v>0</v>
      </c>
      <c r="Y109" s="317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30">
        <v>4607111033994</v>
      </c>
      <c r="E110" s="331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12" t="s">
        <v>209</v>
      </c>
      <c r="Q110" s="321"/>
      <c r="R110" s="321"/>
      <c r="S110" s="321"/>
      <c r="T110" s="322"/>
      <c r="U110" s="34"/>
      <c r="V110" s="34"/>
      <c r="W110" s="35" t="s">
        <v>70</v>
      </c>
      <c r="X110" s="316">
        <v>140</v>
      </c>
      <c r="Y110" s="317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332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33"/>
      <c r="P111" s="323" t="s">
        <v>73</v>
      </c>
      <c r="Q111" s="324"/>
      <c r="R111" s="324"/>
      <c r="S111" s="324"/>
      <c r="T111" s="324"/>
      <c r="U111" s="324"/>
      <c r="V111" s="325"/>
      <c r="W111" s="37" t="s">
        <v>70</v>
      </c>
      <c r="X111" s="318">
        <f>IFERROR(SUM(X109:X110),"0")</f>
        <v>140</v>
      </c>
      <c r="Y111" s="318">
        <f>IFERROR(SUM(Y109:Y110),"0")</f>
        <v>140</v>
      </c>
      <c r="Z111" s="318">
        <f>IFERROR(IF(Z109="",0,Z109),"0")+IFERROR(IF(Z110="",0,Z110),"0")</f>
        <v>2.5032000000000001</v>
      </c>
      <c r="AA111" s="319"/>
      <c r="AB111" s="319"/>
      <c r="AC111" s="319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3"/>
      <c r="P112" s="323" t="s">
        <v>73</v>
      </c>
      <c r="Q112" s="324"/>
      <c r="R112" s="324"/>
      <c r="S112" s="324"/>
      <c r="T112" s="324"/>
      <c r="U112" s="324"/>
      <c r="V112" s="325"/>
      <c r="W112" s="37" t="s">
        <v>74</v>
      </c>
      <c r="X112" s="318">
        <f>IFERROR(SUMPRODUCT(X109:X110*H109:H110),"0")</f>
        <v>420</v>
      </c>
      <c r="Y112" s="318">
        <f>IFERROR(SUMPRODUCT(Y109:Y110*H109:H110),"0")</f>
        <v>420</v>
      </c>
      <c r="Z112" s="37"/>
      <c r="AA112" s="319"/>
      <c r="AB112" s="319"/>
      <c r="AC112" s="319"/>
    </row>
    <row r="113" spans="1:68" ht="16.5" customHeight="1" x14ac:dyDescent="0.25">
      <c r="A113" s="326" t="s">
        <v>210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1"/>
      <c r="AB113" s="311"/>
      <c r="AC113" s="311"/>
    </row>
    <row r="114" spans="1:68" ht="14.25" customHeight="1" x14ac:dyDescent="0.25">
      <c r="A114" s="345" t="s">
        <v>142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2"/>
      <c r="AB114" s="312"/>
      <c r="AC114" s="312"/>
    </row>
    <row r="115" spans="1:68" ht="27" customHeight="1" x14ac:dyDescent="0.25">
      <c r="A115" s="54" t="s">
        <v>211</v>
      </c>
      <c r="B115" s="54" t="s">
        <v>212</v>
      </c>
      <c r="C115" s="31">
        <v>4301135311</v>
      </c>
      <c r="D115" s="330">
        <v>4607111039095</v>
      </c>
      <c r="E115" s="331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1"/>
      <c r="R115" s="321"/>
      <c r="S115" s="321"/>
      <c r="T115" s="322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4301135300</v>
      </c>
      <c r="D116" s="330">
        <v>4607111039101</v>
      </c>
      <c r="E116" s="331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85" t="s">
        <v>216</v>
      </c>
      <c r="Q116" s="321"/>
      <c r="R116" s="321"/>
      <c r="S116" s="321"/>
      <c r="T116" s="322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30">
        <v>4607111034199</v>
      </c>
      <c r="E117" s="331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1"/>
      <c r="R117" s="321"/>
      <c r="S117" s="321"/>
      <c r="T117" s="322"/>
      <c r="U117" s="34"/>
      <c r="V117" s="34"/>
      <c r="W117" s="35" t="s">
        <v>70</v>
      </c>
      <c r="X117" s="316">
        <v>0</v>
      </c>
      <c r="Y117" s="317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32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3"/>
      <c r="P118" s="323" t="s">
        <v>73</v>
      </c>
      <c r="Q118" s="324"/>
      <c r="R118" s="324"/>
      <c r="S118" s="324"/>
      <c r="T118" s="324"/>
      <c r="U118" s="324"/>
      <c r="V118" s="325"/>
      <c r="W118" s="37" t="s">
        <v>70</v>
      </c>
      <c r="X118" s="318">
        <f>IFERROR(SUM(X115:X117),"0")</f>
        <v>0</v>
      </c>
      <c r="Y118" s="318">
        <f>IFERROR(SUM(Y115:Y117),"0")</f>
        <v>0</v>
      </c>
      <c r="Z118" s="318">
        <f>IFERROR(IF(Z115="",0,Z115),"0")+IFERROR(IF(Z116="",0,Z116),"0")+IFERROR(IF(Z117="",0,Z117),"0")</f>
        <v>0</v>
      </c>
      <c r="AA118" s="319"/>
      <c r="AB118" s="319"/>
      <c r="AC118" s="319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3"/>
      <c r="P119" s="323" t="s">
        <v>73</v>
      </c>
      <c r="Q119" s="324"/>
      <c r="R119" s="324"/>
      <c r="S119" s="324"/>
      <c r="T119" s="324"/>
      <c r="U119" s="324"/>
      <c r="V119" s="325"/>
      <c r="W119" s="37" t="s">
        <v>74</v>
      </c>
      <c r="X119" s="318">
        <f>IFERROR(SUMPRODUCT(X115:X117*H115:H117),"0")</f>
        <v>0</v>
      </c>
      <c r="Y119" s="318">
        <f>IFERROR(SUMPRODUCT(Y115:Y117*H115:H117),"0")</f>
        <v>0</v>
      </c>
      <c r="Z119" s="37"/>
      <c r="AA119" s="319"/>
      <c r="AB119" s="319"/>
      <c r="AC119" s="319"/>
    </row>
    <row r="120" spans="1:68" ht="16.5" customHeight="1" x14ac:dyDescent="0.25">
      <c r="A120" s="326" t="s">
        <v>220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1"/>
      <c r="AB120" s="311"/>
      <c r="AC120" s="311"/>
    </row>
    <row r="121" spans="1:68" ht="14.25" customHeight="1" x14ac:dyDescent="0.25">
      <c r="A121" s="345" t="s">
        <v>142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2"/>
      <c r="AB121" s="312"/>
      <c r="AC121" s="312"/>
    </row>
    <row r="122" spans="1:68" ht="27" customHeight="1" x14ac:dyDescent="0.25">
      <c r="A122" s="54" t="s">
        <v>221</v>
      </c>
      <c r="B122" s="54" t="s">
        <v>222</v>
      </c>
      <c r="C122" s="31">
        <v>4301135178</v>
      </c>
      <c r="D122" s="330">
        <v>4607111034816</v>
      </c>
      <c r="E122" s="331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1"/>
      <c r="R122" s="321"/>
      <c r="S122" s="321"/>
      <c r="T122" s="322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30">
        <v>4607111034380</v>
      </c>
      <c r="E123" s="331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1"/>
      <c r="R123" s="321"/>
      <c r="S123" s="321"/>
      <c r="T123" s="322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226</v>
      </c>
      <c r="B124" s="54" t="s">
        <v>227</v>
      </c>
      <c r="C124" s="31">
        <v>4301135277</v>
      </c>
      <c r="D124" s="330">
        <v>4607111034397</v>
      </c>
      <c r="E124" s="331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1"/>
      <c r="R124" s="321"/>
      <c r="S124" s="321"/>
      <c r="T124" s="322"/>
      <c r="U124" s="34"/>
      <c r="V124" s="34"/>
      <c r="W124" s="35" t="s">
        <v>70</v>
      </c>
      <c r="X124" s="316">
        <v>140</v>
      </c>
      <c r="Y124" s="317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459.2</v>
      </c>
      <c r="BN124" s="67">
        <f>IFERROR(Y124*I124,"0")</f>
        <v>459.2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332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3"/>
      <c r="P125" s="323" t="s">
        <v>73</v>
      </c>
      <c r="Q125" s="324"/>
      <c r="R125" s="324"/>
      <c r="S125" s="324"/>
      <c r="T125" s="324"/>
      <c r="U125" s="324"/>
      <c r="V125" s="325"/>
      <c r="W125" s="37" t="s">
        <v>70</v>
      </c>
      <c r="X125" s="318">
        <f>IFERROR(SUM(X122:X124),"0")</f>
        <v>140</v>
      </c>
      <c r="Y125" s="318">
        <f>IFERROR(SUM(Y122:Y124),"0")</f>
        <v>140</v>
      </c>
      <c r="Z125" s="318">
        <f>IFERROR(IF(Z122="",0,Z122),"0")+IFERROR(IF(Z123="",0,Z123),"0")+IFERROR(IF(Z124="",0,Z124),"0")</f>
        <v>2.5032000000000001</v>
      </c>
      <c r="AA125" s="319"/>
      <c r="AB125" s="319"/>
      <c r="AC125" s="319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3"/>
      <c r="P126" s="323" t="s">
        <v>73</v>
      </c>
      <c r="Q126" s="324"/>
      <c r="R126" s="324"/>
      <c r="S126" s="324"/>
      <c r="T126" s="324"/>
      <c r="U126" s="324"/>
      <c r="V126" s="325"/>
      <c r="W126" s="37" t="s">
        <v>74</v>
      </c>
      <c r="X126" s="318">
        <f>IFERROR(SUMPRODUCT(X122:X124*H122:H124),"0")</f>
        <v>420</v>
      </c>
      <c r="Y126" s="318">
        <f>IFERROR(SUMPRODUCT(Y122:Y124*H122:H124),"0")</f>
        <v>420</v>
      </c>
      <c r="Z126" s="37"/>
      <c r="AA126" s="319"/>
      <c r="AB126" s="319"/>
      <c r="AC126" s="319"/>
    </row>
    <row r="127" spans="1:68" ht="16.5" customHeight="1" x14ac:dyDescent="0.25">
      <c r="A127" s="326" t="s">
        <v>228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1"/>
      <c r="AB127" s="311"/>
      <c r="AC127" s="311"/>
    </row>
    <row r="128" spans="1:68" ht="14.25" customHeight="1" x14ac:dyDescent="0.25">
      <c r="A128" s="345" t="s">
        <v>142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2"/>
      <c r="AB128" s="312"/>
      <c r="AC128" s="312"/>
    </row>
    <row r="129" spans="1:68" ht="27" customHeight="1" x14ac:dyDescent="0.25">
      <c r="A129" s="54" t="s">
        <v>229</v>
      </c>
      <c r="B129" s="54" t="s">
        <v>230</v>
      </c>
      <c r="C129" s="31">
        <v>4301135279</v>
      </c>
      <c r="D129" s="330">
        <v>4607111035806</v>
      </c>
      <c r="E129" s="331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1"/>
      <c r="R129" s="321"/>
      <c r="S129" s="321"/>
      <c r="T129" s="322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2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3"/>
      <c r="P130" s="323" t="s">
        <v>73</v>
      </c>
      <c r="Q130" s="324"/>
      <c r="R130" s="324"/>
      <c r="S130" s="324"/>
      <c r="T130" s="324"/>
      <c r="U130" s="324"/>
      <c r="V130" s="325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3"/>
      <c r="P131" s="323" t="s">
        <v>73</v>
      </c>
      <c r="Q131" s="324"/>
      <c r="R131" s="324"/>
      <c r="S131" s="324"/>
      <c r="T131" s="324"/>
      <c r="U131" s="324"/>
      <c r="V131" s="325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customHeight="1" x14ac:dyDescent="0.25">
      <c r="A132" s="326" t="s">
        <v>232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1"/>
      <c r="AB132" s="311"/>
      <c r="AC132" s="311"/>
    </row>
    <row r="133" spans="1:68" ht="14.25" customHeight="1" x14ac:dyDescent="0.25">
      <c r="A133" s="345" t="s">
        <v>233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2"/>
      <c r="AB133" s="312"/>
      <c r="AC133" s="312"/>
    </row>
    <row r="134" spans="1:68" ht="27" customHeight="1" x14ac:dyDescent="0.25">
      <c r="A134" s="54" t="s">
        <v>234</v>
      </c>
      <c r="B134" s="54" t="s">
        <v>235</v>
      </c>
      <c r="C134" s="31">
        <v>4301071054</v>
      </c>
      <c r="D134" s="330">
        <v>4607111035639</v>
      </c>
      <c r="E134" s="331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7" t="s">
        <v>237</v>
      </c>
      <c r="Q134" s="321"/>
      <c r="R134" s="321"/>
      <c r="S134" s="321"/>
      <c r="T134" s="322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239</v>
      </c>
      <c r="B135" s="54" t="s">
        <v>240</v>
      </c>
      <c r="C135" s="31">
        <v>4301135540</v>
      </c>
      <c r="D135" s="330">
        <v>4607111035646</v>
      </c>
      <c r="E135" s="331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4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1"/>
      <c r="R135" s="321"/>
      <c r="S135" s="321"/>
      <c r="T135" s="322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2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3"/>
      <c r="P136" s="323" t="s">
        <v>73</v>
      </c>
      <c r="Q136" s="324"/>
      <c r="R136" s="324"/>
      <c r="S136" s="324"/>
      <c r="T136" s="324"/>
      <c r="U136" s="324"/>
      <c r="V136" s="325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3"/>
      <c r="P137" s="323" t="s">
        <v>73</v>
      </c>
      <c r="Q137" s="324"/>
      <c r="R137" s="324"/>
      <c r="S137" s="324"/>
      <c r="T137" s="324"/>
      <c r="U137" s="324"/>
      <c r="V137" s="325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customHeight="1" x14ac:dyDescent="0.25">
      <c r="A138" s="326" t="s">
        <v>241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1"/>
      <c r="AB138" s="311"/>
      <c r="AC138" s="311"/>
    </row>
    <row r="139" spans="1:68" ht="14.25" customHeight="1" x14ac:dyDescent="0.25">
      <c r="A139" s="345" t="s">
        <v>142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2"/>
      <c r="AB139" s="312"/>
      <c r="AC139" s="312"/>
    </row>
    <row r="140" spans="1:68" ht="27" customHeight="1" x14ac:dyDescent="0.25">
      <c r="A140" s="54" t="s">
        <v>242</v>
      </c>
      <c r="B140" s="54" t="s">
        <v>243</v>
      </c>
      <c r="C140" s="31">
        <v>4301135281</v>
      </c>
      <c r="D140" s="330">
        <v>4607111036568</v>
      </c>
      <c r="E140" s="331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1"/>
      <c r="R140" s="321"/>
      <c r="S140" s="321"/>
      <c r="T140" s="322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2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3"/>
      <c r="P141" s="323" t="s">
        <v>73</v>
      </c>
      <c r="Q141" s="324"/>
      <c r="R141" s="324"/>
      <c r="S141" s="324"/>
      <c r="T141" s="324"/>
      <c r="U141" s="324"/>
      <c r="V141" s="325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3"/>
      <c r="P142" s="323" t="s">
        <v>73</v>
      </c>
      <c r="Q142" s="324"/>
      <c r="R142" s="324"/>
      <c r="S142" s="324"/>
      <c r="T142" s="324"/>
      <c r="U142" s="324"/>
      <c r="V142" s="325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customHeight="1" x14ac:dyDescent="0.2">
      <c r="A143" s="371" t="s">
        <v>245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2"/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  <c r="AA143" s="48"/>
      <c r="AB143" s="48"/>
      <c r="AC143" s="48"/>
    </row>
    <row r="144" spans="1:68" ht="16.5" customHeight="1" x14ac:dyDescent="0.25">
      <c r="A144" s="326" t="s">
        <v>246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1"/>
      <c r="AB144" s="311"/>
      <c r="AC144" s="311"/>
    </row>
    <row r="145" spans="1:68" ht="14.25" customHeight="1" x14ac:dyDescent="0.25">
      <c r="A145" s="345" t="s">
        <v>142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2"/>
      <c r="AB145" s="312"/>
      <c r="AC145" s="312"/>
    </row>
    <row r="146" spans="1:68" ht="27" customHeight="1" x14ac:dyDescent="0.25">
      <c r="A146" s="54" t="s">
        <v>247</v>
      </c>
      <c r="B146" s="54" t="s">
        <v>248</v>
      </c>
      <c r="C146" s="31">
        <v>4301135317</v>
      </c>
      <c r="D146" s="330">
        <v>4607111039057</v>
      </c>
      <c r="E146" s="331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0" t="s">
        <v>249</v>
      </c>
      <c r="Q146" s="321"/>
      <c r="R146" s="321"/>
      <c r="S146" s="321"/>
      <c r="T146" s="322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2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3"/>
      <c r="P147" s="323" t="s">
        <v>73</v>
      </c>
      <c r="Q147" s="324"/>
      <c r="R147" s="324"/>
      <c r="S147" s="324"/>
      <c r="T147" s="324"/>
      <c r="U147" s="324"/>
      <c r="V147" s="325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3"/>
      <c r="P148" s="323" t="s">
        <v>73</v>
      </c>
      <c r="Q148" s="324"/>
      <c r="R148" s="324"/>
      <c r="S148" s="324"/>
      <c r="T148" s="324"/>
      <c r="U148" s="324"/>
      <c r="V148" s="325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customHeight="1" x14ac:dyDescent="0.25">
      <c r="A149" s="326" t="s">
        <v>250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1"/>
      <c r="AB149" s="311"/>
      <c r="AC149" s="311"/>
    </row>
    <row r="150" spans="1:68" ht="14.25" customHeight="1" x14ac:dyDescent="0.25">
      <c r="A150" s="345" t="s">
        <v>64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2"/>
      <c r="AB150" s="312"/>
      <c r="AC150" s="312"/>
    </row>
    <row r="151" spans="1:68" ht="16.5" customHeight="1" x14ac:dyDescent="0.25">
      <c r="A151" s="54" t="s">
        <v>251</v>
      </c>
      <c r="B151" s="54" t="s">
        <v>252</v>
      </c>
      <c r="C151" s="31">
        <v>4301071062</v>
      </c>
      <c r="D151" s="330">
        <v>4607111036384</v>
      </c>
      <c r="E151" s="331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6" t="s">
        <v>253</v>
      </c>
      <c r="Q151" s="321"/>
      <c r="R151" s="321"/>
      <c r="S151" s="321"/>
      <c r="T151" s="322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4301071056</v>
      </c>
      <c r="D152" s="330">
        <v>4640242180250</v>
      </c>
      <c r="E152" s="331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257</v>
      </c>
      <c r="Q152" s="321"/>
      <c r="R152" s="321"/>
      <c r="S152" s="321"/>
      <c r="T152" s="322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30">
        <v>4607111036216</v>
      </c>
      <c r="E153" s="331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50" t="s">
        <v>261</v>
      </c>
      <c r="Q153" s="321"/>
      <c r="R153" s="321"/>
      <c r="S153" s="321"/>
      <c r="T153" s="322"/>
      <c r="U153" s="34"/>
      <c r="V153" s="34"/>
      <c r="W153" s="35" t="s">
        <v>70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4301071061</v>
      </c>
      <c r="D154" s="330">
        <v>4607111036278</v>
      </c>
      <c r="E154" s="331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265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3"/>
      <c r="P155" s="323" t="s">
        <v>73</v>
      </c>
      <c r="Q155" s="324"/>
      <c r="R155" s="324"/>
      <c r="S155" s="324"/>
      <c r="T155" s="324"/>
      <c r="U155" s="324"/>
      <c r="V155" s="325"/>
      <c r="W155" s="37" t="s">
        <v>70</v>
      </c>
      <c r="X155" s="318">
        <f>IFERROR(SUM(X151:X154),"0")</f>
        <v>0</v>
      </c>
      <c r="Y155" s="318">
        <f>IFERROR(SUM(Y151:Y154),"0")</f>
        <v>0</v>
      </c>
      <c r="Z155" s="318">
        <f>IFERROR(IF(Z151="",0,Z151),"0")+IFERROR(IF(Z152="",0,Z152),"0")+IFERROR(IF(Z153="",0,Z153),"0")+IFERROR(IF(Z154="",0,Z154),"0")</f>
        <v>0</v>
      </c>
      <c r="AA155" s="319"/>
      <c r="AB155" s="319"/>
      <c r="AC155" s="319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3"/>
      <c r="P156" s="323" t="s">
        <v>73</v>
      </c>
      <c r="Q156" s="324"/>
      <c r="R156" s="324"/>
      <c r="S156" s="324"/>
      <c r="T156" s="324"/>
      <c r="U156" s="324"/>
      <c r="V156" s="325"/>
      <c r="W156" s="37" t="s">
        <v>74</v>
      </c>
      <c r="X156" s="318">
        <f>IFERROR(SUMPRODUCT(X151:X154*H151:H154),"0")</f>
        <v>0</v>
      </c>
      <c r="Y156" s="318">
        <f>IFERROR(SUMPRODUCT(Y151:Y154*H151:H154),"0")</f>
        <v>0</v>
      </c>
      <c r="Z156" s="37"/>
      <c r="AA156" s="319"/>
      <c r="AB156" s="319"/>
      <c r="AC156" s="319"/>
    </row>
    <row r="157" spans="1:68" ht="14.25" customHeight="1" x14ac:dyDescent="0.25">
      <c r="A157" s="345" t="s">
        <v>267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2"/>
      <c r="AB157" s="312"/>
      <c r="AC157" s="312"/>
    </row>
    <row r="158" spans="1:68" ht="27" customHeight="1" x14ac:dyDescent="0.25">
      <c r="A158" s="54" t="s">
        <v>268</v>
      </c>
      <c r="B158" s="54" t="s">
        <v>269</v>
      </c>
      <c r="C158" s="31">
        <v>4301080153</v>
      </c>
      <c r="D158" s="330">
        <v>4607111036827</v>
      </c>
      <c r="E158" s="331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1"/>
      <c r="R158" s="321"/>
      <c r="S158" s="321"/>
      <c r="T158" s="322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30">
        <v>4607111036834</v>
      </c>
      <c r="E159" s="331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1"/>
      <c r="R159" s="321"/>
      <c r="S159" s="321"/>
      <c r="T159" s="322"/>
      <c r="U159" s="34"/>
      <c r="V159" s="34"/>
      <c r="W159" s="35" t="s">
        <v>70</v>
      </c>
      <c r="X159" s="316">
        <v>0</v>
      </c>
      <c r="Y159" s="317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3"/>
      <c r="P160" s="323" t="s">
        <v>73</v>
      </c>
      <c r="Q160" s="324"/>
      <c r="R160" s="324"/>
      <c r="S160" s="324"/>
      <c r="T160" s="324"/>
      <c r="U160" s="324"/>
      <c r="V160" s="325"/>
      <c r="W160" s="37" t="s">
        <v>70</v>
      </c>
      <c r="X160" s="318">
        <f>IFERROR(SUM(X158:X159),"0")</f>
        <v>0</v>
      </c>
      <c r="Y160" s="318">
        <f>IFERROR(SUM(Y158:Y159),"0")</f>
        <v>0</v>
      </c>
      <c r="Z160" s="318">
        <f>IFERROR(IF(Z158="",0,Z158),"0")+IFERROR(IF(Z159="",0,Z159),"0")</f>
        <v>0</v>
      </c>
      <c r="AA160" s="319"/>
      <c r="AB160" s="319"/>
      <c r="AC160" s="319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3"/>
      <c r="P161" s="323" t="s">
        <v>73</v>
      </c>
      <c r="Q161" s="324"/>
      <c r="R161" s="324"/>
      <c r="S161" s="324"/>
      <c r="T161" s="324"/>
      <c r="U161" s="324"/>
      <c r="V161" s="325"/>
      <c r="W161" s="37" t="s">
        <v>74</v>
      </c>
      <c r="X161" s="318">
        <f>IFERROR(SUMPRODUCT(X158:X159*H158:H159),"0")</f>
        <v>0</v>
      </c>
      <c r="Y161" s="318">
        <f>IFERROR(SUMPRODUCT(Y158:Y159*H158:H159),"0")</f>
        <v>0</v>
      </c>
      <c r="Z161" s="37"/>
      <c r="AA161" s="319"/>
      <c r="AB161" s="319"/>
      <c r="AC161" s="319"/>
    </row>
    <row r="162" spans="1:68" ht="27.75" customHeight="1" x14ac:dyDescent="0.2">
      <c r="A162" s="371" t="s">
        <v>273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48"/>
      <c r="AB162" s="48"/>
      <c r="AC162" s="48"/>
    </row>
    <row r="163" spans="1:68" ht="16.5" customHeight="1" x14ac:dyDescent="0.25">
      <c r="A163" s="326" t="s">
        <v>274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1"/>
      <c r="AB163" s="311"/>
      <c r="AC163" s="311"/>
    </row>
    <row r="164" spans="1:68" ht="14.25" customHeight="1" x14ac:dyDescent="0.25">
      <c r="A164" s="345" t="s">
        <v>77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30">
        <v>4607111035721</v>
      </c>
      <c r="E165" s="331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1"/>
      <c r="R165" s="321"/>
      <c r="S165" s="321"/>
      <c r="T165" s="322"/>
      <c r="U165" s="34"/>
      <c r="V165" s="34"/>
      <c r="W165" s="35" t="s">
        <v>70</v>
      </c>
      <c r="X165" s="316">
        <v>0</v>
      </c>
      <c r="Y165" s="317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4301132100</v>
      </c>
      <c r="D166" s="330">
        <v>4607111035691</v>
      </c>
      <c r="E166" s="331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1"/>
      <c r="R166" s="321"/>
      <c r="S166" s="321"/>
      <c r="T166" s="322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30">
        <v>4607111038487</v>
      </c>
      <c r="E167" s="331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1"/>
      <c r="R167" s="321"/>
      <c r="S167" s="321"/>
      <c r="T167" s="322"/>
      <c r="U167" s="34"/>
      <c r="V167" s="34"/>
      <c r="W167" s="35" t="s">
        <v>70</v>
      </c>
      <c r="X167" s="316">
        <v>0</v>
      </c>
      <c r="Y167" s="317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2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3"/>
      <c r="P168" s="323" t="s">
        <v>73</v>
      </c>
      <c r="Q168" s="324"/>
      <c r="R168" s="324"/>
      <c r="S168" s="324"/>
      <c r="T168" s="324"/>
      <c r="U168" s="324"/>
      <c r="V168" s="325"/>
      <c r="W168" s="37" t="s">
        <v>70</v>
      </c>
      <c r="X168" s="318">
        <f>IFERROR(SUM(X165:X167),"0")</f>
        <v>0</v>
      </c>
      <c r="Y168" s="318">
        <f>IFERROR(SUM(Y165:Y167),"0")</f>
        <v>0</v>
      </c>
      <c r="Z168" s="318">
        <f>IFERROR(IF(Z165="",0,Z165),"0")+IFERROR(IF(Z166="",0,Z166),"0")+IFERROR(IF(Z167="",0,Z167),"0")</f>
        <v>0</v>
      </c>
      <c r="AA168" s="319"/>
      <c r="AB168" s="319"/>
      <c r="AC168" s="319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3"/>
      <c r="P169" s="323" t="s">
        <v>73</v>
      </c>
      <c r="Q169" s="324"/>
      <c r="R169" s="324"/>
      <c r="S169" s="324"/>
      <c r="T169" s="324"/>
      <c r="U169" s="324"/>
      <c r="V169" s="325"/>
      <c r="W169" s="37" t="s">
        <v>74</v>
      </c>
      <c r="X169" s="318">
        <f>IFERROR(SUMPRODUCT(X165:X167*H165:H167),"0")</f>
        <v>0</v>
      </c>
      <c r="Y169" s="318">
        <f>IFERROR(SUMPRODUCT(Y165:Y167*H165:H167),"0")</f>
        <v>0</v>
      </c>
      <c r="Z169" s="37"/>
      <c r="AA169" s="319"/>
      <c r="AB169" s="319"/>
      <c r="AC169" s="319"/>
    </row>
    <row r="170" spans="1:68" ht="14.25" customHeight="1" x14ac:dyDescent="0.25">
      <c r="A170" s="345" t="s">
        <v>284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2"/>
      <c r="AB170" s="312"/>
      <c r="AC170" s="312"/>
    </row>
    <row r="171" spans="1:68" ht="27" customHeight="1" x14ac:dyDescent="0.25">
      <c r="A171" s="54" t="s">
        <v>285</v>
      </c>
      <c r="B171" s="54" t="s">
        <v>286</v>
      </c>
      <c r="C171" s="31">
        <v>4301051855</v>
      </c>
      <c r="D171" s="330">
        <v>4680115885875</v>
      </c>
      <c r="E171" s="331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76" t="s">
        <v>289</v>
      </c>
      <c r="Q171" s="321"/>
      <c r="R171" s="321"/>
      <c r="S171" s="321"/>
      <c r="T171" s="322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4301051319</v>
      </c>
      <c r="D172" s="330">
        <v>4680115881204</v>
      </c>
      <c r="E172" s="331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21"/>
      <c r="R172" s="321"/>
      <c r="S172" s="321"/>
      <c r="T172" s="322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2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3"/>
      <c r="P173" s="323" t="s">
        <v>73</v>
      </c>
      <c r="Q173" s="324"/>
      <c r="R173" s="324"/>
      <c r="S173" s="324"/>
      <c r="T173" s="324"/>
      <c r="U173" s="324"/>
      <c r="V173" s="325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3"/>
      <c r="P174" s="323" t="s">
        <v>73</v>
      </c>
      <c r="Q174" s="324"/>
      <c r="R174" s="324"/>
      <c r="S174" s="324"/>
      <c r="T174" s="324"/>
      <c r="U174" s="324"/>
      <c r="V174" s="325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customHeight="1" x14ac:dyDescent="0.2">
      <c r="A175" s="371" t="s">
        <v>295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48"/>
      <c r="AB175" s="48"/>
      <c r="AC175" s="48"/>
    </row>
    <row r="176" spans="1:68" ht="16.5" customHeight="1" x14ac:dyDescent="0.25">
      <c r="A176" s="326" t="s">
        <v>296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1"/>
      <c r="AB176" s="311"/>
      <c r="AC176" s="311"/>
    </row>
    <row r="177" spans="1:68" ht="14.25" customHeight="1" x14ac:dyDescent="0.25">
      <c r="A177" s="345" t="s">
        <v>142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30">
        <v>4620207490235</v>
      </c>
      <c r="E178" s="331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7" t="s">
        <v>299</v>
      </c>
      <c r="Q178" s="321"/>
      <c r="R178" s="321"/>
      <c r="S178" s="321"/>
      <c r="T178" s="322"/>
      <c r="U178" s="34"/>
      <c r="V178" s="34"/>
      <c r="W178" s="35" t="s">
        <v>70</v>
      </c>
      <c r="X178" s="316">
        <v>0</v>
      </c>
      <c r="Y178" s="317">
        <f>IFERROR(IF(X178="","",X178),"")</f>
        <v>0</v>
      </c>
      <c r="Z178" s="36">
        <f>IFERROR(IF(X178="","",X178*0.01788),"")</f>
        <v>0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32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33"/>
      <c r="P179" s="323" t="s">
        <v>73</v>
      </c>
      <c r="Q179" s="324"/>
      <c r="R179" s="324"/>
      <c r="S179" s="324"/>
      <c r="T179" s="324"/>
      <c r="U179" s="324"/>
      <c r="V179" s="325"/>
      <c r="W179" s="37" t="s">
        <v>70</v>
      </c>
      <c r="X179" s="318">
        <f>IFERROR(SUM(X178:X178),"0")</f>
        <v>0</v>
      </c>
      <c r="Y179" s="318">
        <f>IFERROR(SUM(Y178:Y178),"0")</f>
        <v>0</v>
      </c>
      <c r="Z179" s="318">
        <f>IFERROR(IF(Z178="",0,Z178),"0")</f>
        <v>0</v>
      </c>
      <c r="AA179" s="319"/>
      <c r="AB179" s="319"/>
      <c r="AC179" s="319"/>
    </row>
    <row r="180" spans="1:68" x14ac:dyDescent="0.2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33"/>
      <c r="P180" s="323" t="s">
        <v>73</v>
      </c>
      <c r="Q180" s="324"/>
      <c r="R180" s="324"/>
      <c r="S180" s="324"/>
      <c r="T180" s="324"/>
      <c r="U180" s="324"/>
      <c r="V180" s="325"/>
      <c r="W180" s="37" t="s">
        <v>74</v>
      </c>
      <c r="X180" s="318">
        <f>IFERROR(SUMPRODUCT(X178:X178*H178:H178),"0")</f>
        <v>0</v>
      </c>
      <c r="Y180" s="318">
        <f>IFERROR(SUMPRODUCT(Y178:Y178*H178:H178),"0")</f>
        <v>0</v>
      </c>
      <c r="Z180" s="37"/>
      <c r="AA180" s="319"/>
      <c r="AB180" s="319"/>
      <c r="AC180" s="319"/>
    </row>
    <row r="181" spans="1:68" ht="16.5" customHeight="1" x14ac:dyDescent="0.25">
      <c r="A181" s="326" t="s">
        <v>301</v>
      </c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  <c r="AA181" s="311"/>
      <c r="AB181" s="311"/>
      <c r="AC181" s="311"/>
    </row>
    <row r="182" spans="1:68" ht="14.25" customHeight="1" x14ac:dyDescent="0.25">
      <c r="A182" s="345" t="s">
        <v>64</v>
      </c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30">
        <v>4607111037022</v>
      </c>
      <c r="E183" s="331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21"/>
      <c r="R183" s="321"/>
      <c r="S183" s="321"/>
      <c r="T183" s="322"/>
      <c r="U183" s="34"/>
      <c r="V183" s="34"/>
      <c r="W183" s="35" t="s">
        <v>70</v>
      </c>
      <c r="X183" s="316">
        <v>0</v>
      </c>
      <c r="Y183" s="317">
        <f>IFERROR(IF(X183="","",X183),"")</f>
        <v>0</v>
      </c>
      <c r="Z183" s="36">
        <f>IFERROR(IF(X183="","",X183*0.0155),"")</f>
        <v>0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305</v>
      </c>
      <c r="B184" s="54" t="s">
        <v>306</v>
      </c>
      <c r="C184" s="31">
        <v>4301070990</v>
      </c>
      <c r="D184" s="330">
        <v>4607111038494</v>
      </c>
      <c r="E184" s="331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21"/>
      <c r="R184" s="321"/>
      <c r="S184" s="321"/>
      <c r="T184" s="322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308</v>
      </c>
      <c r="B185" s="54" t="s">
        <v>309</v>
      </c>
      <c r="C185" s="31">
        <v>4301070966</v>
      </c>
      <c r="D185" s="330">
        <v>4607111038135</v>
      </c>
      <c r="E185" s="331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2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33"/>
      <c r="P186" s="323" t="s">
        <v>73</v>
      </c>
      <c r="Q186" s="324"/>
      <c r="R186" s="324"/>
      <c r="S186" s="324"/>
      <c r="T186" s="324"/>
      <c r="U186" s="324"/>
      <c r="V186" s="325"/>
      <c r="W186" s="37" t="s">
        <v>70</v>
      </c>
      <c r="X186" s="318">
        <f>IFERROR(SUM(X183:X185),"0")</f>
        <v>0</v>
      </c>
      <c r="Y186" s="318">
        <f>IFERROR(SUM(Y183:Y185),"0")</f>
        <v>0</v>
      </c>
      <c r="Z186" s="318">
        <f>IFERROR(IF(Z183="",0,Z183),"0")+IFERROR(IF(Z184="",0,Z184),"0")+IFERROR(IF(Z185="",0,Z185),"0")</f>
        <v>0</v>
      </c>
      <c r="AA186" s="319"/>
      <c r="AB186" s="319"/>
      <c r="AC186" s="319"/>
    </row>
    <row r="187" spans="1:68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33"/>
      <c r="P187" s="323" t="s">
        <v>73</v>
      </c>
      <c r="Q187" s="324"/>
      <c r="R187" s="324"/>
      <c r="S187" s="324"/>
      <c r="T187" s="324"/>
      <c r="U187" s="324"/>
      <c r="V187" s="325"/>
      <c r="W187" s="37" t="s">
        <v>74</v>
      </c>
      <c r="X187" s="318">
        <f>IFERROR(SUMPRODUCT(X183:X185*H183:H185),"0")</f>
        <v>0</v>
      </c>
      <c r="Y187" s="318">
        <f>IFERROR(SUMPRODUCT(Y183:Y185*H183:H185),"0")</f>
        <v>0</v>
      </c>
      <c r="Z187" s="37"/>
      <c r="AA187" s="319"/>
      <c r="AB187" s="319"/>
      <c r="AC187" s="319"/>
    </row>
    <row r="188" spans="1:68" ht="16.5" customHeight="1" x14ac:dyDescent="0.25">
      <c r="A188" s="326" t="s">
        <v>311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  <c r="AA188" s="311"/>
      <c r="AB188" s="311"/>
      <c r="AC188" s="311"/>
    </row>
    <row r="189" spans="1:68" ht="14.25" customHeight="1" x14ac:dyDescent="0.25">
      <c r="A189" s="345" t="s">
        <v>64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  <c r="AA189" s="312"/>
      <c r="AB189" s="312"/>
      <c r="AC189" s="312"/>
    </row>
    <row r="190" spans="1:68" ht="27" customHeight="1" x14ac:dyDescent="0.25">
      <c r="A190" s="54" t="s">
        <v>312</v>
      </c>
      <c r="B190" s="54" t="s">
        <v>313</v>
      </c>
      <c r="C190" s="31">
        <v>4301070996</v>
      </c>
      <c r="D190" s="330">
        <v>4607111038654</v>
      </c>
      <c r="E190" s="331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21"/>
      <c r="R190" s="321"/>
      <c r="S190" s="321"/>
      <c r="T190" s="322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315</v>
      </c>
      <c r="B191" s="54" t="s">
        <v>316</v>
      </c>
      <c r="C191" s="31">
        <v>4301070997</v>
      </c>
      <c r="D191" s="330">
        <v>4607111038586</v>
      </c>
      <c r="E191" s="331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317</v>
      </c>
      <c r="B192" s="54" t="s">
        <v>318</v>
      </c>
      <c r="C192" s="31">
        <v>4301070962</v>
      </c>
      <c r="D192" s="330">
        <v>4607111038609</v>
      </c>
      <c r="E192" s="331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4301070963</v>
      </c>
      <c r="D193" s="330">
        <v>4607111038630</v>
      </c>
      <c r="E193" s="331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322</v>
      </c>
      <c r="B194" s="54" t="s">
        <v>323</v>
      </c>
      <c r="C194" s="31">
        <v>4301070959</v>
      </c>
      <c r="D194" s="330">
        <v>4607111038616</v>
      </c>
      <c r="E194" s="331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324</v>
      </c>
      <c r="B195" s="54" t="s">
        <v>325</v>
      </c>
      <c r="C195" s="31">
        <v>4301070960</v>
      </c>
      <c r="D195" s="330">
        <v>4607111038623</v>
      </c>
      <c r="E195" s="331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332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33"/>
      <c r="P196" s="323" t="s">
        <v>73</v>
      </c>
      <c r="Q196" s="324"/>
      <c r="R196" s="324"/>
      <c r="S196" s="324"/>
      <c r="T196" s="324"/>
      <c r="U196" s="324"/>
      <c r="V196" s="325"/>
      <c r="W196" s="37" t="s">
        <v>70</v>
      </c>
      <c r="X196" s="318">
        <f>IFERROR(SUM(X190:X195),"0")</f>
        <v>0</v>
      </c>
      <c r="Y196" s="318">
        <f>IFERROR(SUM(Y190:Y195),"0")</f>
        <v>0</v>
      </c>
      <c r="Z196" s="318">
        <f>IFERROR(IF(Z190="",0,Z190),"0")+IFERROR(IF(Z191="",0,Z191),"0")+IFERROR(IF(Z192="",0,Z192),"0")+IFERROR(IF(Z193="",0,Z193),"0")+IFERROR(IF(Z194="",0,Z194),"0")+IFERROR(IF(Z195="",0,Z195),"0")</f>
        <v>0</v>
      </c>
      <c r="AA196" s="319"/>
      <c r="AB196" s="319"/>
      <c r="AC196" s="319"/>
    </row>
    <row r="197" spans="1:68" x14ac:dyDescent="0.2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33"/>
      <c r="P197" s="323" t="s">
        <v>73</v>
      </c>
      <c r="Q197" s="324"/>
      <c r="R197" s="324"/>
      <c r="S197" s="324"/>
      <c r="T197" s="324"/>
      <c r="U197" s="324"/>
      <c r="V197" s="325"/>
      <c r="W197" s="37" t="s">
        <v>74</v>
      </c>
      <c r="X197" s="318">
        <f>IFERROR(SUMPRODUCT(X190:X195*H190:H195),"0")</f>
        <v>0</v>
      </c>
      <c r="Y197" s="318">
        <f>IFERROR(SUMPRODUCT(Y190:Y195*H190:H195),"0")</f>
        <v>0</v>
      </c>
      <c r="Z197" s="37"/>
      <c r="AA197" s="319"/>
      <c r="AB197" s="319"/>
      <c r="AC197" s="319"/>
    </row>
    <row r="198" spans="1:68" ht="16.5" customHeight="1" x14ac:dyDescent="0.25">
      <c r="A198" s="326" t="s">
        <v>326</v>
      </c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  <c r="AA198" s="311"/>
      <c r="AB198" s="311"/>
      <c r="AC198" s="311"/>
    </row>
    <row r="199" spans="1:68" ht="14.25" customHeight="1" x14ac:dyDescent="0.25">
      <c r="A199" s="345" t="s">
        <v>64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  <c r="AA199" s="312"/>
      <c r="AB199" s="312"/>
      <c r="AC199" s="312"/>
    </row>
    <row r="200" spans="1:68" ht="27" customHeight="1" x14ac:dyDescent="0.25">
      <c r="A200" s="54" t="s">
        <v>327</v>
      </c>
      <c r="B200" s="54" t="s">
        <v>328</v>
      </c>
      <c r="C200" s="31">
        <v>4301070915</v>
      </c>
      <c r="D200" s="330">
        <v>4607111035882</v>
      </c>
      <c r="E200" s="331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21"/>
      <c r="R200" s="321"/>
      <c r="S200" s="321"/>
      <c r="T200" s="322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330</v>
      </c>
      <c r="B201" s="54" t="s">
        <v>331</v>
      </c>
      <c r="C201" s="31">
        <v>4301070921</v>
      </c>
      <c r="D201" s="330">
        <v>4607111035905</v>
      </c>
      <c r="E201" s="331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21"/>
      <c r="R201" s="321"/>
      <c r="S201" s="321"/>
      <c r="T201" s="322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4301070917</v>
      </c>
      <c r="D202" s="330">
        <v>4607111035912</v>
      </c>
      <c r="E202" s="331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4301070920</v>
      </c>
      <c r="D203" s="330">
        <v>4607111035929</v>
      </c>
      <c r="E203" s="331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32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33"/>
      <c r="P204" s="323" t="s">
        <v>73</v>
      </c>
      <c r="Q204" s="324"/>
      <c r="R204" s="324"/>
      <c r="S204" s="324"/>
      <c r="T204" s="324"/>
      <c r="U204" s="324"/>
      <c r="V204" s="325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33"/>
      <c r="P205" s="323" t="s">
        <v>73</v>
      </c>
      <c r="Q205" s="324"/>
      <c r="R205" s="324"/>
      <c r="S205" s="324"/>
      <c r="T205" s="324"/>
      <c r="U205" s="324"/>
      <c r="V205" s="325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customHeight="1" x14ac:dyDescent="0.25">
      <c r="A206" s="326" t="s">
        <v>337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  <c r="AA206" s="311"/>
      <c r="AB206" s="311"/>
      <c r="AC206" s="311"/>
    </row>
    <row r="207" spans="1:68" ht="14.25" customHeight="1" x14ac:dyDescent="0.25">
      <c r="A207" s="345" t="s">
        <v>64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12"/>
      <c r="AB207" s="312"/>
      <c r="AC207" s="312"/>
    </row>
    <row r="208" spans="1:68" ht="16.5" customHeight="1" x14ac:dyDescent="0.25">
      <c r="A208" s="54" t="s">
        <v>338</v>
      </c>
      <c r="B208" s="54" t="s">
        <v>339</v>
      </c>
      <c r="C208" s="31">
        <v>4301070912</v>
      </c>
      <c r="D208" s="330">
        <v>4607111037213</v>
      </c>
      <c r="E208" s="331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21"/>
      <c r="R208" s="321"/>
      <c r="S208" s="321"/>
      <c r="T208" s="322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2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3"/>
      <c r="P209" s="323" t="s">
        <v>73</v>
      </c>
      <c r="Q209" s="324"/>
      <c r="R209" s="324"/>
      <c r="S209" s="324"/>
      <c r="T209" s="324"/>
      <c r="U209" s="324"/>
      <c r="V209" s="325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33"/>
      <c r="P210" s="323" t="s">
        <v>73</v>
      </c>
      <c r="Q210" s="324"/>
      <c r="R210" s="324"/>
      <c r="S210" s="324"/>
      <c r="T210" s="324"/>
      <c r="U210" s="324"/>
      <c r="V210" s="325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customHeight="1" x14ac:dyDescent="0.25">
      <c r="A211" s="326" t="s">
        <v>341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1"/>
      <c r="AB211" s="311"/>
      <c r="AC211" s="311"/>
    </row>
    <row r="212" spans="1:68" ht="14.25" customHeight="1" x14ac:dyDescent="0.25">
      <c r="A212" s="345" t="s">
        <v>284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2"/>
      <c r="AB212" s="312"/>
      <c r="AC212" s="312"/>
    </row>
    <row r="213" spans="1:68" ht="27" customHeight="1" x14ac:dyDescent="0.25">
      <c r="A213" s="54" t="s">
        <v>342</v>
      </c>
      <c r="B213" s="54" t="s">
        <v>343</v>
      </c>
      <c r="C213" s="31">
        <v>4301051320</v>
      </c>
      <c r="D213" s="330">
        <v>4680115881334</v>
      </c>
      <c r="E213" s="331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21"/>
      <c r="R213" s="321"/>
      <c r="S213" s="321"/>
      <c r="T213" s="322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2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3"/>
      <c r="P214" s="323" t="s">
        <v>73</v>
      </c>
      <c r="Q214" s="324"/>
      <c r="R214" s="324"/>
      <c r="S214" s="324"/>
      <c r="T214" s="324"/>
      <c r="U214" s="324"/>
      <c r="V214" s="325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33"/>
      <c r="P215" s="323" t="s">
        <v>73</v>
      </c>
      <c r="Q215" s="324"/>
      <c r="R215" s="324"/>
      <c r="S215" s="324"/>
      <c r="T215" s="324"/>
      <c r="U215" s="324"/>
      <c r="V215" s="325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customHeight="1" x14ac:dyDescent="0.25">
      <c r="A216" s="326" t="s">
        <v>345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1"/>
      <c r="AB216" s="311"/>
      <c r="AC216" s="311"/>
    </row>
    <row r="217" spans="1:68" ht="14.25" customHeight="1" x14ac:dyDescent="0.25">
      <c r="A217" s="345" t="s">
        <v>64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2"/>
      <c r="AB217" s="312"/>
      <c r="AC217" s="312"/>
    </row>
    <row r="218" spans="1:68" ht="16.5" customHeight="1" x14ac:dyDescent="0.25">
      <c r="A218" s="54" t="s">
        <v>346</v>
      </c>
      <c r="B218" s="54" t="s">
        <v>347</v>
      </c>
      <c r="C218" s="31">
        <v>4301071063</v>
      </c>
      <c r="D218" s="330">
        <v>4607111039019</v>
      </c>
      <c r="E218" s="331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7" t="s">
        <v>348</v>
      </c>
      <c r="Q218" s="321"/>
      <c r="R218" s="321"/>
      <c r="S218" s="321"/>
      <c r="T218" s="322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350</v>
      </c>
      <c r="B219" s="54" t="s">
        <v>351</v>
      </c>
      <c r="C219" s="31">
        <v>4301071000</v>
      </c>
      <c r="D219" s="330">
        <v>4607111038708</v>
      </c>
      <c r="E219" s="331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21"/>
      <c r="R219" s="321"/>
      <c r="S219" s="321"/>
      <c r="T219" s="322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2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3"/>
      <c r="P220" s="323" t="s">
        <v>73</v>
      </c>
      <c r="Q220" s="324"/>
      <c r="R220" s="324"/>
      <c r="S220" s="324"/>
      <c r="T220" s="324"/>
      <c r="U220" s="324"/>
      <c r="V220" s="325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33"/>
      <c r="P221" s="323" t="s">
        <v>73</v>
      </c>
      <c r="Q221" s="324"/>
      <c r="R221" s="324"/>
      <c r="S221" s="324"/>
      <c r="T221" s="324"/>
      <c r="U221" s="324"/>
      <c r="V221" s="325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customHeight="1" x14ac:dyDescent="0.2">
      <c r="A222" s="371" t="s">
        <v>352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customHeight="1" x14ac:dyDescent="0.25">
      <c r="A223" s="326" t="s">
        <v>353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  <c r="AA223" s="311"/>
      <c r="AB223" s="311"/>
      <c r="AC223" s="311"/>
    </row>
    <row r="224" spans="1:68" ht="14.25" customHeight="1" x14ac:dyDescent="0.25">
      <c r="A224" s="345" t="s">
        <v>64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  <c r="AA224" s="312"/>
      <c r="AB224" s="312"/>
      <c r="AC224" s="312"/>
    </row>
    <row r="225" spans="1:68" ht="27" customHeight="1" x14ac:dyDescent="0.25">
      <c r="A225" s="54" t="s">
        <v>354</v>
      </c>
      <c r="B225" s="54" t="s">
        <v>355</v>
      </c>
      <c r="C225" s="31">
        <v>4301071036</v>
      </c>
      <c r="D225" s="330">
        <v>4607111036162</v>
      </c>
      <c r="E225" s="331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79" t="s">
        <v>356</v>
      </c>
      <c r="Q225" s="321"/>
      <c r="R225" s="321"/>
      <c r="S225" s="321"/>
      <c r="T225" s="322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2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3"/>
      <c r="P226" s="323" t="s">
        <v>73</v>
      </c>
      <c r="Q226" s="324"/>
      <c r="R226" s="324"/>
      <c r="S226" s="324"/>
      <c r="T226" s="324"/>
      <c r="U226" s="324"/>
      <c r="V226" s="325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x14ac:dyDescent="0.2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33"/>
      <c r="P227" s="323" t="s">
        <v>73</v>
      </c>
      <c r="Q227" s="324"/>
      <c r="R227" s="324"/>
      <c r="S227" s="324"/>
      <c r="T227" s="324"/>
      <c r="U227" s="324"/>
      <c r="V227" s="325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customHeight="1" x14ac:dyDescent="0.2">
      <c r="A228" s="371" t="s">
        <v>358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customHeight="1" x14ac:dyDescent="0.25">
      <c r="A229" s="326" t="s">
        <v>359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1"/>
      <c r="AB229" s="311"/>
      <c r="AC229" s="311"/>
    </row>
    <row r="230" spans="1:68" ht="14.25" customHeight="1" x14ac:dyDescent="0.25">
      <c r="A230" s="345" t="s">
        <v>64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12"/>
      <c r="AB230" s="312"/>
      <c r="AC230" s="312"/>
    </row>
    <row r="231" spans="1:68" ht="27" customHeight="1" x14ac:dyDescent="0.25">
      <c r="A231" s="54" t="s">
        <v>360</v>
      </c>
      <c r="B231" s="54" t="s">
        <v>361</v>
      </c>
      <c r="C231" s="31">
        <v>4301071029</v>
      </c>
      <c r="D231" s="330">
        <v>4607111035899</v>
      </c>
      <c r="E231" s="331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21"/>
      <c r="R231" s="321"/>
      <c r="S231" s="321"/>
      <c r="T231" s="322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362</v>
      </c>
      <c r="B232" s="54" t="s">
        <v>363</v>
      </c>
      <c r="C232" s="31">
        <v>4301070991</v>
      </c>
      <c r="D232" s="330">
        <v>4607111038180</v>
      </c>
      <c r="E232" s="331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21"/>
      <c r="R232" s="321"/>
      <c r="S232" s="321"/>
      <c r="T232" s="322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2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3"/>
      <c r="P233" s="323" t="s">
        <v>73</v>
      </c>
      <c r="Q233" s="324"/>
      <c r="R233" s="324"/>
      <c r="S233" s="324"/>
      <c r="T233" s="324"/>
      <c r="U233" s="324"/>
      <c r="V233" s="325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33"/>
      <c r="P234" s="323" t="s">
        <v>73</v>
      </c>
      <c r="Q234" s="324"/>
      <c r="R234" s="324"/>
      <c r="S234" s="324"/>
      <c r="T234" s="324"/>
      <c r="U234" s="324"/>
      <c r="V234" s="325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customHeight="1" x14ac:dyDescent="0.25">
      <c r="A235" s="326" t="s">
        <v>365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1"/>
      <c r="AB235" s="311"/>
      <c r="AC235" s="311"/>
    </row>
    <row r="236" spans="1:68" ht="14.25" customHeight="1" x14ac:dyDescent="0.25">
      <c r="A236" s="345" t="s">
        <v>64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312"/>
      <c r="AB236" s="312"/>
      <c r="AC236" s="312"/>
    </row>
    <row r="237" spans="1:68" ht="27" customHeight="1" x14ac:dyDescent="0.25">
      <c r="A237" s="54" t="s">
        <v>366</v>
      </c>
      <c r="B237" s="54" t="s">
        <v>367</v>
      </c>
      <c r="C237" s="31">
        <v>4301070870</v>
      </c>
      <c r="D237" s="330">
        <v>4607111036711</v>
      </c>
      <c r="E237" s="331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21"/>
      <c r="R237" s="321"/>
      <c r="S237" s="321"/>
      <c r="T237" s="322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3"/>
      <c r="P238" s="323" t="s">
        <v>73</v>
      </c>
      <c r="Q238" s="324"/>
      <c r="R238" s="324"/>
      <c r="S238" s="324"/>
      <c r="T238" s="324"/>
      <c r="U238" s="324"/>
      <c r="V238" s="325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3"/>
      <c r="P239" s="323" t="s">
        <v>73</v>
      </c>
      <c r="Q239" s="324"/>
      <c r="R239" s="324"/>
      <c r="S239" s="324"/>
      <c r="T239" s="324"/>
      <c r="U239" s="324"/>
      <c r="V239" s="325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customHeight="1" x14ac:dyDescent="0.2">
      <c r="A240" s="371" t="s">
        <v>368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customHeight="1" x14ac:dyDescent="0.25">
      <c r="A241" s="326" t="s">
        <v>369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1"/>
      <c r="AB241" s="311"/>
      <c r="AC241" s="311"/>
    </row>
    <row r="242" spans="1:68" ht="14.25" customHeight="1" x14ac:dyDescent="0.25">
      <c r="A242" s="345" t="s">
        <v>142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312"/>
      <c r="AB242" s="312"/>
      <c r="AC242" s="312"/>
    </row>
    <row r="243" spans="1:68" ht="37.5" customHeight="1" x14ac:dyDescent="0.25">
      <c r="A243" s="54" t="s">
        <v>370</v>
      </c>
      <c r="B243" s="54" t="s">
        <v>371</v>
      </c>
      <c r="C243" s="31">
        <v>4301135400</v>
      </c>
      <c r="D243" s="330">
        <v>4607111039361</v>
      </c>
      <c r="E243" s="331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18" t="s">
        <v>372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33"/>
      <c r="P244" s="323" t="s">
        <v>73</v>
      </c>
      <c r="Q244" s="324"/>
      <c r="R244" s="324"/>
      <c r="S244" s="324"/>
      <c r="T244" s="324"/>
      <c r="U244" s="324"/>
      <c r="V244" s="325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33"/>
      <c r="P245" s="323" t="s">
        <v>73</v>
      </c>
      <c r="Q245" s="324"/>
      <c r="R245" s="324"/>
      <c r="S245" s="324"/>
      <c r="T245" s="324"/>
      <c r="U245" s="324"/>
      <c r="V245" s="325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customHeight="1" x14ac:dyDescent="0.2">
      <c r="A246" s="371" t="s">
        <v>246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customHeight="1" x14ac:dyDescent="0.25">
      <c r="A247" s="326" t="s">
        <v>246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1"/>
      <c r="AB247" s="311"/>
      <c r="AC247" s="311"/>
    </row>
    <row r="248" spans="1:68" ht="14.25" customHeight="1" x14ac:dyDescent="0.25">
      <c r="A248" s="345" t="s">
        <v>64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312"/>
      <c r="AB248" s="312"/>
      <c r="AC248" s="312"/>
    </row>
    <row r="249" spans="1:68" ht="27" customHeight="1" x14ac:dyDescent="0.25">
      <c r="A249" s="54" t="s">
        <v>374</v>
      </c>
      <c r="B249" s="54" t="s">
        <v>375</v>
      </c>
      <c r="C249" s="31">
        <v>4301071014</v>
      </c>
      <c r="D249" s="330">
        <v>4640242181264</v>
      </c>
      <c r="E249" s="331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5" t="s">
        <v>376</v>
      </c>
      <c r="Q249" s="321"/>
      <c r="R249" s="321"/>
      <c r="S249" s="321"/>
      <c r="T249" s="322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378</v>
      </c>
      <c r="B250" s="54" t="s">
        <v>379</v>
      </c>
      <c r="C250" s="31">
        <v>4301071021</v>
      </c>
      <c r="D250" s="330">
        <v>4640242181325</v>
      </c>
      <c r="E250" s="331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0" t="s">
        <v>380</v>
      </c>
      <c r="Q250" s="321"/>
      <c r="R250" s="321"/>
      <c r="S250" s="321"/>
      <c r="T250" s="322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381</v>
      </c>
      <c r="B251" s="54" t="s">
        <v>382</v>
      </c>
      <c r="C251" s="31">
        <v>4301070993</v>
      </c>
      <c r="D251" s="330">
        <v>4640242180670</v>
      </c>
      <c r="E251" s="331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63" t="s">
        <v>383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2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33"/>
      <c r="P252" s="323" t="s">
        <v>73</v>
      </c>
      <c r="Q252" s="324"/>
      <c r="R252" s="324"/>
      <c r="S252" s="324"/>
      <c r="T252" s="324"/>
      <c r="U252" s="324"/>
      <c r="V252" s="325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33"/>
      <c r="P253" s="323" t="s">
        <v>73</v>
      </c>
      <c r="Q253" s="324"/>
      <c r="R253" s="324"/>
      <c r="S253" s="324"/>
      <c r="T253" s="324"/>
      <c r="U253" s="324"/>
      <c r="V253" s="325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customHeight="1" x14ac:dyDescent="0.25">
      <c r="A254" s="345" t="s">
        <v>147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30">
        <v>4640242180427</v>
      </c>
      <c r="E255" s="331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89" t="s">
        <v>387</v>
      </c>
      <c r="Q255" s="321"/>
      <c r="R255" s="321"/>
      <c r="S255" s="321"/>
      <c r="T255" s="322"/>
      <c r="U255" s="34"/>
      <c r="V255" s="34"/>
      <c r="W255" s="35" t="s">
        <v>70</v>
      </c>
      <c r="X255" s="316">
        <v>0</v>
      </c>
      <c r="Y255" s="317">
        <f>IFERROR(IF(X255="","",X255),"")</f>
        <v>0</v>
      </c>
      <c r="Z255" s="36">
        <f>IFERROR(IF(X255="","",X255*0.00502),"")</f>
        <v>0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2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3"/>
      <c r="P256" s="323" t="s">
        <v>73</v>
      </c>
      <c r="Q256" s="324"/>
      <c r="R256" s="324"/>
      <c r="S256" s="324"/>
      <c r="T256" s="324"/>
      <c r="U256" s="324"/>
      <c r="V256" s="325"/>
      <c r="W256" s="37" t="s">
        <v>70</v>
      </c>
      <c r="X256" s="318">
        <f>IFERROR(SUM(X255:X255),"0")</f>
        <v>0</v>
      </c>
      <c r="Y256" s="318">
        <f>IFERROR(SUM(Y255:Y255),"0")</f>
        <v>0</v>
      </c>
      <c r="Z256" s="318">
        <f>IFERROR(IF(Z255="",0,Z255),"0")</f>
        <v>0</v>
      </c>
      <c r="AA256" s="319"/>
      <c r="AB256" s="319"/>
      <c r="AC256" s="319"/>
    </row>
    <row r="257" spans="1:68" x14ac:dyDescent="0.2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33"/>
      <c r="P257" s="323" t="s">
        <v>73</v>
      </c>
      <c r="Q257" s="324"/>
      <c r="R257" s="324"/>
      <c r="S257" s="324"/>
      <c r="T257" s="324"/>
      <c r="U257" s="324"/>
      <c r="V257" s="325"/>
      <c r="W257" s="37" t="s">
        <v>74</v>
      </c>
      <c r="X257" s="318">
        <f>IFERROR(SUMPRODUCT(X255:X255*H255:H255),"0")</f>
        <v>0</v>
      </c>
      <c r="Y257" s="318">
        <f>IFERROR(SUMPRODUCT(Y255:Y255*H255:H255),"0")</f>
        <v>0</v>
      </c>
      <c r="Z257" s="37"/>
      <c r="AA257" s="319"/>
      <c r="AB257" s="319"/>
      <c r="AC257" s="319"/>
    </row>
    <row r="258" spans="1:68" ht="14.25" customHeight="1" x14ac:dyDescent="0.25">
      <c r="A258" s="345" t="s">
        <v>77</v>
      </c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30">
        <v>4640242180397</v>
      </c>
      <c r="E259" s="331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2" t="s">
        <v>391</v>
      </c>
      <c r="Q259" s="321"/>
      <c r="R259" s="321"/>
      <c r="S259" s="321"/>
      <c r="T259" s="322"/>
      <c r="U259" s="34"/>
      <c r="V259" s="34"/>
      <c r="W259" s="35" t="s">
        <v>70</v>
      </c>
      <c r="X259" s="316">
        <v>0</v>
      </c>
      <c r="Y259" s="317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393</v>
      </c>
      <c r="B260" s="54" t="s">
        <v>394</v>
      </c>
      <c r="C260" s="31">
        <v>4301132104</v>
      </c>
      <c r="D260" s="330">
        <v>4640242181219</v>
      </c>
      <c r="E260" s="331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8" t="s">
        <v>395</v>
      </c>
      <c r="Q260" s="321"/>
      <c r="R260" s="321"/>
      <c r="S260" s="321"/>
      <c r="T260" s="322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3"/>
      <c r="P261" s="323" t="s">
        <v>73</v>
      </c>
      <c r="Q261" s="324"/>
      <c r="R261" s="324"/>
      <c r="S261" s="324"/>
      <c r="T261" s="324"/>
      <c r="U261" s="324"/>
      <c r="V261" s="325"/>
      <c r="W261" s="37" t="s">
        <v>70</v>
      </c>
      <c r="X261" s="318">
        <f>IFERROR(SUM(X259:X260),"0")</f>
        <v>0</v>
      </c>
      <c r="Y261" s="318">
        <f>IFERROR(SUM(Y259:Y260),"0")</f>
        <v>0</v>
      </c>
      <c r="Z261" s="318">
        <f>IFERROR(IF(Z259="",0,Z259),"0")+IFERROR(IF(Z260="",0,Z260),"0")</f>
        <v>0</v>
      </c>
      <c r="AA261" s="319"/>
      <c r="AB261" s="319"/>
      <c r="AC261" s="319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3"/>
      <c r="P262" s="323" t="s">
        <v>73</v>
      </c>
      <c r="Q262" s="324"/>
      <c r="R262" s="324"/>
      <c r="S262" s="324"/>
      <c r="T262" s="324"/>
      <c r="U262" s="324"/>
      <c r="V262" s="325"/>
      <c r="W262" s="37" t="s">
        <v>74</v>
      </c>
      <c r="X262" s="318">
        <f>IFERROR(SUMPRODUCT(X259:X260*H259:H260),"0")</f>
        <v>0</v>
      </c>
      <c r="Y262" s="318">
        <f>IFERROR(SUMPRODUCT(Y259:Y260*H259:H260),"0")</f>
        <v>0</v>
      </c>
      <c r="Z262" s="37"/>
      <c r="AA262" s="319"/>
      <c r="AB262" s="319"/>
      <c r="AC262" s="319"/>
    </row>
    <row r="263" spans="1:68" ht="14.25" customHeight="1" x14ac:dyDescent="0.25">
      <c r="A263" s="345" t="s">
        <v>174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30">
        <v>4640242180304</v>
      </c>
      <c r="E264" s="331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6" t="s">
        <v>398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400</v>
      </c>
      <c r="B265" s="54" t="s">
        <v>401</v>
      </c>
      <c r="C265" s="31">
        <v>4301136026</v>
      </c>
      <c r="D265" s="330">
        <v>4640242180236</v>
      </c>
      <c r="E265" s="331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64" t="s">
        <v>402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403</v>
      </c>
      <c r="B266" s="54" t="s">
        <v>404</v>
      </c>
      <c r="C266" s="31">
        <v>4301136029</v>
      </c>
      <c r="D266" s="330">
        <v>4640242180410</v>
      </c>
      <c r="E266" s="331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33"/>
      <c r="P267" s="323" t="s">
        <v>73</v>
      </c>
      <c r="Q267" s="324"/>
      <c r="R267" s="324"/>
      <c r="S267" s="324"/>
      <c r="T267" s="324"/>
      <c r="U267" s="324"/>
      <c r="V267" s="325"/>
      <c r="W267" s="37" t="s">
        <v>70</v>
      </c>
      <c r="X267" s="318">
        <f>IFERROR(SUM(X264:X266),"0")</f>
        <v>0</v>
      </c>
      <c r="Y267" s="318">
        <f>IFERROR(SUM(Y264:Y266),"0")</f>
        <v>0</v>
      </c>
      <c r="Z267" s="318">
        <f>IFERROR(IF(Z264="",0,Z264),"0")+IFERROR(IF(Z265="",0,Z265),"0")+IFERROR(IF(Z266="",0,Z266),"0")</f>
        <v>0</v>
      </c>
      <c r="AA267" s="319"/>
      <c r="AB267" s="319"/>
      <c r="AC267" s="319"/>
    </row>
    <row r="268" spans="1:68" x14ac:dyDescent="0.2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33"/>
      <c r="P268" s="323" t="s">
        <v>73</v>
      </c>
      <c r="Q268" s="324"/>
      <c r="R268" s="324"/>
      <c r="S268" s="324"/>
      <c r="T268" s="324"/>
      <c r="U268" s="324"/>
      <c r="V268" s="325"/>
      <c r="W268" s="37" t="s">
        <v>74</v>
      </c>
      <c r="X268" s="318">
        <f>IFERROR(SUMPRODUCT(X264:X266*H264:H266),"0")</f>
        <v>0</v>
      </c>
      <c r="Y268" s="318">
        <f>IFERROR(SUMPRODUCT(Y264:Y266*H264:H266),"0")</f>
        <v>0</v>
      </c>
      <c r="Z268" s="37"/>
      <c r="AA268" s="319"/>
      <c r="AB268" s="319"/>
      <c r="AC268" s="319"/>
    </row>
    <row r="269" spans="1:68" ht="14.25" customHeight="1" x14ac:dyDescent="0.25">
      <c r="A269" s="345" t="s">
        <v>142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  <c r="AA269" s="312"/>
      <c r="AB269" s="312"/>
      <c r="AC269" s="312"/>
    </row>
    <row r="270" spans="1:68" ht="27" customHeight="1" x14ac:dyDescent="0.25">
      <c r="A270" s="54" t="s">
        <v>405</v>
      </c>
      <c r="B270" s="54" t="s">
        <v>406</v>
      </c>
      <c r="C270" s="31">
        <v>4301135504</v>
      </c>
      <c r="D270" s="330">
        <v>4640242181554</v>
      </c>
      <c r="E270" s="331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">
        <v>407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30">
        <v>4640242181561</v>
      </c>
      <c r="E271" s="331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2" t="s">
        <v>411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>IFERROR(IF(X271="","",X271*0.00936),"")</f>
        <v>0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413</v>
      </c>
      <c r="B272" s="54" t="s">
        <v>414</v>
      </c>
      <c r="C272" s="31">
        <v>4301135552</v>
      </c>
      <c r="D272" s="330">
        <v>4640242181431</v>
      </c>
      <c r="E272" s="331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1" t="s">
        <v>415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30">
        <v>4640242181424</v>
      </c>
      <c r="E273" s="331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83" t="s">
        <v>419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>IFERROR(IF(X273="","",X273*0.0155),"")</f>
        <v>0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420</v>
      </c>
      <c r="B274" s="54" t="s">
        <v>421</v>
      </c>
      <c r="C274" s="31">
        <v>4301135320</v>
      </c>
      <c r="D274" s="330">
        <v>4640242181592</v>
      </c>
      <c r="E274" s="331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0" t="s">
        <v>422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4301135405</v>
      </c>
      <c r="D275" s="330">
        <v>4640242181523</v>
      </c>
      <c r="E275" s="331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6" t="s">
        <v>426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4301135404</v>
      </c>
      <c r="D276" s="330">
        <v>4640242181516</v>
      </c>
      <c r="E276" s="331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8" t="s">
        <v>429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430</v>
      </c>
      <c r="B277" s="54" t="s">
        <v>431</v>
      </c>
      <c r="C277" s="31">
        <v>4301135402</v>
      </c>
      <c r="D277" s="330">
        <v>4640242181493</v>
      </c>
      <c r="E277" s="331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433</v>
      </c>
      <c r="B278" s="54" t="s">
        <v>434</v>
      </c>
      <c r="C278" s="31">
        <v>4301135375</v>
      </c>
      <c r="D278" s="330">
        <v>4640242181486</v>
      </c>
      <c r="E278" s="331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92" t="s">
        <v>435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436</v>
      </c>
      <c r="B279" s="54" t="s">
        <v>437</v>
      </c>
      <c r="C279" s="31">
        <v>4301135403</v>
      </c>
      <c r="D279" s="330">
        <v>4640242181509</v>
      </c>
      <c r="E279" s="331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438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439</v>
      </c>
      <c r="B280" s="54" t="s">
        <v>440</v>
      </c>
      <c r="C280" s="31">
        <v>4301135304</v>
      </c>
      <c r="D280" s="330">
        <v>4640242181240</v>
      </c>
      <c r="E280" s="331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">
        <v>441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442</v>
      </c>
      <c r="B281" s="54" t="s">
        <v>443</v>
      </c>
      <c r="C281" s="31">
        <v>4301135310</v>
      </c>
      <c r="D281" s="330">
        <v>4640242181318</v>
      </c>
      <c r="E281" s="331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5" t="s">
        <v>444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445</v>
      </c>
      <c r="B282" s="54" t="s">
        <v>446</v>
      </c>
      <c r="C282" s="31">
        <v>4301135306</v>
      </c>
      <c r="D282" s="330">
        <v>4640242181578</v>
      </c>
      <c r="E282" s="331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83" t="s">
        <v>447</v>
      </c>
      <c r="Q282" s="321"/>
      <c r="R282" s="321"/>
      <c r="S282" s="321"/>
      <c r="T282" s="322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448</v>
      </c>
      <c r="B283" s="54" t="s">
        <v>449</v>
      </c>
      <c r="C283" s="31">
        <v>4301135305</v>
      </c>
      <c r="D283" s="330">
        <v>4640242181394</v>
      </c>
      <c r="E283" s="331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33" t="s">
        <v>450</v>
      </c>
      <c r="Q283" s="321"/>
      <c r="R283" s="321"/>
      <c r="S283" s="321"/>
      <c r="T283" s="322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451</v>
      </c>
      <c r="B284" s="54" t="s">
        <v>452</v>
      </c>
      <c r="C284" s="31">
        <v>4301135309</v>
      </c>
      <c r="D284" s="330">
        <v>4640242181332</v>
      </c>
      <c r="E284" s="331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1" t="s">
        <v>453</v>
      </c>
      <c r="Q284" s="321"/>
      <c r="R284" s="321"/>
      <c r="S284" s="321"/>
      <c r="T284" s="322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454</v>
      </c>
      <c r="B285" s="54" t="s">
        <v>455</v>
      </c>
      <c r="C285" s="31">
        <v>4301135308</v>
      </c>
      <c r="D285" s="330">
        <v>4640242181349</v>
      </c>
      <c r="E285" s="331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21"/>
      <c r="R285" s="321"/>
      <c r="S285" s="321"/>
      <c r="T285" s="322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457</v>
      </c>
      <c r="B286" s="54" t="s">
        <v>458</v>
      </c>
      <c r="C286" s="31">
        <v>4301135307</v>
      </c>
      <c r="D286" s="330">
        <v>4640242181370</v>
      </c>
      <c r="E286" s="331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2" t="s">
        <v>459</v>
      </c>
      <c r="Q286" s="321"/>
      <c r="R286" s="321"/>
      <c r="S286" s="321"/>
      <c r="T286" s="322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4301135318</v>
      </c>
      <c r="D287" s="330">
        <v>4607111037480</v>
      </c>
      <c r="E287" s="331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4" t="s">
        <v>463</v>
      </c>
      <c r="Q287" s="321"/>
      <c r="R287" s="321"/>
      <c r="S287" s="321"/>
      <c r="T287" s="322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465</v>
      </c>
      <c r="B288" s="54" t="s">
        <v>466</v>
      </c>
      <c r="C288" s="31">
        <v>4301135319</v>
      </c>
      <c r="D288" s="330">
        <v>4607111037473</v>
      </c>
      <c r="E288" s="331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4" t="s">
        <v>467</v>
      </c>
      <c r="Q288" s="321"/>
      <c r="R288" s="321"/>
      <c r="S288" s="321"/>
      <c r="T288" s="322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469</v>
      </c>
      <c r="B289" s="54" t="s">
        <v>470</v>
      </c>
      <c r="C289" s="31">
        <v>4301135198</v>
      </c>
      <c r="D289" s="330">
        <v>4640242180663</v>
      </c>
      <c r="E289" s="331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25" t="s">
        <v>471</v>
      </c>
      <c r="Q289" s="321"/>
      <c r="R289" s="321"/>
      <c r="S289" s="321"/>
      <c r="T289" s="322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32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33"/>
      <c r="P290" s="323" t="s">
        <v>73</v>
      </c>
      <c r="Q290" s="324"/>
      <c r="R290" s="324"/>
      <c r="S290" s="324"/>
      <c r="T290" s="324"/>
      <c r="U290" s="324"/>
      <c r="V290" s="325"/>
      <c r="W290" s="37" t="s">
        <v>70</v>
      </c>
      <c r="X290" s="318">
        <f>IFERROR(SUM(X270:X289),"0")</f>
        <v>0</v>
      </c>
      <c r="Y290" s="318">
        <f>IFERROR(SUM(Y270:Y289),"0")</f>
        <v>0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319"/>
      <c r="AB290" s="319"/>
      <c r="AC290" s="319"/>
    </row>
    <row r="291" spans="1:68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33"/>
      <c r="P291" s="323" t="s">
        <v>73</v>
      </c>
      <c r="Q291" s="324"/>
      <c r="R291" s="324"/>
      <c r="S291" s="324"/>
      <c r="T291" s="324"/>
      <c r="U291" s="324"/>
      <c r="V291" s="325"/>
      <c r="W291" s="37" t="s">
        <v>74</v>
      </c>
      <c r="X291" s="318">
        <f>IFERROR(SUMPRODUCT(X270:X289*H270:H289),"0")</f>
        <v>0</v>
      </c>
      <c r="Y291" s="318">
        <f>IFERROR(SUMPRODUCT(Y270:Y289*H270:H289),"0")</f>
        <v>0</v>
      </c>
      <c r="Z291" s="37"/>
      <c r="AA291" s="319"/>
      <c r="AB291" s="319"/>
      <c r="AC291" s="319"/>
    </row>
    <row r="292" spans="1:68" ht="15" customHeight="1" x14ac:dyDescent="0.2">
      <c r="A292" s="37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78"/>
      <c r="P292" s="406" t="s">
        <v>473</v>
      </c>
      <c r="Q292" s="407"/>
      <c r="R292" s="407"/>
      <c r="S292" s="407"/>
      <c r="T292" s="407"/>
      <c r="U292" s="407"/>
      <c r="V292" s="408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840</v>
      </c>
      <c r="Y292" s="318">
        <f>IFERROR(Y24+Y33+Y39+Y44+Y60+Y66+Y71+Y77+Y87+Y94+Y106+Y112+Y119+Y126+Y131+Y137+Y142+Y148+Y156+Y161+Y169+Y174+Y180+Y187+Y197+Y205+Y210+Y215+Y221+Y227+Y234+Y239+Y245+Y253+Y257+Y262+Y268+Y291,"0")</f>
        <v>840</v>
      </c>
      <c r="Z292" s="37"/>
      <c r="AA292" s="319"/>
      <c r="AB292" s="319"/>
      <c r="AC292" s="319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78"/>
      <c r="P293" s="406" t="s">
        <v>474</v>
      </c>
      <c r="Q293" s="407"/>
      <c r="R293" s="407"/>
      <c r="S293" s="407"/>
      <c r="T293" s="407"/>
      <c r="U293" s="407"/>
      <c r="V293" s="408"/>
      <c r="W293" s="37" t="s">
        <v>74</v>
      </c>
      <c r="X293" s="318">
        <f>IFERROR(SUM(BM22:BM289),"0")</f>
        <v>977.70399999999995</v>
      </c>
      <c r="Y293" s="318">
        <f>IFERROR(SUM(BN22:BN289),"0")</f>
        <v>977.70399999999995</v>
      </c>
      <c r="Z293" s="37"/>
      <c r="AA293" s="319"/>
      <c r="AB293" s="319"/>
      <c r="AC293" s="319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78"/>
      <c r="P294" s="406" t="s">
        <v>475</v>
      </c>
      <c r="Q294" s="407"/>
      <c r="R294" s="407"/>
      <c r="S294" s="407"/>
      <c r="T294" s="407"/>
      <c r="U294" s="407"/>
      <c r="V294" s="408"/>
      <c r="W294" s="37" t="s">
        <v>476</v>
      </c>
      <c r="X294" s="38">
        <f>ROUNDUP(SUM(BO22:BO289),0)</f>
        <v>4</v>
      </c>
      <c r="Y294" s="38">
        <f>ROUNDUP(SUM(BP22:BP289),0)</f>
        <v>4</v>
      </c>
      <c r="Z294" s="37"/>
      <c r="AA294" s="319"/>
      <c r="AB294" s="319"/>
      <c r="AC294" s="319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78"/>
      <c r="P295" s="406" t="s">
        <v>477</v>
      </c>
      <c r="Q295" s="407"/>
      <c r="R295" s="407"/>
      <c r="S295" s="407"/>
      <c r="T295" s="407"/>
      <c r="U295" s="407"/>
      <c r="V295" s="408"/>
      <c r="W295" s="37" t="s">
        <v>74</v>
      </c>
      <c r="X295" s="318">
        <f>GrossWeightTotal+PalletQtyTotal*25</f>
        <v>1077.704</v>
      </c>
      <c r="Y295" s="318">
        <f>GrossWeightTotalR+PalletQtyTotalR*25</f>
        <v>1077.704</v>
      </c>
      <c r="Z295" s="37"/>
      <c r="AA295" s="319"/>
      <c r="AB295" s="319"/>
      <c r="AC295" s="319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78"/>
      <c r="P296" s="406" t="s">
        <v>478</v>
      </c>
      <c r="Q296" s="407"/>
      <c r="R296" s="407"/>
      <c r="S296" s="407"/>
      <c r="T296" s="407"/>
      <c r="U296" s="407"/>
      <c r="V296" s="408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280</v>
      </c>
      <c r="Y296" s="318">
        <f>IFERROR(Y23+Y32+Y38+Y43+Y59+Y65+Y70+Y76+Y86+Y93+Y105+Y111+Y118+Y125+Y130+Y136+Y141+Y147+Y155+Y160+Y168+Y173+Y179+Y186+Y196+Y204+Y209+Y214+Y220+Y226+Y233+Y238+Y244+Y252+Y256+Y261+Y267+Y290,"0")</f>
        <v>280</v>
      </c>
      <c r="Z296" s="37"/>
      <c r="AA296" s="319"/>
      <c r="AB296" s="319"/>
      <c r="AC296" s="319"/>
    </row>
    <row r="297" spans="1:68" ht="14.25" customHeight="1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78"/>
      <c r="P297" s="406" t="s">
        <v>479</v>
      </c>
      <c r="Q297" s="407"/>
      <c r="R297" s="407"/>
      <c r="S297" s="407"/>
      <c r="T297" s="407"/>
      <c r="U297" s="407"/>
      <c r="V297" s="408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5.0064000000000002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0" t="s">
        <v>75</v>
      </c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11"/>
      <c r="T299" s="340" t="s">
        <v>245</v>
      </c>
      <c r="U299" s="411"/>
      <c r="V299" s="313" t="s">
        <v>273</v>
      </c>
      <c r="W299" s="340" t="s">
        <v>295</v>
      </c>
      <c r="X299" s="447"/>
      <c r="Y299" s="447"/>
      <c r="Z299" s="447"/>
      <c r="AA299" s="447"/>
      <c r="AB299" s="447"/>
      <c r="AC299" s="411"/>
      <c r="AD299" s="313" t="s">
        <v>352</v>
      </c>
      <c r="AE299" s="340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59" t="s">
        <v>482</v>
      </c>
      <c r="B300" s="340" t="s">
        <v>63</v>
      </c>
      <c r="C300" s="340" t="s">
        <v>76</v>
      </c>
      <c r="D300" s="340" t="s">
        <v>93</v>
      </c>
      <c r="E300" s="340" t="s">
        <v>100</v>
      </c>
      <c r="F300" s="340" t="s">
        <v>106</v>
      </c>
      <c r="G300" s="340" t="s">
        <v>134</v>
      </c>
      <c r="H300" s="340" t="s">
        <v>141</v>
      </c>
      <c r="I300" s="340" t="s">
        <v>146</v>
      </c>
      <c r="J300" s="340" t="s">
        <v>154</v>
      </c>
      <c r="K300" s="340" t="s">
        <v>173</v>
      </c>
      <c r="L300" s="340" t="s">
        <v>183</v>
      </c>
      <c r="M300" s="340" t="s">
        <v>202</v>
      </c>
      <c r="N300" s="314"/>
      <c r="O300" s="340" t="s">
        <v>210</v>
      </c>
      <c r="P300" s="340" t="s">
        <v>220</v>
      </c>
      <c r="Q300" s="340" t="s">
        <v>228</v>
      </c>
      <c r="R300" s="340" t="s">
        <v>232</v>
      </c>
      <c r="S300" s="340" t="s">
        <v>241</v>
      </c>
      <c r="T300" s="340" t="s">
        <v>246</v>
      </c>
      <c r="U300" s="340" t="s">
        <v>250</v>
      </c>
      <c r="V300" s="340" t="s">
        <v>274</v>
      </c>
      <c r="W300" s="340" t="s">
        <v>296</v>
      </c>
      <c r="X300" s="340" t="s">
        <v>301</v>
      </c>
      <c r="Y300" s="340" t="s">
        <v>311</v>
      </c>
      <c r="Z300" s="340" t="s">
        <v>326</v>
      </c>
      <c r="AA300" s="340" t="s">
        <v>337</v>
      </c>
      <c r="AB300" s="340" t="s">
        <v>341</v>
      </c>
      <c r="AC300" s="340" t="s">
        <v>345</v>
      </c>
      <c r="AD300" s="340" t="s">
        <v>353</v>
      </c>
      <c r="AE300" s="340" t="s">
        <v>359</v>
      </c>
      <c r="AF300" s="340" t="s">
        <v>365</v>
      </c>
      <c r="AG300" s="340" t="s">
        <v>369</v>
      </c>
      <c r="AH300" s="340" t="s">
        <v>246</v>
      </c>
    </row>
    <row r="301" spans="1:68" ht="13.5" customHeight="1" thickBot="1" x14ac:dyDescent="0.25">
      <c r="A301" s="360"/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14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41"/>
      <c r="AB301" s="341"/>
      <c r="AC301" s="341"/>
      <c r="AD301" s="341"/>
      <c r="AE301" s="341"/>
      <c r="AF301" s="341"/>
      <c r="AG301" s="341"/>
      <c r="AH301" s="341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0</v>
      </c>
      <c r="D302" s="46">
        <f>IFERROR(X36*H36,"0")+IFERROR(X37*H37,"0")</f>
        <v>0</v>
      </c>
      <c r="E302" s="46">
        <f>IFERROR(X42*H42,"0")</f>
        <v>0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2" s="46">
        <f>IFERROR(X63*H63,"0")+IFERROR(X64*H64,"0")</f>
        <v>0</v>
      </c>
      <c r="H302" s="46">
        <f>IFERROR(X69*H69,"0")</f>
        <v>0</v>
      </c>
      <c r="I302" s="46">
        <f>IFERROR(X74*H74,"0")+IFERROR(X75*H75,"0")</f>
        <v>0</v>
      </c>
      <c r="J302" s="46">
        <f>IFERROR(X80*H80,"0")+IFERROR(X81*H81,"0")+IFERROR(X82*H82,"0")+IFERROR(X83*H83,"0")+IFERROR(X84*H84,"0")+IFERROR(X85*H85,"0")</f>
        <v>0</v>
      </c>
      <c r="K302" s="46">
        <f>IFERROR(X90*H90,"0")+IFERROR(X91*H91,"0")+IFERROR(X92*H92,"0")</f>
        <v>0</v>
      </c>
      <c r="L302" s="46">
        <f>IFERROR(X97*H97,"0")+IFERROR(X98*H98,"0")+IFERROR(X99*H99,"0")+IFERROR(X100*H100,"0")+IFERROR(X101*H101,"0")+IFERROR(X102*H102,"0")+IFERROR(X103*H103,"0")+IFERROR(X104*H104,"0")</f>
        <v>0</v>
      </c>
      <c r="M302" s="46">
        <f>IFERROR(X109*H109,"0")+IFERROR(X110*H110,"0")</f>
        <v>420</v>
      </c>
      <c r="N302" s="314"/>
      <c r="O302" s="46">
        <f>IFERROR(X115*H115,"0")+IFERROR(X116*H116,"0")+IFERROR(X117*H117,"0")</f>
        <v>0</v>
      </c>
      <c r="P302" s="46">
        <f>IFERROR(X122*H122,"0")+IFERROR(X123*H123,"0")+IFERROR(X124*H124,"0")</f>
        <v>420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0</v>
      </c>
      <c r="V302" s="46">
        <f>IFERROR(X165*H165,"0")+IFERROR(X166*H166,"0")+IFERROR(X167*H167,"0")+IFERROR(X171*H171,"0")+IFERROR(X172*H172,"0")</f>
        <v>0</v>
      </c>
      <c r="W302" s="46">
        <f>IFERROR(X178*H178,"0")</f>
        <v>0</v>
      </c>
      <c r="X302" s="46">
        <f>IFERROR(X183*H183,"0")+IFERROR(X184*H184,"0")+IFERROR(X185*H185,"0")</f>
        <v>0</v>
      </c>
      <c r="Y302" s="46">
        <f>IFERROR(X190*H190,"0")+IFERROR(X191*H191,"0")+IFERROR(X192*H192,"0")+IFERROR(X193*H193,"0")+IFERROR(X194*H194,"0")+IFERROR(X195*H195,"0")</f>
        <v>0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0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0</v>
      </c>
      <c r="B305" s="60">
        <f>SUMPRODUCT(--(BB:BB="ПГП"),--(W:W="кор"),H:H,Y:Y)+SUMPRODUCT(--(BB:BB="ПГП"),--(W:W="кг"),Y:Y)</f>
        <v>840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D264:E264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D287:E287"/>
    <mergeCell ref="D53:E53"/>
    <mergeCell ref="D47:E47"/>
    <mergeCell ref="D289:E289"/>
    <mergeCell ref="A149:Z149"/>
    <mergeCell ref="W17:W18"/>
    <mergeCell ref="P261:V261"/>
    <mergeCell ref="P161:V161"/>
    <mergeCell ref="A150:Z150"/>
    <mergeCell ref="A144:Z144"/>
    <mergeCell ref="D129:E129"/>
    <mergeCell ref="P226:V226"/>
    <mergeCell ref="P93:V93"/>
    <mergeCell ref="A216:Z216"/>
    <mergeCell ref="A45:Z45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P231:T231"/>
    <mergeCell ref="P87:V87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2024-11-08T11:35:02Z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