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4\10,24\28,10,24 ЗПФ Горняк НВ в Донецк доставка на 11,11,24\"/>
    </mc:Choice>
  </mc:AlternateContent>
  <xr:revisionPtr revIDLastSave="0" documentId="13_ncr:1_{689ACEDD-E0D5-4594-ACD8-5EEA87F101F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заказа'!$B$157:$B$157</definedName>
    <definedName name="ProductId6">'Бланк заказа'!$B$36:$B$36</definedName>
    <definedName name="ProductId60">'Бланк заказа'!$B$158:$B$158</definedName>
    <definedName name="ProductId61">'Бланк заказа'!$B$164:$B$164</definedName>
    <definedName name="ProductId62">'Бланк заказа'!$B$165:$B$165</definedName>
    <definedName name="ProductId63">'Бланк заказа'!$B$166:$B$166</definedName>
    <definedName name="ProductId64">'Бланк заказа'!$B$170:$B$170</definedName>
    <definedName name="ProductId65">'Бланк заказа'!$B$175:$B$175</definedName>
    <definedName name="ProductId66">'Бланк заказа'!$B$181:$B$181</definedName>
    <definedName name="ProductId67">'Бланк заказа'!$B$186:$B$186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заказа'!$B$211:$B$211</definedName>
    <definedName name="ProductId81">'Бланк заказа'!$B$216:$B$216</definedName>
    <definedName name="ProductId82">'Бланк заказа'!$B$217:$B$217</definedName>
    <definedName name="ProductId83">'Бланк заказа'!$B$223:$B$223</definedName>
    <definedName name="ProductId84">'Бланк заказа'!$B$229:$B$229</definedName>
    <definedName name="ProductId85">'Бланк заказа'!$B$230:$B$230</definedName>
    <definedName name="ProductId86">'Бланк заказа'!$B$236:$B$236</definedName>
    <definedName name="ProductId87">'Бланк заказа'!$B$242:$B$242</definedName>
    <definedName name="ProductId88">'Бланк заказа'!$B$243:$B$243</definedName>
    <definedName name="ProductId89">'Бланк заказа'!$B$244:$B$244</definedName>
    <definedName name="ProductId9">'Бланк заказа'!$B$47:$B$47</definedName>
    <definedName name="ProductId90">'Бланк заказа'!$B$248:$B$248</definedName>
    <definedName name="ProductId91">'Бланк заказа'!$B$252:$B$252</definedName>
    <definedName name="ProductId92">'Бланк заказа'!$B$253:$B$253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ductId96">'Бланк заказа'!$B$263:$B$263</definedName>
    <definedName name="ProductId97">'Бланк заказа'!$B$264:$B$264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заказа'!$X$128:$X$128</definedName>
    <definedName name="SalesQty51">'Бланк заказа'!$X$133:$X$133</definedName>
    <definedName name="SalesQty52">'Бланк заказа'!$X$134:$X$134</definedName>
    <definedName name="SalesQty53">'Бланк заказа'!$X$139:$X$139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заказа'!$X$157:$X$157</definedName>
    <definedName name="SalesQty6">'Бланк заказа'!$X$36:$X$36</definedName>
    <definedName name="SalesQty60">'Бланк заказа'!$X$158:$X$158</definedName>
    <definedName name="SalesQty61">'Бланк заказа'!$X$164:$X$164</definedName>
    <definedName name="SalesQty62">'Бланк заказа'!$X$165:$X$165</definedName>
    <definedName name="SalesQty63">'Бланк заказа'!$X$166:$X$166</definedName>
    <definedName name="SalesQty64">'Бланк заказа'!$X$170:$X$170</definedName>
    <definedName name="SalesQty65">'Бланк заказа'!$X$175:$X$175</definedName>
    <definedName name="SalesQty66">'Бланк заказа'!$X$181:$X$181</definedName>
    <definedName name="SalesQty67">'Бланк заказа'!$X$186:$X$186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заказа'!$X$211:$X$211</definedName>
    <definedName name="SalesQty81">'Бланк заказа'!$X$216:$X$216</definedName>
    <definedName name="SalesQty82">'Бланк заказа'!$X$217:$X$217</definedName>
    <definedName name="SalesQty83">'Бланк заказа'!$X$223:$X$223</definedName>
    <definedName name="SalesQty84">'Бланк заказа'!$X$229:$X$229</definedName>
    <definedName name="SalesQty85">'Бланк заказа'!$X$230:$X$230</definedName>
    <definedName name="SalesQty86">'Бланк заказа'!$X$236:$X$236</definedName>
    <definedName name="SalesQty87">'Бланк заказа'!$X$242:$X$242</definedName>
    <definedName name="SalesQty88">'Бланк заказа'!$X$243:$X$243</definedName>
    <definedName name="SalesQty89">'Бланк заказа'!$X$244:$X$244</definedName>
    <definedName name="SalesQty9">'Бланк заказа'!$X$47:$X$47</definedName>
    <definedName name="SalesQty90">'Бланк заказа'!$X$248:$X$248</definedName>
    <definedName name="SalesQty91">'Бланк заказа'!$X$252:$X$252</definedName>
    <definedName name="SalesQty92">'Бланк заказа'!$X$253:$X$253</definedName>
    <definedName name="SalesQty93">'Бланк заказа'!$X$257:$X$257</definedName>
    <definedName name="SalesQty94">'Бланк заказа'!$X$258:$X$258</definedName>
    <definedName name="SalesQty95">'Бланк заказа'!$X$259:$X$259</definedName>
    <definedName name="SalesQty96">'Бланк заказа'!$X$263:$X$263</definedName>
    <definedName name="SalesQty97">'Бланк заказа'!$X$264:$X$264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заказа'!$Y$128:$Y$128</definedName>
    <definedName name="SalesRoundBox51">'Бланк заказа'!$Y$133:$Y$133</definedName>
    <definedName name="SalesRoundBox52">'Бланк заказа'!$Y$134:$Y$134</definedName>
    <definedName name="SalesRoundBox53">'Бланк заказа'!$Y$139:$Y$139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заказа'!$Y$157:$Y$157</definedName>
    <definedName name="SalesRoundBox6">'Бланк заказа'!$Y$36:$Y$36</definedName>
    <definedName name="SalesRoundBox60">'Бланк заказа'!$Y$158:$Y$158</definedName>
    <definedName name="SalesRoundBox61">'Бланк заказа'!$Y$164:$Y$164</definedName>
    <definedName name="SalesRoundBox62">'Бланк заказа'!$Y$165:$Y$165</definedName>
    <definedName name="SalesRoundBox63">'Бланк заказа'!$Y$166:$Y$166</definedName>
    <definedName name="SalesRoundBox64">'Бланк заказа'!$Y$170:$Y$170</definedName>
    <definedName name="SalesRoundBox65">'Бланк заказа'!$Y$175:$Y$175</definedName>
    <definedName name="SalesRoundBox66">'Бланк заказа'!$Y$181:$Y$181</definedName>
    <definedName name="SalesRoundBox67">'Бланк заказа'!$Y$186:$Y$186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заказа'!$Y$211:$Y$211</definedName>
    <definedName name="SalesRoundBox81">'Бланк заказа'!$Y$216:$Y$216</definedName>
    <definedName name="SalesRoundBox82">'Бланк заказа'!$Y$217:$Y$217</definedName>
    <definedName name="SalesRoundBox83">'Бланк заказа'!$Y$223:$Y$223</definedName>
    <definedName name="SalesRoundBox84">'Бланк заказа'!$Y$229:$Y$229</definedName>
    <definedName name="SalesRoundBox85">'Бланк заказа'!$Y$230:$Y$230</definedName>
    <definedName name="SalesRoundBox86">'Бланк заказа'!$Y$236:$Y$236</definedName>
    <definedName name="SalesRoundBox87">'Бланк заказа'!$Y$242:$Y$242</definedName>
    <definedName name="SalesRoundBox88">'Бланк заказа'!$Y$243:$Y$243</definedName>
    <definedName name="SalesRoundBox89">'Бланк заказа'!$Y$244:$Y$244</definedName>
    <definedName name="SalesRoundBox9">'Бланк заказа'!$Y$47:$Y$47</definedName>
    <definedName name="SalesRoundBox90">'Бланк заказа'!$Y$248:$Y$248</definedName>
    <definedName name="SalesRoundBox91">'Бланк заказа'!$Y$252:$Y$252</definedName>
    <definedName name="SalesRoundBox92">'Бланк заказа'!$Y$253:$Y$253</definedName>
    <definedName name="SalesRoundBox93">'Бланк заказа'!$Y$257:$Y$257</definedName>
    <definedName name="SalesRoundBox94">'Бланк заказа'!$Y$258:$Y$258</definedName>
    <definedName name="SalesRoundBox95">'Бланк заказа'!$Y$259:$Y$259</definedName>
    <definedName name="SalesRoundBox96">'Бланк заказа'!$Y$263:$Y$263</definedName>
    <definedName name="SalesRoundBox97">'Бланк заказа'!$Y$264:$Y$264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заказа'!$W$128:$W$128</definedName>
    <definedName name="UnitOfMeasure51">'Бланк заказа'!$W$133:$W$133</definedName>
    <definedName name="UnitOfMeasure52">'Бланк заказа'!$W$134:$W$134</definedName>
    <definedName name="UnitOfMeasure53">'Бланк заказа'!$W$139:$W$139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заказа'!$W$157:$W$157</definedName>
    <definedName name="UnitOfMeasure6">'Бланк заказа'!$W$36:$W$36</definedName>
    <definedName name="UnitOfMeasure60">'Бланк заказа'!$W$158:$W$158</definedName>
    <definedName name="UnitOfMeasure61">'Бланк заказа'!$W$164:$W$164</definedName>
    <definedName name="UnitOfMeasure62">'Бланк заказа'!$W$165:$W$165</definedName>
    <definedName name="UnitOfMeasure63">'Бланк заказа'!$W$166:$W$166</definedName>
    <definedName name="UnitOfMeasure64">'Бланк заказа'!$W$170:$W$170</definedName>
    <definedName name="UnitOfMeasure65">'Бланк заказа'!$W$175:$W$175</definedName>
    <definedName name="UnitOfMeasure66">'Бланк заказа'!$W$181:$W$181</definedName>
    <definedName name="UnitOfMeasure67">'Бланк заказа'!$W$186:$W$186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заказа'!$W$211:$W$211</definedName>
    <definedName name="UnitOfMeasure81">'Бланк заказа'!$W$216:$W$216</definedName>
    <definedName name="UnitOfMeasure82">'Бланк заказа'!$W$217:$W$217</definedName>
    <definedName name="UnitOfMeasure83">'Бланк заказа'!$W$223:$W$223</definedName>
    <definedName name="UnitOfMeasure84">'Бланк заказа'!$W$229:$W$229</definedName>
    <definedName name="UnitOfMeasure85">'Бланк заказа'!$W$230:$W$230</definedName>
    <definedName name="UnitOfMeasure86">'Бланк заказа'!$W$236:$W$236</definedName>
    <definedName name="UnitOfMeasure87">'Бланк заказа'!$W$242:$W$242</definedName>
    <definedName name="UnitOfMeasure88">'Бланк заказа'!$W$243:$W$243</definedName>
    <definedName name="UnitOfMeasure89">'Бланк заказа'!$W$244:$W$244</definedName>
    <definedName name="UnitOfMeasure9">'Бланк заказа'!$W$47:$W$47</definedName>
    <definedName name="UnitOfMeasure90">'Бланк заказа'!$W$248:$W$248</definedName>
    <definedName name="UnitOfMeasure91">'Бланк заказа'!$W$252:$W$252</definedName>
    <definedName name="UnitOfMeasure92">'Бланк заказа'!$W$253:$W$253</definedName>
    <definedName name="UnitOfMeasure93">'Бланк заказа'!$W$257:$W$257</definedName>
    <definedName name="UnitOfMeasure94">'Бланк заказа'!$W$258:$W$258</definedName>
    <definedName name="UnitOfMeasure95">'Бланк заказа'!$W$259:$W$259</definedName>
    <definedName name="UnitOfMeasure96">'Бланк заказа'!$W$263:$W$263</definedName>
    <definedName name="UnitOfMeasure97">'Бланк заказа'!$W$264:$W$264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5" i="1" l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X284" i="1"/>
  <c r="X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Z283" i="1" s="1"/>
  <c r="Y263" i="1"/>
  <c r="X261" i="1"/>
  <c r="X260" i="1"/>
  <c r="BO259" i="1"/>
  <c r="BM259" i="1"/>
  <c r="Z259" i="1"/>
  <c r="Y259" i="1"/>
  <c r="P259" i="1"/>
  <c r="BO258" i="1"/>
  <c r="BM258" i="1"/>
  <c r="Z258" i="1"/>
  <c r="Y258" i="1"/>
  <c r="BP258" i="1" s="1"/>
  <c r="BO257" i="1"/>
  <c r="BM257" i="1"/>
  <c r="Z257" i="1"/>
  <c r="Y257" i="1"/>
  <c r="BP257" i="1" s="1"/>
  <c r="X255" i="1"/>
  <c r="X254" i="1"/>
  <c r="BO253" i="1"/>
  <c r="BM253" i="1"/>
  <c r="Z253" i="1"/>
  <c r="Y253" i="1"/>
  <c r="BO252" i="1"/>
  <c r="BM252" i="1"/>
  <c r="Z252" i="1"/>
  <c r="Z254" i="1" s="1"/>
  <c r="Y252" i="1"/>
  <c r="Y255" i="1" s="1"/>
  <c r="X250" i="1"/>
  <c r="X249" i="1"/>
  <c r="BO248" i="1"/>
  <c r="BM248" i="1"/>
  <c r="Z248" i="1"/>
  <c r="Z249" i="1" s="1"/>
  <c r="Y248" i="1"/>
  <c r="X246" i="1"/>
  <c r="X245" i="1"/>
  <c r="BO244" i="1"/>
  <c r="BM244" i="1"/>
  <c r="Z244" i="1"/>
  <c r="Y244" i="1"/>
  <c r="BO243" i="1"/>
  <c r="BM243" i="1"/>
  <c r="Z243" i="1"/>
  <c r="Y243" i="1"/>
  <c r="BO242" i="1"/>
  <c r="BM242" i="1"/>
  <c r="Z242" i="1"/>
  <c r="Z245" i="1" s="1"/>
  <c r="Y242" i="1"/>
  <c r="X238" i="1"/>
  <c r="X237" i="1"/>
  <c r="BO236" i="1"/>
  <c r="BM236" i="1"/>
  <c r="Z236" i="1"/>
  <c r="Z237" i="1" s="1"/>
  <c r="Y236" i="1"/>
  <c r="X232" i="1"/>
  <c r="X231" i="1"/>
  <c r="BO230" i="1"/>
  <c r="BM230" i="1"/>
  <c r="Z230" i="1"/>
  <c r="Y230" i="1"/>
  <c r="P230" i="1"/>
  <c r="BO229" i="1"/>
  <c r="BM229" i="1"/>
  <c r="Z229" i="1"/>
  <c r="Y229" i="1"/>
  <c r="BP229" i="1" s="1"/>
  <c r="P229" i="1"/>
  <c r="X225" i="1"/>
  <c r="X224" i="1"/>
  <c r="BO223" i="1"/>
  <c r="BM223" i="1"/>
  <c r="Z223" i="1"/>
  <c r="Z224" i="1" s="1"/>
  <c r="Y223" i="1"/>
  <c r="Y225" i="1" s="1"/>
  <c r="X219" i="1"/>
  <c r="X218" i="1"/>
  <c r="BO217" i="1"/>
  <c r="BM217" i="1"/>
  <c r="Z217" i="1"/>
  <c r="Y217" i="1"/>
  <c r="P217" i="1"/>
  <c r="BO216" i="1"/>
  <c r="BM216" i="1"/>
  <c r="Z216" i="1"/>
  <c r="Y216" i="1"/>
  <c r="X213" i="1"/>
  <c r="X212" i="1"/>
  <c r="BO211" i="1"/>
  <c r="BM211" i="1"/>
  <c r="Z211" i="1"/>
  <c r="Z212" i="1" s="1"/>
  <c r="Y211" i="1"/>
  <c r="Y213" i="1" s="1"/>
  <c r="P211" i="1"/>
  <c r="X208" i="1"/>
  <c r="X207" i="1"/>
  <c r="BO206" i="1"/>
  <c r="BM206" i="1"/>
  <c r="Z206" i="1"/>
  <c r="Y206" i="1"/>
  <c r="P206" i="1"/>
  <c r="BO205" i="1"/>
  <c r="BM205" i="1"/>
  <c r="Z205" i="1"/>
  <c r="Y205" i="1"/>
  <c r="P205" i="1"/>
  <c r="BO204" i="1"/>
  <c r="BM204" i="1"/>
  <c r="Z204" i="1"/>
  <c r="Y204" i="1"/>
  <c r="P204" i="1"/>
  <c r="BO203" i="1"/>
  <c r="BM203" i="1"/>
  <c r="Z203" i="1"/>
  <c r="Y203" i="1"/>
  <c r="P203" i="1"/>
  <c r="X200" i="1"/>
  <c r="X199" i="1"/>
  <c r="BO198" i="1"/>
  <c r="BM198" i="1"/>
  <c r="Z198" i="1"/>
  <c r="Y198" i="1"/>
  <c r="BP198" i="1" s="1"/>
  <c r="P198" i="1"/>
  <c r="BO197" i="1"/>
  <c r="BM197" i="1"/>
  <c r="Z197" i="1"/>
  <c r="Y197" i="1"/>
  <c r="P197" i="1"/>
  <c r="BO196" i="1"/>
  <c r="BM196" i="1"/>
  <c r="Z196" i="1"/>
  <c r="Y196" i="1"/>
  <c r="BP196" i="1" s="1"/>
  <c r="P196" i="1"/>
  <c r="BO195" i="1"/>
  <c r="BM195" i="1"/>
  <c r="Z195" i="1"/>
  <c r="Y195" i="1"/>
  <c r="P195" i="1"/>
  <c r="BO194" i="1"/>
  <c r="BM194" i="1"/>
  <c r="Z194" i="1"/>
  <c r="Y194" i="1"/>
  <c r="BP194" i="1" s="1"/>
  <c r="P194" i="1"/>
  <c r="BO193" i="1"/>
  <c r="BM193" i="1"/>
  <c r="Z193" i="1"/>
  <c r="Y193" i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X183" i="1"/>
  <c r="X182" i="1"/>
  <c r="BO181" i="1"/>
  <c r="BM181" i="1"/>
  <c r="Z181" i="1"/>
  <c r="Z182" i="1" s="1"/>
  <c r="Y181" i="1"/>
  <c r="X177" i="1"/>
  <c r="X176" i="1"/>
  <c r="BO175" i="1"/>
  <c r="BM175" i="1"/>
  <c r="Z175" i="1"/>
  <c r="Z176" i="1" s="1"/>
  <c r="Y175" i="1"/>
  <c r="P175" i="1"/>
  <c r="X172" i="1"/>
  <c r="X171" i="1"/>
  <c r="BO170" i="1"/>
  <c r="BM170" i="1"/>
  <c r="Z170" i="1"/>
  <c r="Z171" i="1" s="1"/>
  <c r="Y170" i="1"/>
  <c r="X168" i="1"/>
  <c r="X167" i="1"/>
  <c r="BO166" i="1"/>
  <c r="BM166" i="1"/>
  <c r="Z166" i="1"/>
  <c r="Y166" i="1"/>
  <c r="P166" i="1"/>
  <c r="BP165" i="1"/>
  <c r="BO165" i="1"/>
  <c r="BN165" i="1"/>
  <c r="BM165" i="1"/>
  <c r="Z165" i="1"/>
  <c r="Y165" i="1"/>
  <c r="P165" i="1"/>
  <c r="BO164" i="1"/>
  <c r="BM164" i="1"/>
  <c r="Z164" i="1"/>
  <c r="Y164" i="1"/>
  <c r="Y168" i="1" s="1"/>
  <c r="P164" i="1"/>
  <c r="X160" i="1"/>
  <c r="X159" i="1"/>
  <c r="BO158" i="1"/>
  <c r="BM158" i="1"/>
  <c r="Z158" i="1"/>
  <c r="Y158" i="1"/>
  <c r="P158" i="1"/>
  <c r="BO157" i="1"/>
  <c r="BM157" i="1"/>
  <c r="Z157" i="1"/>
  <c r="Y157" i="1"/>
  <c r="P157" i="1"/>
  <c r="X155" i="1"/>
  <c r="X154" i="1"/>
  <c r="BO153" i="1"/>
  <c r="BM153" i="1"/>
  <c r="Z153" i="1"/>
  <c r="Y153" i="1"/>
  <c r="BO152" i="1"/>
  <c r="BM152" i="1"/>
  <c r="Z152" i="1"/>
  <c r="Y152" i="1"/>
  <c r="BO151" i="1"/>
  <c r="BM151" i="1"/>
  <c r="Z151" i="1"/>
  <c r="Y151" i="1"/>
  <c r="BO150" i="1"/>
  <c r="BM150" i="1"/>
  <c r="Z150" i="1"/>
  <c r="Z154" i="1" s="1"/>
  <c r="Y150" i="1"/>
  <c r="X147" i="1"/>
  <c r="X146" i="1"/>
  <c r="BO145" i="1"/>
  <c r="BM145" i="1"/>
  <c r="Z145" i="1"/>
  <c r="Z146" i="1" s="1"/>
  <c r="Y145" i="1"/>
  <c r="Y147" i="1" s="1"/>
  <c r="X141" i="1"/>
  <c r="X140" i="1"/>
  <c r="BO139" i="1"/>
  <c r="BM139" i="1"/>
  <c r="Z139" i="1"/>
  <c r="Z140" i="1" s="1"/>
  <c r="Y139" i="1"/>
  <c r="Y141" i="1" s="1"/>
  <c r="P139" i="1"/>
  <c r="X136" i="1"/>
  <c r="X135" i="1"/>
  <c r="BO134" i="1"/>
  <c r="BM134" i="1"/>
  <c r="Z134" i="1"/>
  <c r="Y134" i="1"/>
  <c r="BP134" i="1" s="1"/>
  <c r="P134" i="1"/>
  <c r="BO133" i="1"/>
  <c r="BM133" i="1"/>
  <c r="Z133" i="1"/>
  <c r="Y133" i="1"/>
  <c r="X130" i="1"/>
  <c r="X129" i="1"/>
  <c r="BO128" i="1"/>
  <c r="BM128" i="1"/>
  <c r="Z128" i="1"/>
  <c r="Z129" i="1" s="1"/>
  <c r="Y128" i="1"/>
  <c r="Y130" i="1" s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BO121" i="1"/>
  <c r="BM121" i="1"/>
  <c r="Z121" i="1"/>
  <c r="Y121" i="1"/>
  <c r="BP121" i="1" s="1"/>
  <c r="P121" i="1"/>
  <c r="X118" i="1"/>
  <c r="X117" i="1"/>
  <c r="BO116" i="1"/>
  <c r="BM116" i="1"/>
  <c r="Z116" i="1"/>
  <c r="Y116" i="1"/>
  <c r="BP116" i="1" s="1"/>
  <c r="P116" i="1"/>
  <c r="BO115" i="1"/>
  <c r="BM115" i="1"/>
  <c r="Z115" i="1"/>
  <c r="Y115" i="1"/>
  <c r="P115" i="1"/>
  <c r="X112" i="1"/>
  <c r="X111" i="1"/>
  <c r="BO110" i="1"/>
  <c r="BM110" i="1"/>
  <c r="Z110" i="1"/>
  <c r="Y110" i="1"/>
  <c r="BP110" i="1" s="1"/>
  <c r="P110" i="1"/>
  <c r="BO109" i="1"/>
  <c r="BM109" i="1"/>
  <c r="Z109" i="1"/>
  <c r="Y109" i="1"/>
  <c r="P109" i="1"/>
  <c r="X106" i="1"/>
  <c r="X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P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P100" i="1"/>
  <c r="BO99" i="1"/>
  <c r="BM99" i="1"/>
  <c r="Z99" i="1"/>
  <c r="Y99" i="1"/>
  <c r="BP99" i="1" s="1"/>
  <c r="P99" i="1"/>
  <c r="BO98" i="1"/>
  <c r="BM98" i="1"/>
  <c r="Z98" i="1"/>
  <c r="Y98" i="1"/>
  <c r="BP98" i="1" s="1"/>
  <c r="P98" i="1"/>
  <c r="BO97" i="1"/>
  <c r="BM97" i="1"/>
  <c r="Z97" i="1"/>
  <c r="Y97" i="1"/>
  <c r="P97" i="1"/>
  <c r="X94" i="1"/>
  <c r="X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O80" i="1"/>
  <c r="BM80" i="1"/>
  <c r="Z80" i="1"/>
  <c r="Y80" i="1"/>
  <c r="BP80" i="1" s="1"/>
  <c r="P80" i="1"/>
  <c r="X77" i="1"/>
  <c r="X76" i="1"/>
  <c r="BO75" i="1"/>
  <c r="BM75" i="1"/>
  <c r="Z75" i="1"/>
  <c r="Y75" i="1"/>
  <c r="BP75" i="1" s="1"/>
  <c r="P75" i="1"/>
  <c r="BO74" i="1"/>
  <c r="BM74" i="1"/>
  <c r="Z74" i="1"/>
  <c r="Y74" i="1"/>
  <c r="P74" i="1"/>
  <c r="X71" i="1"/>
  <c r="X70" i="1"/>
  <c r="BO69" i="1"/>
  <c r="BM69" i="1"/>
  <c r="Z69" i="1"/>
  <c r="Z70" i="1" s="1"/>
  <c r="Y69" i="1"/>
  <c r="Y70" i="1" s="1"/>
  <c r="P69" i="1"/>
  <c r="X66" i="1"/>
  <c r="X65" i="1"/>
  <c r="BO64" i="1"/>
  <c r="BM64" i="1"/>
  <c r="Z64" i="1"/>
  <c r="Y64" i="1"/>
  <c r="BP64" i="1" s="1"/>
  <c r="P64" i="1"/>
  <c r="BO63" i="1"/>
  <c r="BM63" i="1"/>
  <c r="Z63" i="1"/>
  <c r="Y63" i="1"/>
  <c r="BP63" i="1" s="1"/>
  <c r="P63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P47" i="1"/>
  <c r="X44" i="1"/>
  <c r="X43" i="1"/>
  <c r="BO42" i="1"/>
  <c r="BM42" i="1"/>
  <c r="Z42" i="1"/>
  <c r="Z43" i="1" s="1"/>
  <c r="Y42" i="1"/>
  <c r="Y44" i="1" s="1"/>
  <c r="P42" i="1"/>
  <c r="X39" i="1"/>
  <c r="X38" i="1"/>
  <c r="BO37" i="1"/>
  <c r="BM37" i="1"/>
  <c r="Z37" i="1"/>
  <c r="Y37" i="1"/>
  <c r="BP37" i="1" s="1"/>
  <c r="P37" i="1"/>
  <c r="BO36" i="1"/>
  <c r="BM36" i="1"/>
  <c r="Z36" i="1"/>
  <c r="Y36" i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X289" i="1" l="1"/>
  <c r="Y60" i="1"/>
  <c r="Z65" i="1"/>
  <c r="BN63" i="1"/>
  <c r="X287" i="1"/>
  <c r="X285" i="1"/>
  <c r="Y32" i="1"/>
  <c r="Y39" i="1"/>
  <c r="BN37" i="1"/>
  <c r="Z76" i="1"/>
  <c r="Z86" i="1"/>
  <c r="BN80" i="1"/>
  <c r="BN83" i="1"/>
  <c r="BN84" i="1"/>
  <c r="Y106" i="1"/>
  <c r="BN98" i="1"/>
  <c r="BN100" i="1"/>
  <c r="BN102" i="1"/>
  <c r="BN104" i="1"/>
  <c r="Y111" i="1"/>
  <c r="Y118" i="1"/>
  <c r="BN116" i="1"/>
  <c r="BN128" i="1"/>
  <c r="BP128" i="1"/>
  <c r="Y129" i="1"/>
  <c r="BN134" i="1"/>
  <c r="BN139" i="1"/>
  <c r="BP139" i="1"/>
  <c r="Y140" i="1"/>
  <c r="Z167" i="1"/>
  <c r="Z189" i="1"/>
  <c r="BN194" i="1"/>
  <c r="BN196" i="1"/>
  <c r="BN198" i="1"/>
  <c r="BN223" i="1"/>
  <c r="BP223" i="1"/>
  <c r="Y224" i="1"/>
  <c r="Z231" i="1"/>
  <c r="BN229" i="1"/>
  <c r="Z260" i="1"/>
  <c r="BN257" i="1"/>
  <c r="BN258" i="1"/>
  <c r="Y155" i="1"/>
  <c r="Y154" i="1"/>
  <c r="BP150" i="1"/>
  <c r="BN150" i="1"/>
  <c r="BP151" i="1"/>
  <c r="BN151" i="1"/>
  <c r="BP152" i="1"/>
  <c r="BN152" i="1"/>
  <c r="BP153" i="1"/>
  <c r="BN153" i="1"/>
  <c r="Y177" i="1"/>
  <c r="Y176" i="1"/>
  <c r="BP175" i="1"/>
  <c r="BN175" i="1"/>
  <c r="Y250" i="1"/>
  <c r="Y249" i="1"/>
  <c r="BP248" i="1"/>
  <c r="BN248" i="1"/>
  <c r="BN22" i="1"/>
  <c r="BP22" i="1"/>
  <c r="Y23" i="1"/>
  <c r="Z32" i="1"/>
  <c r="BN28" i="1"/>
  <c r="BP28" i="1"/>
  <c r="X286" i="1"/>
  <c r="X288" i="1" s="1"/>
  <c r="BN30" i="1"/>
  <c r="Z38" i="1"/>
  <c r="BN42" i="1"/>
  <c r="BP42" i="1"/>
  <c r="Y43" i="1"/>
  <c r="Z59" i="1"/>
  <c r="BN47" i="1"/>
  <c r="BP47" i="1"/>
  <c r="BN49" i="1"/>
  <c r="BN51" i="1"/>
  <c r="BN52" i="1"/>
  <c r="BN54" i="1"/>
  <c r="BN56" i="1"/>
  <c r="BN58" i="1"/>
  <c r="Y65" i="1"/>
  <c r="Y77" i="1"/>
  <c r="BN75" i="1"/>
  <c r="Y86" i="1"/>
  <c r="Y93" i="1"/>
  <c r="Z93" i="1"/>
  <c r="BN91" i="1"/>
  <c r="Z105" i="1"/>
  <c r="Z111" i="1"/>
  <c r="BN109" i="1"/>
  <c r="BP109" i="1"/>
  <c r="Z117" i="1"/>
  <c r="Z124" i="1"/>
  <c r="BN121" i="1"/>
  <c r="BN123" i="1"/>
  <c r="Z135" i="1"/>
  <c r="BP157" i="1"/>
  <c r="BN157" i="1"/>
  <c r="Y172" i="1"/>
  <c r="Y171" i="1"/>
  <c r="BP170" i="1"/>
  <c r="BN170" i="1"/>
  <c r="BP187" i="1"/>
  <c r="BN187" i="1"/>
  <c r="Y190" i="1"/>
  <c r="BP203" i="1"/>
  <c r="BN203" i="1"/>
  <c r="BP205" i="1"/>
  <c r="BN205" i="1"/>
  <c r="BP216" i="1"/>
  <c r="BN216" i="1"/>
  <c r="Y238" i="1"/>
  <c r="Y237" i="1"/>
  <c r="BP236" i="1"/>
  <c r="BN236" i="1"/>
  <c r="Y284" i="1"/>
  <c r="Y283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Z159" i="1"/>
  <c r="Z207" i="1"/>
  <c r="Z218" i="1"/>
  <c r="Y231" i="1"/>
  <c r="Y232" i="1"/>
  <c r="Y33" i="1"/>
  <c r="Y38" i="1"/>
  <c r="Y59" i="1"/>
  <c r="Y66" i="1"/>
  <c r="Y71" i="1"/>
  <c r="Y76" i="1"/>
  <c r="Y87" i="1"/>
  <c r="Y94" i="1"/>
  <c r="Y105" i="1"/>
  <c r="Y112" i="1"/>
  <c r="Y117" i="1"/>
  <c r="Y124" i="1"/>
  <c r="BP158" i="1"/>
  <c r="BN158" i="1"/>
  <c r="Y182" i="1"/>
  <c r="BP181" i="1"/>
  <c r="BN181" i="1"/>
  <c r="Y200" i="1"/>
  <c r="BP193" i="1"/>
  <c r="BN193" i="1"/>
  <c r="BP195" i="1"/>
  <c r="BN195" i="1"/>
  <c r="BP197" i="1"/>
  <c r="BN197" i="1"/>
  <c r="Y199" i="1"/>
  <c r="BP204" i="1"/>
  <c r="BN204" i="1"/>
  <c r="BP206" i="1"/>
  <c r="BN206" i="1"/>
  <c r="BP217" i="1"/>
  <c r="BN217" i="1"/>
  <c r="Y245" i="1"/>
  <c r="BP242" i="1"/>
  <c r="BN242" i="1"/>
  <c r="BP243" i="1"/>
  <c r="BN243" i="1"/>
  <c r="BP244" i="1"/>
  <c r="BN244" i="1"/>
  <c r="BP259" i="1"/>
  <c r="BN259" i="1"/>
  <c r="H9" i="1"/>
  <c r="BN29" i="1"/>
  <c r="BN31" i="1"/>
  <c r="BN36" i="1"/>
  <c r="BP36" i="1"/>
  <c r="BN48" i="1"/>
  <c r="BN50" i="1"/>
  <c r="BN53" i="1"/>
  <c r="BN55" i="1"/>
  <c r="BN57" i="1"/>
  <c r="BN64" i="1"/>
  <c r="BN69" i="1"/>
  <c r="BP69" i="1"/>
  <c r="BN74" i="1"/>
  <c r="BP74" i="1"/>
  <c r="BN81" i="1"/>
  <c r="BN82" i="1"/>
  <c r="BN85" i="1"/>
  <c r="BN90" i="1"/>
  <c r="BP90" i="1"/>
  <c r="BN92" i="1"/>
  <c r="BN97" i="1"/>
  <c r="BP97" i="1"/>
  <c r="BN99" i="1"/>
  <c r="BN101" i="1"/>
  <c r="BN103" i="1"/>
  <c r="BN110" i="1"/>
  <c r="BN115" i="1"/>
  <c r="BP115" i="1"/>
  <c r="Y125" i="1"/>
  <c r="BN122" i="1"/>
  <c r="Y136" i="1"/>
  <c r="BP133" i="1"/>
  <c r="BN133" i="1"/>
  <c r="Y135" i="1"/>
  <c r="Y146" i="1"/>
  <c r="BP145" i="1"/>
  <c r="BN145" i="1"/>
  <c r="Y159" i="1"/>
  <c r="Y160" i="1"/>
  <c r="Y167" i="1"/>
  <c r="BP164" i="1"/>
  <c r="BN164" i="1"/>
  <c r="BP166" i="1"/>
  <c r="BN166" i="1"/>
  <c r="Y183" i="1"/>
  <c r="Y189" i="1"/>
  <c r="BP186" i="1"/>
  <c r="BN186" i="1"/>
  <c r="BP188" i="1"/>
  <c r="BN188" i="1"/>
  <c r="Z199" i="1"/>
  <c r="Y207" i="1"/>
  <c r="Y208" i="1"/>
  <c r="Y212" i="1"/>
  <c r="BP211" i="1"/>
  <c r="BN211" i="1"/>
  <c r="Y218" i="1"/>
  <c r="Y219" i="1"/>
  <c r="BP230" i="1"/>
  <c r="BN230" i="1"/>
  <c r="Y246" i="1"/>
  <c r="Y254" i="1"/>
  <c r="BP252" i="1"/>
  <c r="BN252" i="1"/>
  <c r="BP253" i="1"/>
  <c r="BN253" i="1"/>
  <c r="Y260" i="1"/>
  <c r="Y261" i="1"/>
  <c r="Z290" i="1" l="1"/>
  <c r="Y286" i="1"/>
  <c r="Y289" i="1"/>
  <c r="Y287" i="1"/>
  <c r="Y285" i="1"/>
  <c r="Y288" i="1"/>
  <c r="C298" i="1" s="1"/>
  <c r="A298" i="1"/>
  <c r="B298" i="1" l="1"/>
</calcChain>
</file>

<file path=xl/sharedStrings.xml><?xml version="1.0" encoding="utf-8"?>
<sst xmlns="http://schemas.openxmlformats.org/spreadsheetml/2006/main" count="1443" uniqueCount="491">
  <si>
    <t xml:space="preserve">  БЛАНК ЗАКАЗА </t>
  </si>
  <si>
    <t>ЗПФ</t>
  </si>
  <si>
    <t>на отгрузку продукции с ООО Трейд-Сервис с</t>
  </si>
  <si>
    <t>28.10.2024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</si>
  <si>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</si>
  <si>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</si>
  <si>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</si>
  <si>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</si>
  <si>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</si>
  <si>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</si>
  <si>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</si>
  <si>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</si>
  <si>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</si>
  <si>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</si>
  <si>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</si>
  <si>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</si>
  <si>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</si>
  <si>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</si>
  <si>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</si>
  <si>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</si>
  <si>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</si>
  <si>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</si>
  <si>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</si>
  <si>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</si>
  <si>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</si>
  <si>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</si>
  <si>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</si>
  <si>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</si>
  <si>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</si>
  <si>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</si>
  <si>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</si>
  <si>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</si>
  <si>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</si>
  <si>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</si>
  <si>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</si>
  <si>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</si>
  <si>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</si>
  <si>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</si>
  <si>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</si>
  <si>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</si>
  <si>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</si>
  <si>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</si>
  <si>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</si>
  <si>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</si>
  <si>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</si>
  <si>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</si>
  <si>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</si>
  <si>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</si>
  <si>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</si>
  <si>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</si>
  <si>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</si>
  <si>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</si>
  <si>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</si>
  <si>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</si>
  <si>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</si>
  <si>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</si>
  <si>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</si>
  <si>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</si>
  <si>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</si>
  <si>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</si>
  <si>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</si>
  <si>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</si>
  <si>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</si>
  <si>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</si>
  <si>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</si>
  <si>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</si>
  <si>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</si>
  <si>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</si>
  <si>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</si>
  <si>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</si>
  <si>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</si>
  <si>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</si>
  <si>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</si>
  <si>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</si>
  <si>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</si>
  <si>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</si>
  <si>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</si>
  <si>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</si>
  <si>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</si>
  <si>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</si>
  <si>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</si>
  <si>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</si>
  <si>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</si>
  <si>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</si>
  <si>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</si>
  <si>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</si>
  <si>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</si>
  <si>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</si>
  <si>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</si>
  <si>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</si>
  <si>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</si>
  <si>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</si>
  <si>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</si>
  <si>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</si>
  <si>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</si>
  <si>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</si>
  <si>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</si>
  <si>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</si>
  <si>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</si>
  <si>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</si>
  <si>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</si>
  <si>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</si>
  <si>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</si>
  <si>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</si>
  <si>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</si>
  <si>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</si>
  <si>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</si>
  <si>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</si>
  <si>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</si>
  <si>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</si>
  <si>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</si>
  <si>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</si>
  <si>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</si>
  <si>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</si>
  <si>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</si>
  <si>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</si>
  <si>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</si>
  <si>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</si>
  <si>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</si>
  <si>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</si>
  <si>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</si>
  <si>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</si>
  <si>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</si>
  <si>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</si>
  <si>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</si>
  <si>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</si>
  <si>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</si>
  <si>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</si>
  <si>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</si>
  <si>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</si>
  <si>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</si>
  <si>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</si>
  <si>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</si>
  <si>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</si>
  <si>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</si>
  <si>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</si>
  <si>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</si>
  <si>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</si>
  <si>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</si>
  <si>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</si>
  <si>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</si>
  <si>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</si>
  <si>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</si>
  <si>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</si>
  <si>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</si>
  <si>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</si>
  <si>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</si>
  <si>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</si>
  <si>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</si>
  <si>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</si>
  <si>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</si>
  <si>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</si>
  <si>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</si>
  <si>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</si>
  <si>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</si>
  <si>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</si>
  <si>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</si>
  <si>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</si>
  <si>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</si>
  <si>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</si>
  <si>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</si>
  <si>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</si>
  <si>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</si>
  <si>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</si>
  <si>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</si>
  <si>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</si>
  <si>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</si>
  <si>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</si>
  <si>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</si>
  <si>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</si>
  <si>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</si>
  <si>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</si>
  <si>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</si>
  <si>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</si>
  <si>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</si>
  <si>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</si>
  <si>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</si>
  <si>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</si>
  <si>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</si>
  <si>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</si>
  <si>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</si>
  <si>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</si>
  <si>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</si>
  <si>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</si>
  <si>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</si>
  <si>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</si>
  <si>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</si>
  <si>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</si>
  <si>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</si>
  <si>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</si>
  <si>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</si>
  <si>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</si>
  <si>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</si>
  <si>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</si>
  <si>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</si>
  <si>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</si>
  <si>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</si>
  <si>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</si>
  <si>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</si>
  <si>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</si>
  <si>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</si>
  <si>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</si>
  <si>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</si>
  <si>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</si>
  <si>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</si>
  <si>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</si>
  <si>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</si>
  <si>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</si>
  <si>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</si>
  <si>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</si>
  <si>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</si>
  <si>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</si>
  <si>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</si>
  <si>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</si>
  <si>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</si>
  <si>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</si>
  <si>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</si>
  <si>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</si>
  <si>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</si>
  <si>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</si>
  <si>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</si>
  <si>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</si>
  <si>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</si>
  <si>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</si>
  <si>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</si>
  <si>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</si>
  <si>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</si>
  <si>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</si>
  <si>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</si>
  <si>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</si>
  <si>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</si>
  <si>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</si>
  <si>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</si>
  <si>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</si>
  <si>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</si>
  <si>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</si>
  <si>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</si>
  <si>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</si>
  <si>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</si>
  <si>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</si>
  <si>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</si>
  <si>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</si>
  <si>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</si>
  <si>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</si>
  <si>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</si>
  <si>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</si>
  <si>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</si>
  <si>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</si>
  <si>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</si>
  <si>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</si>
  <si>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</si>
  <si>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</si>
  <si>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</si>
  <si>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</si>
  <si>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</si>
  <si>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</si>
  <si>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</si>
  <si>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</si>
  <si>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</si>
  <si>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</si>
  <si>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</si>
  <si>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</si>
  <si>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</si>
  <si>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</si>
  <si>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</si>
  <si>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</si>
  <si>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</si>
  <si>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</si>
  <si>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</si>
  <si>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</si>
  <si>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</si>
  <si>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</si>
  <si>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</si>
  <si>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</si>
  <si>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</si>
  <si>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</si>
  <si>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</si>
  <si>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</si>
  <si>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</si>
  <si>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</si>
  <si>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</si>
  <si>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</si>
  <si>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</si>
  <si>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</si>
  <si>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</si>
  <si>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</si>
  <si>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</si>
  <si>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</si>
  <si>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</si>
  <si>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</si>
  <si>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</si>
  <si>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</si>
  <si>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</si>
  <si>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</si>
  <si>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</si>
  <si>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Новинка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</si>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</sst>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2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34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19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0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9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9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03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2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2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1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1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23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2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69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8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0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08" customWidth="1"/>
    <col min="19" max="19" width="6.140625" style="30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08" customWidth="1"/>
    <col min="25" max="25" width="11" style="308" customWidth="1"/>
    <col min="26" max="26" width="10" style="308" customWidth="1"/>
    <col min="27" max="27" width="11.5703125" style="308" customWidth="1"/>
    <col min="28" max="28" width="10.42578125" style="308" customWidth="1"/>
    <col min="29" max="29" width="30" style="30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08" customWidth="1"/>
    <col min="34" max="34" width="9.140625" style="308" customWidth="1"/>
    <col min="35" max="16384" width="9.140625" style="308"/>
  </cols>
  <sheetData>
    <row r="1" spans="1:32" s="304" customFormat="1" ht="45" customHeight="1" x14ac:dyDescent="0.2">
      <c r="A1" s="41"/>
      <c r="B1" s="41"/>
      <c r="C1" s="41"/>
      <c r="D1" s="480" t="s">
        <v>0</v>
      </c>
      <c r="E1" s="348"/>
      <c r="F1" s="348"/>
      <c r="G1" s="12" t="s">
        <v>1</v>
      </c>
      <c r="H1" s="480" t="s">
        <v>2</v>
      </c>
      <c r="I1" s="348"/>
      <c r="J1" s="348"/>
      <c r="K1" s="348"/>
      <c r="L1" s="348"/>
      <c r="M1" s="348"/>
      <c r="N1" s="348"/>
      <c r="O1" s="348"/>
      <c r="P1" s="348"/>
      <c r="Q1" s="348"/>
      <c r="R1" s="503" t="s">
        <v>3</v>
      </c>
      <c r="S1" s="348"/>
      <c r="T1" s="34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0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0"/>
      <c r="R2" s="320"/>
      <c r="S2" s="320"/>
      <c r="T2" s="320"/>
      <c r="U2" s="320"/>
      <c r="V2" s="320"/>
      <c r="W2" s="320"/>
      <c r="X2" s="16"/>
      <c r="Y2" s="16"/>
      <c r="Z2" s="16"/>
      <c r="AA2" s="16"/>
      <c r="AB2" s="51"/>
      <c r="AC2" s="51"/>
      <c r="AD2" s="51"/>
      <c r="AE2" s="51"/>
    </row>
    <row r="3" spans="1:32" s="30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20"/>
      <c r="Q3" s="320"/>
      <c r="R3" s="320"/>
      <c r="S3" s="320"/>
      <c r="T3" s="320"/>
      <c r="U3" s="320"/>
      <c r="V3" s="320"/>
      <c r="W3" s="320"/>
      <c r="X3" s="16"/>
      <c r="Y3" s="16"/>
      <c r="Z3" s="16"/>
      <c r="AA3" s="16"/>
      <c r="AB3" s="51"/>
      <c r="AC3" s="51"/>
      <c r="AD3" s="51"/>
      <c r="AE3" s="51"/>
    </row>
    <row r="4" spans="1:32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04" customFormat="1" ht="23.45" customHeight="1" x14ac:dyDescent="0.2">
      <c r="A5" s="448" t="s">
        <v>7</v>
      </c>
      <c r="B5" s="329"/>
      <c r="C5" s="330"/>
      <c r="D5" s="441"/>
      <c r="E5" s="443"/>
      <c r="F5" s="361" t="s">
        <v>8</v>
      </c>
      <c r="G5" s="330"/>
      <c r="H5" s="441"/>
      <c r="I5" s="442"/>
      <c r="J5" s="442"/>
      <c r="K5" s="442"/>
      <c r="L5" s="442"/>
      <c r="M5" s="443"/>
      <c r="N5" s="61"/>
      <c r="P5" s="24" t="s">
        <v>9</v>
      </c>
      <c r="Q5" s="368">
        <v>45600</v>
      </c>
      <c r="R5" s="369"/>
      <c r="T5" s="428" t="s">
        <v>10</v>
      </c>
      <c r="U5" s="421"/>
      <c r="V5" s="429" t="s">
        <v>11</v>
      </c>
      <c r="W5" s="369"/>
      <c r="AB5" s="51"/>
      <c r="AC5" s="51"/>
      <c r="AD5" s="51"/>
      <c r="AE5" s="51"/>
    </row>
    <row r="6" spans="1:32" s="304" customFormat="1" ht="24" customHeight="1" x14ac:dyDescent="0.2">
      <c r="A6" s="448" t="s">
        <v>12</v>
      </c>
      <c r="B6" s="329"/>
      <c r="C6" s="330"/>
      <c r="D6" s="444" t="s">
        <v>13</v>
      </c>
      <c r="E6" s="445"/>
      <c r="F6" s="445"/>
      <c r="G6" s="445"/>
      <c r="H6" s="445"/>
      <c r="I6" s="445"/>
      <c r="J6" s="445"/>
      <c r="K6" s="445"/>
      <c r="L6" s="445"/>
      <c r="M6" s="369"/>
      <c r="N6" s="62"/>
      <c r="P6" s="24" t="s">
        <v>14</v>
      </c>
      <c r="Q6" s="344" t="str">
        <f>IF(Q5=0," ",CHOOSE(WEEKDAY(Q5,2),"Понедельник","Вторник","Среда","Четверг","Пятница","Суббота","Воскресенье"))</f>
        <v>Понедельник</v>
      </c>
      <c r="R6" s="322"/>
      <c r="T6" s="420" t="s">
        <v>15</v>
      </c>
      <c r="U6" s="421"/>
      <c r="V6" s="435" t="s">
        <v>16</v>
      </c>
      <c r="W6" s="436"/>
      <c r="AB6" s="51"/>
      <c r="AC6" s="51"/>
      <c r="AD6" s="51"/>
      <c r="AE6" s="51"/>
    </row>
    <row r="7" spans="1:32" s="304" customFormat="1" ht="21.75" hidden="1" customHeight="1" x14ac:dyDescent="0.2">
      <c r="A7" s="55"/>
      <c r="B7" s="55"/>
      <c r="C7" s="55"/>
      <c r="D7" s="484" t="str">
        <f>IFERROR(VLOOKUP(DeliveryAddress,Table,3,0),1)</f>
        <v>1</v>
      </c>
      <c r="E7" s="485"/>
      <c r="F7" s="485"/>
      <c r="G7" s="485"/>
      <c r="H7" s="485"/>
      <c r="I7" s="485"/>
      <c r="J7" s="485"/>
      <c r="K7" s="485"/>
      <c r="L7" s="485"/>
      <c r="M7" s="432"/>
      <c r="N7" s="63"/>
      <c r="P7" s="24"/>
      <c r="Q7" s="42"/>
      <c r="R7" s="42"/>
      <c r="T7" s="320"/>
      <c r="U7" s="421"/>
      <c r="V7" s="437"/>
      <c r="W7" s="438"/>
      <c r="AB7" s="51"/>
      <c r="AC7" s="51"/>
      <c r="AD7" s="51"/>
      <c r="AE7" s="51"/>
    </row>
    <row r="8" spans="1:32" s="304" customFormat="1" ht="25.5" customHeight="1" x14ac:dyDescent="0.2">
      <c r="A8" s="370" t="s">
        <v>17</v>
      </c>
      <c r="B8" s="317"/>
      <c r="C8" s="318"/>
      <c r="D8" s="492" t="s">
        <v>18</v>
      </c>
      <c r="E8" s="493"/>
      <c r="F8" s="493"/>
      <c r="G8" s="493"/>
      <c r="H8" s="493"/>
      <c r="I8" s="493"/>
      <c r="J8" s="493"/>
      <c r="K8" s="493"/>
      <c r="L8" s="493"/>
      <c r="M8" s="494"/>
      <c r="N8" s="64"/>
      <c r="P8" s="24" t="s">
        <v>19</v>
      </c>
      <c r="Q8" s="431">
        <v>0.41666666666666669</v>
      </c>
      <c r="R8" s="432"/>
      <c r="T8" s="320"/>
      <c r="U8" s="421"/>
      <c r="V8" s="437"/>
      <c r="W8" s="438"/>
      <c r="AB8" s="51"/>
      <c r="AC8" s="51"/>
      <c r="AD8" s="51"/>
      <c r="AE8" s="51"/>
    </row>
    <row r="9" spans="1:32" s="304" customFormat="1" ht="39.950000000000003" customHeight="1" x14ac:dyDescent="0.2">
      <c r="A9" s="3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377"/>
      <c r="E9" s="378"/>
      <c r="F9" s="3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411" t="str">
        <f>IF(AND($A$9="Тип доверенности/получателя при получении в адресе перегруза:",$D$9="Разовая доверенность"),"Введите ФИО","")</f>
        <v/>
      </c>
      <c r="I9" s="378"/>
      <c r="J9" s="4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8"/>
      <c r="L9" s="378"/>
      <c r="M9" s="378"/>
      <c r="N9" s="302"/>
      <c r="P9" s="26" t="s">
        <v>20</v>
      </c>
      <c r="Q9" s="464"/>
      <c r="R9" s="365"/>
      <c r="T9" s="320"/>
      <c r="U9" s="421"/>
      <c r="V9" s="439"/>
      <c r="W9" s="440"/>
      <c r="X9" s="43"/>
      <c r="Y9" s="43"/>
      <c r="Z9" s="43"/>
      <c r="AA9" s="43"/>
      <c r="AB9" s="51"/>
      <c r="AC9" s="51"/>
      <c r="AD9" s="51"/>
      <c r="AE9" s="51"/>
    </row>
    <row r="10" spans="1:32" s="304" customFormat="1" ht="26.45" customHeight="1" x14ac:dyDescent="0.2">
      <c r="A10" s="3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377"/>
      <c r="E10" s="378"/>
      <c r="F10" s="3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400" t="str">
        <f>IFERROR(VLOOKUP($D$10,Proxy,2,FALSE),"")</f>
        <v/>
      </c>
      <c r="I10" s="320"/>
      <c r="J10" s="320"/>
      <c r="K10" s="320"/>
      <c r="L10" s="320"/>
      <c r="M10" s="320"/>
      <c r="N10" s="303"/>
      <c r="P10" s="26" t="s">
        <v>21</v>
      </c>
      <c r="Q10" s="422"/>
      <c r="R10" s="423"/>
      <c r="U10" s="24" t="s">
        <v>22</v>
      </c>
      <c r="V10" s="517" t="s">
        <v>23</v>
      </c>
      <c r="W10" s="436"/>
      <c r="X10" s="44"/>
      <c r="Y10" s="44"/>
      <c r="Z10" s="44"/>
      <c r="AA10" s="44"/>
      <c r="AB10" s="51"/>
      <c r="AC10" s="51"/>
      <c r="AD10" s="51"/>
      <c r="AE10" s="51"/>
    </row>
    <row r="11" spans="1:32" s="30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65"/>
      <c r="R11" s="369"/>
      <c r="U11" s="24" t="s">
        <v>26</v>
      </c>
      <c r="V11" s="364" t="s">
        <v>27</v>
      </c>
      <c r="W11" s="365"/>
      <c r="X11" s="45"/>
      <c r="Y11" s="45"/>
      <c r="Z11" s="45"/>
      <c r="AA11" s="45"/>
      <c r="AB11" s="51"/>
      <c r="AC11" s="51"/>
      <c r="AD11" s="51"/>
      <c r="AE11" s="51"/>
    </row>
    <row r="12" spans="1:32" s="304" customFormat="1" ht="18.600000000000001" customHeight="1" x14ac:dyDescent="0.2">
      <c r="A12" s="425" t="s">
        <v>28</v>
      </c>
      <c r="B12" s="329"/>
      <c r="C12" s="329"/>
      <c r="D12" s="329"/>
      <c r="E12" s="329"/>
      <c r="F12" s="329"/>
      <c r="G12" s="329"/>
      <c r="H12" s="329"/>
      <c r="I12" s="329"/>
      <c r="J12" s="329"/>
      <c r="K12" s="329"/>
      <c r="L12" s="329"/>
      <c r="M12" s="330"/>
      <c r="N12" s="65"/>
      <c r="P12" s="24" t="s">
        <v>29</v>
      </c>
      <c r="Q12" s="431"/>
      <c r="R12" s="432"/>
      <c r="S12" s="23"/>
      <c r="U12" s="24"/>
      <c r="V12" s="348"/>
      <c r="W12" s="320"/>
      <c r="AB12" s="51"/>
      <c r="AC12" s="51"/>
      <c r="AD12" s="51"/>
      <c r="AE12" s="51"/>
    </row>
    <row r="13" spans="1:32" s="304" customFormat="1" ht="23.25" customHeight="1" x14ac:dyDescent="0.2">
      <c r="A13" s="425" t="s">
        <v>30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30"/>
      <c r="N13" s="65"/>
      <c r="O13" s="26"/>
      <c r="P13" s="26" t="s">
        <v>31</v>
      </c>
      <c r="Q13" s="364"/>
      <c r="R13" s="36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04" customFormat="1" ht="18.600000000000001" customHeight="1" x14ac:dyDescent="0.2">
      <c r="A14" s="425" t="s">
        <v>32</v>
      </c>
      <c r="B14" s="329"/>
      <c r="C14" s="329"/>
      <c r="D14" s="329"/>
      <c r="E14" s="329"/>
      <c r="F14" s="329"/>
      <c r="G14" s="329"/>
      <c r="H14" s="329"/>
      <c r="I14" s="329"/>
      <c r="J14" s="329"/>
      <c r="K14" s="329"/>
      <c r="L14" s="329"/>
      <c r="M14" s="33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04" customFormat="1" ht="22.5" customHeight="1" x14ac:dyDescent="0.2">
      <c r="A15" s="408" t="s">
        <v>33</v>
      </c>
      <c r="B15" s="329"/>
      <c r="C15" s="329"/>
      <c r="D15" s="329"/>
      <c r="E15" s="329"/>
      <c r="F15" s="329"/>
      <c r="G15" s="329"/>
      <c r="H15" s="329"/>
      <c r="I15" s="329"/>
      <c r="J15" s="329"/>
      <c r="K15" s="329"/>
      <c r="L15" s="329"/>
      <c r="M15" s="330"/>
      <c r="N15" s="66"/>
      <c r="P15" s="452" t="s">
        <v>34</v>
      </c>
      <c r="Q15" s="348"/>
      <c r="R15" s="348"/>
      <c r="S15" s="348"/>
      <c r="T15" s="34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3"/>
      <c r="Q16" s="453"/>
      <c r="R16" s="453"/>
      <c r="S16" s="453"/>
      <c r="T16" s="45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38" t="s">
        <v>35</v>
      </c>
      <c r="B17" s="338" t="s">
        <v>36</v>
      </c>
      <c r="C17" s="450" t="s">
        <v>37</v>
      </c>
      <c r="D17" s="338" t="s">
        <v>38</v>
      </c>
      <c r="E17" s="339"/>
      <c r="F17" s="338" t="s">
        <v>39</v>
      </c>
      <c r="G17" s="338" t="s">
        <v>40</v>
      </c>
      <c r="H17" s="338" t="s">
        <v>41</v>
      </c>
      <c r="I17" s="338" t="s">
        <v>42</v>
      </c>
      <c r="J17" s="338" t="s">
        <v>43</v>
      </c>
      <c r="K17" s="338" t="s">
        <v>44</v>
      </c>
      <c r="L17" s="338" t="s">
        <v>45</v>
      </c>
      <c r="M17" s="338" t="s">
        <v>46</v>
      </c>
      <c r="N17" s="338" t="s">
        <v>47</v>
      </c>
      <c r="O17" s="338" t="s">
        <v>48</v>
      </c>
      <c r="P17" s="338" t="s">
        <v>49</v>
      </c>
      <c r="Q17" s="498"/>
      <c r="R17" s="498"/>
      <c r="S17" s="498"/>
      <c r="T17" s="339"/>
      <c r="U17" s="332" t="s">
        <v>50</v>
      </c>
      <c r="V17" s="330"/>
      <c r="W17" s="338" t="s">
        <v>51</v>
      </c>
      <c r="X17" s="338" t="s">
        <v>52</v>
      </c>
      <c r="Y17" s="333" t="s">
        <v>53</v>
      </c>
      <c r="Z17" s="402" t="s">
        <v>54</v>
      </c>
      <c r="AA17" s="355" t="s">
        <v>55</v>
      </c>
      <c r="AB17" s="355" t="s">
        <v>56</v>
      </c>
      <c r="AC17" s="355" t="s">
        <v>57</v>
      </c>
      <c r="AD17" s="355" t="s">
        <v>58</v>
      </c>
      <c r="AE17" s="356"/>
      <c r="AF17" s="357"/>
      <c r="AG17" s="69"/>
      <c r="BD17" s="68" t="s">
        <v>59</v>
      </c>
    </row>
    <row r="18" spans="1:68" ht="14.25" customHeight="1" x14ac:dyDescent="0.2">
      <c r="A18" s="342"/>
      <c r="B18" s="342"/>
      <c r="C18" s="342"/>
      <c r="D18" s="340"/>
      <c r="E18" s="341"/>
      <c r="F18" s="342"/>
      <c r="G18" s="342"/>
      <c r="H18" s="342"/>
      <c r="I18" s="342"/>
      <c r="J18" s="342"/>
      <c r="K18" s="342"/>
      <c r="L18" s="342"/>
      <c r="M18" s="342"/>
      <c r="N18" s="342"/>
      <c r="O18" s="342"/>
      <c r="P18" s="340"/>
      <c r="Q18" s="499"/>
      <c r="R18" s="499"/>
      <c r="S18" s="499"/>
      <c r="T18" s="341"/>
      <c r="U18" s="70" t="s">
        <v>60</v>
      </c>
      <c r="V18" s="70" t="s">
        <v>61</v>
      </c>
      <c r="W18" s="342"/>
      <c r="X18" s="342"/>
      <c r="Y18" s="334"/>
      <c r="Z18" s="403"/>
      <c r="AA18" s="399"/>
      <c r="AB18" s="399"/>
      <c r="AC18" s="399"/>
      <c r="AD18" s="358"/>
      <c r="AE18" s="359"/>
      <c r="AF18" s="360"/>
      <c r="AG18" s="69"/>
      <c r="BD18" s="68"/>
    </row>
    <row r="19" spans="1:68" ht="27.75" hidden="1" customHeight="1" x14ac:dyDescent="0.2">
      <c r="A19" s="353" t="s">
        <v>62</v>
      </c>
      <c r="B19" s="354"/>
      <c r="C19" s="354"/>
      <c r="D19" s="354"/>
      <c r="E19" s="354"/>
      <c r="F19" s="354"/>
      <c r="G19" s="354"/>
      <c r="H19" s="354"/>
      <c r="I19" s="354"/>
      <c r="J19" s="354"/>
      <c r="K19" s="354"/>
      <c r="L19" s="354"/>
      <c r="M19" s="354"/>
      <c r="N19" s="354"/>
      <c r="O19" s="354"/>
      <c r="P19" s="354"/>
      <c r="Q19" s="354"/>
      <c r="R19" s="354"/>
      <c r="S19" s="354"/>
      <c r="T19" s="354"/>
      <c r="U19" s="354"/>
      <c r="V19" s="354"/>
      <c r="W19" s="354"/>
      <c r="X19" s="354"/>
      <c r="Y19" s="354"/>
      <c r="Z19" s="354"/>
      <c r="AA19" s="48"/>
      <c r="AB19" s="48"/>
      <c r="AC19" s="48"/>
    </row>
    <row r="20" spans="1:68" ht="16.5" hidden="1" customHeight="1" x14ac:dyDescent="0.25">
      <c r="A20" s="324" t="s">
        <v>62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20"/>
      <c r="Z20" s="320"/>
      <c r="AA20" s="305"/>
      <c r="AB20" s="305"/>
      <c r="AC20" s="305"/>
    </row>
    <row r="21" spans="1:68" ht="14.25" hidden="1" customHeight="1" x14ac:dyDescent="0.25">
      <c r="A21" s="319" t="s">
        <v>63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20"/>
      <c r="Z21" s="320"/>
      <c r="AA21" s="306"/>
      <c r="AB21" s="306"/>
      <c r="AC21" s="306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21">
        <v>4607111035752</v>
      </c>
      <c r="E22" s="322"/>
      <c r="F22" s="309">
        <v>0.43</v>
      </c>
      <c r="G22" s="32">
        <v>16</v>
      </c>
      <c r="H22" s="309">
        <v>6.88</v>
      </c>
      <c r="I22" s="30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9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6"/>
      <c r="R22" s="326"/>
      <c r="S22" s="326"/>
      <c r="T22" s="327"/>
      <c r="U22" s="34"/>
      <c r="V22" s="34"/>
      <c r="W22" s="35" t="s">
        <v>69</v>
      </c>
      <c r="X22" s="310">
        <v>0</v>
      </c>
      <c r="Y22" s="31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5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0"/>
      <c r="N23" s="320"/>
      <c r="O23" s="336"/>
      <c r="P23" s="316" t="s">
        <v>72</v>
      </c>
      <c r="Q23" s="317"/>
      <c r="R23" s="317"/>
      <c r="S23" s="317"/>
      <c r="T23" s="317"/>
      <c r="U23" s="317"/>
      <c r="V23" s="318"/>
      <c r="W23" s="37" t="s">
        <v>69</v>
      </c>
      <c r="X23" s="312">
        <f>IFERROR(SUM(X22:X22),"0")</f>
        <v>0</v>
      </c>
      <c r="Y23" s="312">
        <f>IFERROR(SUM(Y22:Y22),"0")</f>
        <v>0</v>
      </c>
      <c r="Z23" s="312">
        <f>IFERROR(IF(Z22="",0,Z22),"0")</f>
        <v>0</v>
      </c>
      <c r="AA23" s="313"/>
      <c r="AB23" s="313"/>
      <c r="AC23" s="313"/>
    </row>
    <row r="24" spans="1:68" hidden="1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0"/>
      <c r="N24" s="320"/>
      <c r="O24" s="336"/>
      <c r="P24" s="316" t="s">
        <v>72</v>
      </c>
      <c r="Q24" s="317"/>
      <c r="R24" s="317"/>
      <c r="S24" s="317"/>
      <c r="T24" s="317"/>
      <c r="U24" s="317"/>
      <c r="V24" s="318"/>
      <c r="W24" s="37" t="s">
        <v>73</v>
      </c>
      <c r="X24" s="312">
        <f>IFERROR(SUMPRODUCT(X22:X22*H22:H22),"0")</f>
        <v>0</v>
      </c>
      <c r="Y24" s="312">
        <f>IFERROR(SUMPRODUCT(Y22:Y22*H22:H22),"0")</f>
        <v>0</v>
      </c>
      <c r="Z24" s="37"/>
      <c r="AA24" s="313"/>
      <c r="AB24" s="313"/>
      <c r="AC24" s="313"/>
    </row>
    <row r="25" spans="1:68" ht="27.75" hidden="1" customHeight="1" x14ac:dyDescent="0.2">
      <c r="A25" s="353" t="s">
        <v>74</v>
      </c>
      <c r="B25" s="354"/>
      <c r="C25" s="354"/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  <c r="V25" s="354"/>
      <c r="W25" s="354"/>
      <c r="X25" s="354"/>
      <c r="Y25" s="354"/>
      <c r="Z25" s="354"/>
      <c r="AA25" s="48"/>
      <c r="AB25" s="48"/>
      <c r="AC25" s="48"/>
    </row>
    <row r="26" spans="1:68" ht="16.5" hidden="1" customHeight="1" x14ac:dyDescent="0.25">
      <c r="A26" s="324" t="s">
        <v>75</v>
      </c>
      <c r="B26" s="320"/>
      <c r="C26" s="320"/>
      <c r="D26" s="320"/>
      <c r="E26" s="320"/>
      <c r="F26" s="320"/>
      <c r="G26" s="320"/>
      <c r="H26" s="320"/>
      <c r="I26" s="320"/>
      <c r="J26" s="320"/>
      <c r="K26" s="320"/>
      <c r="L26" s="320"/>
      <c r="M26" s="320"/>
      <c r="N26" s="320"/>
      <c r="O26" s="320"/>
      <c r="P26" s="320"/>
      <c r="Q26" s="320"/>
      <c r="R26" s="320"/>
      <c r="S26" s="320"/>
      <c r="T26" s="320"/>
      <c r="U26" s="320"/>
      <c r="V26" s="320"/>
      <c r="W26" s="320"/>
      <c r="X26" s="320"/>
      <c r="Y26" s="320"/>
      <c r="Z26" s="320"/>
      <c r="AA26" s="305"/>
      <c r="AB26" s="305"/>
      <c r="AC26" s="305"/>
    </row>
    <row r="27" spans="1:68" ht="14.25" hidden="1" customHeight="1" x14ac:dyDescent="0.25">
      <c r="A27" s="319" t="s">
        <v>76</v>
      </c>
      <c r="B27" s="320"/>
      <c r="C27" s="320"/>
      <c r="D27" s="320"/>
      <c r="E27" s="320"/>
      <c r="F27" s="320"/>
      <c r="G27" s="320"/>
      <c r="H27" s="320"/>
      <c r="I27" s="320"/>
      <c r="J27" s="320"/>
      <c r="K27" s="320"/>
      <c r="L27" s="320"/>
      <c r="M27" s="320"/>
      <c r="N27" s="320"/>
      <c r="O27" s="320"/>
      <c r="P27" s="320"/>
      <c r="Q27" s="320"/>
      <c r="R27" s="320"/>
      <c r="S27" s="320"/>
      <c r="T27" s="320"/>
      <c r="U27" s="320"/>
      <c r="V27" s="320"/>
      <c r="W27" s="320"/>
      <c r="X27" s="320"/>
      <c r="Y27" s="320"/>
      <c r="Z27" s="320"/>
      <c r="AA27" s="306"/>
      <c r="AB27" s="306"/>
      <c r="AC27" s="306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321">
        <v>4607111036605</v>
      </c>
      <c r="E28" s="322"/>
      <c r="F28" s="309">
        <v>0.25</v>
      </c>
      <c r="G28" s="32">
        <v>6</v>
      </c>
      <c r="H28" s="309">
        <v>1.5</v>
      </c>
      <c r="I28" s="309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505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6"/>
      <c r="R28" s="326"/>
      <c r="S28" s="326"/>
      <c r="T28" s="327"/>
      <c r="U28" s="34"/>
      <c r="V28" s="34"/>
      <c r="W28" s="35" t="s">
        <v>69</v>
      </c>
      <c r="X28" s="310">
        <v>28</v>
      </c>
      <c r="Y28" s="311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customHeight="1" x14ac:dyDescent="0.25">
      <c r="A29" s="54" t="s">
        <v>84</v>
      </c>
      <c r="B29" s="54" t="s">
        <v>85</v>
      </c>
      <c r="C29" s="31">
        <v>4301132093</v>
      </c>
      <c r="D29" s="321">
        <v>4607111036520</v>
      </c>
      <c r="E29" s="322"/>
      <c r="F29" s="309">
        <v>0.25</v>
      </c>
      <c r="G29" s="32">
        <v>6</v>
      </c>
      <c r="H29" s="309">
        <v>1.5</v>
      </c>
      <c r="I29" s="309">
        <v>1.9218</v>
      </c>
      <c r="J29" s="32">
        <v>140</v>
      </c>
      <c r="K29" s="32" t="s">
        <v>79</v>
      </c>
      <c r="L29" s="32" t="s">
        <v>80</v>
      </c>
      <c r="M29" s="33" t="s">
        <v>68</v>
      </c>
      <c r="N29" s="33"/>
      <c r="O29" s="32">
        <v>180</v>
      </c>
      <c r="P29" s="48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26"/>
      <c r="R29" s="326"/>
      <c r="S29" s="326"/>
      <c r="T29" s="327"/>
      <c r="U29" s="34"/>
      <c r="V29" s="34"/>
      <c r="W29" s="35" t="s">
        <v>69</v>
      </c>
      <c r="X29" s="310">
        <v>84</v>
      </c>
      <c r="Y29" s="311">
        <f>IFERROR(IF(X29="","",X29),"")</f>
        <v>84</v>
      </c>
      <c r="Z29" s="36">
        <f>IFERROR(IF(X29="","",X29*0.00941),"")</f>
        <v>0.79044000000000003</v>
      </c>
      <c r="AA29" s="56"/>
      <c r="AB29" s="57"/>
      <c r="AC29" s="76" t="s">
        <v>81</v>
      </c>
      <c r="AG29" s="67"/>
      <c r="AJ29" s="71" t="s">
        <v>82</v>
      </c>
      <c r="AK29" s="71">
        <v>14</v>
      </c>
      <c r="BB29" s="77" t="s">
        <v>83</v>
      </c>
      <c r="BM29" s="67">
        <f>IFERROR(X29*I29,"0")</f>
        <v>161.43119999999999</v>
      </c>
      <c r="BN29" s="67">
        <f>IFERROR(Y29*I29,"0")</f>
        <v>161.43119999999999</v>
      </c>
      <c r="BO29" s="67">
        <f>IFERROR(X29/J29,"0")</f>
        <v>0.6</v>
      </c>
      <c r="BP29" s="67">
        <f>IFERROR(Y29/J29,"0")</f>
        <v>0.6</v>
      </c>
    </row>
    <row r="30" spans="1:68" ht="27" customHeight="1" x14ac:dyDescent="0.25">
      <c r="A30" s="54" t="s">
        <v>86</v>
      </c>
      <c r="B30" s="54" t="s">
        <v>87</v>
      </c>
      <c r="C30" s="31">
        <v>4301132092</v>
      </c>
      <c r="D30" s="321">
        <v>4607111036537</v>
      </c>
      <c r="E30" s="322"/>
      <c r="F30" s="309">
        <v>0.25</v>
      </c>
      <c r="G30" s="32">
        <v>6</v>
      </c>
      <c r="H30" s="309">
        <v>1.5</v>
      </c>
      <c r="I30" s="309">
        <v>1.9218</v>
      </c>
      <c r="J30" s="32">
        <v>140</v>
      </c>
      <c r="K30" s="32" t="s">
        <v>79</v>
      </c>
      <c r="L30" s="32" t="s">
        <v>88</v>
      </c>
      <c r="M30" s="33" t="s">
        <v>68</v>
      </c>
      <c r="N30" s="33"/>
      <c r="O30" s="32">
        <v>180</v>
      </c>
      <c r="P30" s="508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26"/>
      <c r="R30" s="326"/>
      <c r="S30" s="326"/>
      <c r="T30" s="327"/>
      <c r="U30" s="34"/>
      <c r="V30" s="34"/>
      <c r="W30" s="35" t="s">
        <v>69</v>
      </c>
      <c r="X30" s="310">
        <v>14</v>
      </c>
      <c r="Y30" s="311">
        <f>IFERROR(IF(X30="","",X30),"")</f>
        <v>14</v>
      </c>
      <c r="Z30" s="36">
        <f>IFERROR(IF(X30="","",X30*0.00941),"")</f>
        <v>0.13174</v>
      </c>
      <c r="AA30" s="56"/>
      <c r="AB30" s="57"/>
      <c r="AC30" s="78" t="s">
        <v>81</v>
      </c>
      <c r="AG30" s="67"/>
      <c r="AJ30" s="71" t="s">
        <v>89</v>
      </c>
      <c r="AK30" s="71">
        <v>140</v>
      </c>
      <c r="BB30" s="79" t="s">
        <v>83</v>
      </c>
      <c r="BM30" s="67">
        <f>IFERROR(X30*I30,"0")</f>
        <v>26.905200000000001</v>
      </c>
      <c r="BN30" s="67">
        <f>IFERROR(Y30*I30,"0")</f>
        <v>26.905200000000001</v>
      </c>
      <c r="BO30" s="67">
        <f>IFERROR(X30/J30,"0")</f>
        <v>0.1</v>
      </c>
      <c r="BP30" s="67">
        <f>IFERROR(Y30/J30,"0")</f>
        <v>0.1</v>
      </c>
    </row>
    <row r="31" spans="1:68" ht="27" customHeight="1" x14ac:dyDescent="0.25">
      <c r="A31" s="54" t="s">
        <v>90</v>
      </c>
      <c r="B31" s="54" t="s">
        <v>91</v>
      </c>
      <c r="C31" s="31">
        <v>4301132094</v>
      </c>
      <c r="D31" s="321">
        <v>4607111036599</v>
      </c>
      <c r="E31" s="322"/>
      <c r="F31" s="309">
        <v>0.25</v>
      </c>
      <c r="G31" s="32">
        <v>6</v>
      </c>
      <c r="H31" s="309">
        <v>1.5</v>
      </c>
      <c r="I31" s="309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495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6"/>
      <c r="R31" s="326"/>
      <c r="S31" s="326"/>
      <c r="T31" s="327"/>
      <c r="U31" s="34"/>
      <c r="V31" s="34"/>
      <c r="W31" s="35" t="s">
        <v>69</v>
      </c>
      <c r="X31" s="310">
        <v>56</v>
      </c>
      <c r="Y31" s="311">
        <f>IFERROR(IF(X31="","",X31),"")</f>
        <v>56</v>
      </c>
      <c r="Z31" s="36">
        <f>IFERROR(IF(X31="","",X31*0.00941),"")</f>
        <v>0.52695999999999998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107.6208</v>
      </c>
      <c r="BN31" s="67">
        <f>IFERROR(Y31*I31,"0")</f>
        <v>107.6208</v>
      </c>
      <c r="BO31" s="67">
        <f>IFERROR(X31/J31,"0")</f>
        <v>0.4</v>
      </c>
      <c r="BP31" s="67">
        <f>IFERROR(Y31/J31,"0")</f>
        <v>0.4</v>
      </c>
    </row>
    <row r="32" spans="1:68" x14ac:dyDescent="0.2">
      <c r="A32" s="335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0"/>
      <c r="N32" s="320"/>
      <c r="O32" s="336"/>
      <c r="P32" s="316" t="s">
        <v>72</v>
      </c>
      <c r="Q32" s="317"/>
      <c r="R32" s="317"/>
      <c r="S32" s="317"/>
      <c r="T32" s="317"/>
      <c r="U32" s="317"/>
      <c r="V32" s="318"/>
      <c r="W32" s="37" t="s">
        <v>69</v>
      </c>
      <c r="X32" s="312">
        <f>IFERROR(SUM(X28:X31),"0")</f>
        <v>182</v>
      </c>
      <c r="Y32" s="312">
        <f>IFERROR(SUM(Y28:Y31),"0")</f>
        <v>182</v>
      </c>
      <c r="Z32" s="312">
        <f>IFERROR(IF(Z28="",0,Z28),"0")+IFERROR(IF(Z29="",0,Z29),"0")+IFERROR(IF(Z30="",0,Z30),"0")+IFERROR(IF(Z31="",0,Z31),"0")</f>
        <v>1.7126199999999998</v>
      </c>
      <c r="AA32" s="313"/>
      <c r="AB32" s="313"/>
      <c r="AC32" s="313"/>
    </row>
    <row r="33" spans="1:68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0"/>
      <c r="N33" s="320"/>
      <c r="O33" s="336"/>
      <c r="P33" s="316" t="s">
        <v>72</v>
      </c>
      <c r="Q33" s="317"/>
      <c r="R33" s="317"/>
      <c r="S33" s="317"/>
      <c r="T33" s="317"/>
      <c r="U33" s="317"/>
      <c r="V33" s="318"/>
      <c r="W33" s="37" t="s">
        <v>73</v>
      </c>
      <c r="X33" s="312">
        <f>IFERROR(SUMPRODUCT(X28:X31*H28:H31),"0")</f>
        <v>273</v>
      </c>
      <c r="Y33" s="312">
        <f>IFERROR(SUMPRODUCT(Y28:Y31*H28:H31),"0")</f>
        <v>273</v>
      </c>
      <c r="Z33" s="37"/>
      <c r="AA33" s="313"/>
      <c r="AB33" s="313"/>
      <c r="AC33" s="313"/>
    </row>
    <row r="34" spans="1:68" ht="16.5" hidden="1" customHeight="1" x14ac:dyDescent="0.25">
      <c r="A34" s="324" t="s">
        <v>92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20"/>
      <c r="Z34" s="320"/>
      <c r="AA34" s="305"/>
      <c r="AB34" s="305"/>
      <c r="AC34" s="305"/>
    </row>
    <row r="35" spans="1:68" ht="14.25" hidden="1" customHeight="1" x14ac:dyDescent="0.25">
      <c r="A35" s="319" t="s">
        <v>63</v>
      </c>
      <c r="B35" s="320"/>
      <c r="C35" s="320"/>
      <c r="D35" s="320"/>
      <c r="E35" s="320"/>
      <c r="F35" s="320"/>
      <c r="G35" s="320"/>
      <c r="H35" s="320"/>
      <c r="I35" s="320"/>
      <c r="J35" s="320"/>
      <c r="K35" s="320"/>
      <c r="L35" s="320"/>
      <c r="M35" s="320"/>
      <c r="N35" s="320"/>
      <c r="O35" s="320"/>
      <c r="P35" s="320"/>
      <c r="Q35" s="320"/>
      <c r="R35" s="320"/>
      <c r="S35" s="320"/>
      <c r="T35" s="320"/>
      <c r="U35" s="320"/>
      <c r="V35" s="320"/>
      <c r="W35" s="320"/>
      <c r="X35" s="320"/>
      <c r="Y35" s="320"/>
      <c r="Z35" s="320"/>
      <c r="AA35" s="306"/>
      <c r="AB35" s="306"/>
      <c r="AC35" s="306"/>
    </row>
    <row r="36" spans="1:68" ht="27" hidden="1" customHeight="1" x14ac:dyDescent="0.25">
      <c r="A36" s="54" t="s">
        <v>93</v>
      </c>
      <c r="B36" s="54" t="s">
        <v>94</v>
      </c>
      <c r="C36" s="31">
        <v>4301070884</v>
      </c>
      <c r="D36" s="321">
        <v>4607111036315</v>
      </c>
      <c r="E36" s="322"/>
      <c r="F36" s="309">
        <v>0.75</v>
      </c>
      <c r="G36" s="32">
        <v>8</v>
      </c>
      <c r="H36" s="309">
        <v>6</v>
      </c>
      <c r="I36" s="309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38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26"/>
      <c r="R36" s="326"/>
      <c r="S36" s="326"/>
      <c r="T36" s="327"/>
      <c r="U36" s="34"/>
      <c r="V36" s="34"/>
      <c r="W36" s="35" t="s">
        <v>69</v>
      </c>
      <c r="X36" s="310">
        <v>0</v>
      </c>
      <c r="Y36" s="31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96</v>
      </c>
      <c r="B37" s="54" t="s">
        <v>97</v>
      </c>
      <c r="C37" s="31">
        <v>4301070864</v>
      </c>
      <c r="D37" s="321">
        <v>4607111036292</v>
      </c>
      <c r="E37" s="322"/>
      <c r="F37" s="309">
        <v>0.75</v>
      </c>
      <c r="G37" s="32">
        <v>8</v>
      </c>
      <c r="H37" s="309">
        <v>6</v>
      </c>
      <c r="I37" s="309">
        <v>6.27</v>
      </c>
      <c r="J37" s="32">
        <v>84</v>
      </c>
      <c r="K37" s="32" t="s">
        <v>66</v>
      </c>
      <c r="L37" s="32" t="s">
        <v>80</v>
      </c>
      <c r="M37" s="33" t="s">
        <v>68</v>
      </c>
      <c r="N37" s="33"/>
      <c r="O37" s="32">
        <v>180</v>
      </c>
      <c r="P37" s="41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26"/>
      <c r="R37" s="326"/>
      <c r="S37" s="326"/>
      <c r="T37" s="327"/>
      <c r="U37" s="34"/>
      <c r="V37" s="34"/>
      <c r="W37" s="35" t="s">
        <v>69</v>
      </c>
      <c r="X37" s="310">
        <v>36</v>
      </c>
      <c r="Y37" s="311">
        <f>IFERROR(IF(X37="","",X37),"")</f>
        <v>36</v>
      </c>
      <c r="Z37" s="36">
        <f>IFERROR(IF(X37="","",X37*0.0155),"")</f>
        <v>0.55800000000000005</v>
      </c>
      <c r="AA37" s="56"/>
      <c r="AB37" s="57"/>
      <c r="AC37" s="84" t="s">
        <v>98</v>
      </c>
      <c r="AG37" s="67"/>
      <c r="AJ37" s="71" t="s">
        <v>82</v>
      </c>
      <c r="AK37" s="71">
        <v>12</v>
      </c>
      <c r="BB37" s="85" t="s">
        <v>1</v>
      </c>
      <c r="BM37" s="67">
        <f>IFERROR(X37*I37,"0")</f>
        <v>225.71999999999997</v>
      </c>
      <c r="BN37" s="67">
        <f>IFERROR(Y37*I37,"0")</f>
        <v>225.71999999999997</v>
      </c>
      <c r="BO37" s="67">
        <f>IFERROR(X37/J37,"0")</f>
        <v>0.42857142857142855</v>
      </c>
      <c r="BP37" s="67">
        <f>IFERROR(Y37/J37,"0")</f>
        <v>0.42857142857142855</v>
      </c>
    </row>
    <row r="38" spans="1:68" x14ac:dyDescent="0.2">
      <c r="A38" s="335"/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36"/>
      <c r="P38" s="316" t="s">
        <v>72</v>
      </c>
      <c r="Q38" s="317"/>
      <c r="R38" s="317"/>
      <c r="S38" s="317"/>
      <c r="T38" s="317"/>
      <c r="U38" s="317"/>
      <c r="V38" s="318"/>
      <c r="W38" s="37" t="s">
        <v>69</v>
      </c>
      <c r="X38" s="312">
        <f>IFERROR(SUM(X36:X37),"0")</f>
        <v>36</v>
      </c>
      <c r="Y38" s="312">
        <f>IFERROR(SUM(Y36:Y37),"0")</f>
        <v>36</v>
      </c>
      <c r="Z38" s="312">
        <f>IFERROR(IF(Z36="",0,Z36),"0")+IFERROR(IF(Z37="",0,Z37),"0")</f>
        <v>0.55800000000000005</v>
      </c>
      <c r="AA38" s="313"/>
      <c r="AB38" s="313"/>
      <c r="AC38" s="313"/>
    </row>
    <row r="39" spans="1:68" x14ac:dyDescent="0.2">
      <c r="A39" s="320"/>
      <c r="B39" s="320"/>
      <c r="C39" s="320"/>
      <c r="D39" s="320"/>
      <c r="E39" s="320"/>
      <c r="F39" s="320"/>
      <c r="G39" s="320"/>
      <c r="H39" s="320"/>
      <c r="I39" s="320"/>
      <c r="J39" s="320"/>
      <c r="K39" s="320"/>
      <c r="L39" s="320"/>
      <c r="M39" s="320"/>
      <c r="N39" s="320"/>
      <c r="O39" s="336"/>
      <c r="P39" s="316" t="s">
        <v>72</v>
      </c>
      <c r="Q39" s="317"/>
      <c r="R39" s="317"/>
      <c r="S39" s="317"/>
      <c r="T39" s="317"/>
      <c r="U39" s="317"/>
      <c r="V39" s="318"/>
      <c r="W39" s="37" t="s">
        <v>73</v>
      </c>
      <c r="X39" s="312">
        <f>IFERROR(SUMPRODUCT(X36:X37*H36:H37),"0")</f>
        <v>216</v>
      </c>
      <c r="Y39" s="312">
        <f>IFERROR(SUMPRODUCT(Y36:Y37*H36:H37),"0")</f>
        <v>216</v>
      </c>
      <c r="Z39" s="37"/>
      <c r="AA39" s="313"/>
      <c r="AB39" s="313"/>
      <c r="AC39" s="313"/>
    </row>
    <row r="40" spans="1:68" ht="16.5" hidden="1" customHeight="1" x14ac:dyDescent="0.25">
      <c r="A40" s="324" t="s">
        <v>99</v>
      </c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0"/>
      <c r="N40" s="320"/>
      <c r="O40" s="320"/>
      <c r="P40" s="320"/>
      <c r="Q40" s="320"/>
      <c r="R40" s="320"/>
      <c r="S40" s="320"/>
      <c r="T40" s="320"/>
      <c r="U40" s="320"/>
      <c r="V40" s="320"/>
      <c r="W40" s="320"/>
      <c r="X40" s="320"/>
      <c r="Y40" s="320"/>
      <c r="Z40" s="320"/>
      <c r="AA40" s="305"/>
      <c r="AB40" s="305"/>
      <c r="AC40" s="305"/>
    </row>
    <row r="41" spans="1:68" ht="14.25" hidden="1" customHeight="1" x14ac:dyDescent="0.25">
      <c r="A41" s="319" t="s">
        <v>100</v>
      </c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0"/>
      <c r="N41" s="320"/>
      <c r="O41" s="320"/>
      <c r="P41" s="320"/>
      <c r="Q41" s="320"/>
      <c r="R41" s="320"/>
      <c r="S41" s="320"/>
      <c r="T41" s="320"/>
      <c r="U41" s="320"/>
      <c r="V41" s="320"/>
      <c r="W41" s="320"/>
      <c r="X41" s="320"/>
      <c r="Y41" s="320"/>
      <c r="Z41" s="320"/>
      <c r="AA41" s="306"/>
      <c r="AB41" s="306"/>
      <c r="AC41" s="306"/>
    </row>
    <row r="42" spans="1:68" ht="27" hidden="1" customHeight="1" x14ac:dyDescent="0.25">
      <c r="A42" s="54" t="s">
        <v>101</v>
      </c>
      <c r="B42" s="54" t="s">
        <v>102</v>
      </c>
      <c r="C42" s="31">
        <v>4301190022</v>
      </c>
      <c r="D42" s="321">
        <v>4607111037053</v>
      </c>
      <c r="E42" s="322"/>
      <c r="F42" s="309">
        <v>0.2</v>
      </c>
      <c r="G42" s="32">
        <v>6</v>
      </c>
      <c r="H42" s="309">
        <v>1.2</v>
      </c>
      <c r="I42" s="309">
        <v>1.5918000000000001</v>
      </c>
      <c r="J42" s="32">
        <v>130</v>
      </c>
      <c r="K42" s="32" t="s">
        <v>103</v>
      </c>
      <c r="L42" s="32" t="s">
        <v>80</v>
      </c>
      <c r="M42" s="33" t="s">
        <v>68</v>
      </c>
      <c r="N42" s="33"/>
      <c r="O42" s="32">
        <v>365</v>
      </c>
      <c r="P42" s="48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26"/>
      <c r="R42" s="326"/>
      <c r="S42" s="326"/>
      <c r="T42" s="327"/>
      <c r="U42" s="34"/>
      <c r="V42" s="34"/>
      <c r="W42" s="35" t="s">
        <v>69</v>
      </c>
      <c r="X42" s="310">
        <v>0</v>
      </c>
      <c r="Y42" s="31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82</v>
      </c>
      <c r="AK42" s="71">
        <v>10</v>
      </c>
      <c r="BB42" s="87" t="s">
        <v>83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35"/>
      <c r="B43" s="320"/>
      <c r="C43" s="320"/>
      <c r="D43" s="320"/>
      <c r="E43" s="320"/>
      <c r="F43" s="320"/>
      <c r="G43" s="320"/>
      <c r="H43" s="320"/>
      <c r="I43" s="320"/>
      <c r="J43" s="320"/>
      <c r="K43" s="320"/>
      <c r="L43" s="320"/>
      <c r="M43" s="320"/>
      <c r="N43" s="320"/>
      <c r="O43" s="336"/>
      <c r="P43" s="316" t="s">
        <v>72</v>
      </c>
      <c r="Q43" s="317"/>
      <c r="R43" s="317"/>
      <c r="S43" s="317"/>
      <c r="T43" s="317"/>
      <c r="U43" s="317"/>
      <c r="V43" s="318"/>
      <c r="W43" s="37" t="s">
        <v>69</v>
      </c>
      <c r="X43" s="312">
        <f>IFERROR(SUM(X42:X42),"0")</f>
        <v>0</v>
      </c>
      <c r="Y43" s="312">
        <f>IFERROR(SUM(Y42:Y42),"0")</f>
        <v>0</v>
      </c>
      <c r="Z43" s="312">
        <f>IFERROR(IF(Z42="",0,Z42),"0")</f>
        <v>0</v>
      </c>
      <c r="AA43" s="313"/>
      <c r="AB43" s="313"/>
      <c r="AC43" s="313"/>
    </row>
    <row r="44" spans="1:68" hidden="1" x14ac:dyDescent="0.2">
      <c r="A44" s="320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0"/>
      <c r="N44" s="320"/>
      <c r="O44" s="336"/>
      <c r="P44" s="316" t="s">
        <v>72</v>
      </c>
      <c r="Q44" s="317"/>
      <c r="R44" s="317"/>
      <c r="S44" s="317"/>
      <c r="T44" s="317"/>
      <c r="U44" s="317"/>
      <c r="V44" s="318"/>
      <c r="W44" s="37" t="s">
        <v>73</v>
      </c>
      <c r="X44" s="312">
        <f>IFERROR(SUMPRODUCT(X42:X42*H42:H42),"0")</f>
        <v>0</v>
      </c>
      <c r="Y44" s="312">
        <f>IFERROR(SUMPRODUCT(Y42:Y42*H42:H42),"0")</f>
        <v>0</v>
      </c>
      <c r="Z44" s="37"/>
      <c r="AA44" s="313"/>
      <c r="AB44" s="313"/>
      <c r="AC44" s="313"/>
    </row>
    <row r="45" spans="1:68" ht="16.5" hidden="1" customHeight="1" x14ac:dyDescent="0.25">
      <c r="A45" s="324" t="s">
        <v>105</v>
      </c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0"/>
      <c r="N45" s="320"/>
      <c r="O45" s="320"/>
      <c r="P45" s="320"/>
      <c r="Q45" s="320"/>
      <c r="R45" s="320"/>
      <c r="S45" s="320"/>
      <c r="T45" s="320"/>
      <c r="U45" s="320"/>
      <c r="V45" s="320"/>
      <c r="W45" s="320"/>
      <c r="X45" s="320"/>
      <c r="Y45" s="320"/>
      <c r="Z45" s="320"/>
      <c r="AA45" s="305"/>
      <c r="AB45" s="305"/>
      <c r="AC45" s="305"/>
    </row>
    <row r="46" spans="1:68" ht="14.25" hidden="1" customHeight="1" x14ac:dyDescent="0.25">
      <c r="A46" s="319" t="s">
        <v>63</v>
      </c>
      <c r="B46" s="320"/>
      <c r="C46" s="320"/>
      <c r="D46" s="320"/>
      <c r="E46" s="320"/>
      <c r="F46" s="320"/>
      <c r="G46" s="320"/>
      <c r="H46" s="320"/>
      <c r="I46" s="320"/>
      <c r="J46" s="320"/>
      <c r="K46" s="320"/>
      <c r="L46" s="320"/>
      <c r="M46" s="320"/>
      <c r="N46" s="320"/>
      <c r="O46" s="320"/>
      <c r="P46" s="320"/>
      <c r="Q46" s="320"/>
      <c r="R46" s="320"/>
      <c r="S46" s="320"/>
      <c r="T46" s="320"/>
      <c r="U46" s="320"/>
      <c r="V46" s="320"/>
      <c r="W46" s="320"/>
      <c r="X46" s="320"/>
      <c r="Y46" s="320"/>
      <c r="Z46" s="320"/>
      <c r="AA46" s="306"/>
      <c r="AB46" s="306"/>
      <c r="AC46" s="306"/>
    </row>
    <row r="47" spans="1:68" ht="27" hidden="1" customHeight="1" x14ac:dyDescent="0.25">
      <c r="A47" s="54" t="s">
        <v>106</v>
      </c>
      <c r="B47" s="54" t="s">
        <v>107</v>
      </c>
      <c r="C47" s="31">
        <v>4301070989</v>
      </c>
      <c r="D47" s="321">
        <v>4607111037190</v>
      </c>
      <c r="E47" s="322"/>
      <c r="F47" s="309">
        <v>0.43</v>
      </c>
      <c r="G47" s="32">
        <v>16</v>
      </c>
      <c r="H47" s="309">
        <v>6.88</v>
      </c>
      <c r="I47" s="309">
        <v>7.1996000000000002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47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26"/>
      <c r="R47" s="326"/>
      <c r="S47" s="326"/>
      <c r="T47" s="327"/>
      <c r="U47" s="34"/>
      <c r="V47" s="34"/>
      <c r="W47" s="35" t="s">
        <v>69</v>
      </c>
      <c r="X47" s="310">
        <v>0</v>
      </c>
      <c r="Y47" s="31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82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109</v>
      </c>
      <c r="B48" s="54" t="s">
        <v>110</v>
      </c>
      <c r="C48" s="31">
        <v>4301071032</v>
      </c>
      <c r="D48" s="321">
        <v>4607111038999</v>
      </c>
      <c r="E48" s="322"/>
      <c r="F48" s="309">
        <v>0.4</v>
      </c>
      <c r="G48" s="32">
        <v>16</v>
      </c>
      <c r="H48" s="309">
        <v>6.4</v>
      </c>
      <c r="I48" s="309">
        <v>6.7195999999999998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4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26"/>
      <c r="R48" s="326"/>
      <c r="S48" s="326"/>
      <c r="T48" s="327"/>
      <c r="U48" s="34"/>
      <c r="V48" s="34"/>
      <c r="W48" s="35" t="s">
        <v>69</v>
      </c>
      <c r="X48" s="310">
        <v>0</v>
      </c>
      <c r="Y48" s="311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111</v>
      </c>
      <c r="B49" s="54" t="s">
        <v>112</v>
      </c>
      <c r="C49" s="31">
        <v>4301070972</v>
      </c>
      <c r="D49" s="321">
        <v>4607111037183</v>
      </c>
      <c r="E49" s="322"/>
      <c r="F49" s="309">
        <v>0.9</v>
      </c>
      <c r="G49" s="32">
        <v>8</v>
      </c>
      <c r="H49" s="309">
        <v>7.2</v>
      </c>
      <c r="I49" s="309">
        <v>7.4859999999999998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38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26"/>
      <c r="R49" s="326"/>
      <c r="S49" s="326"/>
      <c r="T49" s="327"/>
      <c r="U49" s="34"/>
      <c r="V49" s="34"/>
      <c r="W49" s="35" t="s">
        <v>69</v>
      </c>
      <c r="X49" s="310">
        <v>0</v>
      </c>
      <c r="Y49" s="311">
        <f t="shared" si="0"/>
        <v>0</v>
      </c>
      <c r="Z49" s="36">
        <f t="shared" si="1"/>
        <v>0</v>
      </c>
      <c r="AA49" s="56"/>
      <c r="AB49" s="57"/>
      <c r="AC49" s="92" t="s">
        <v>108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113</v>
      </c>
      <c r="B50" s="54" t="s">
        <v>114</v>
      </c>
      <c r="C50" s="31">
        <v>4301071044</v>
      </c>
      <c r="D50" s="321">
        <v>4607111039385</v>
      </c>
      <c r="E50" s="322"/>
      <c r="F50" s="309">
        <v>0.7</v>
      </c>
      <c r="G50" s="32">
        <v>10</v>
      </c>
      <c r="H50" s="309">
        <v>7</v>
      </c>
      <c r="I50" s="309">
        <v>7.3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50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26"/>
      <c r="R50" s="326"/>
      <c r="S50" s="326"/>
      <c r="T50" s="327"/>
      <c r="U50" s="34"/>
      <c r="V50" s="34"/>
      <c r="W50" s="35" t="s">
        <v>69</v>
      </c>
      <c r="X50" s="310">
        <v>0</v>
      </c>
      <c r="Y50" s="311">
        <f t="shared" si="0"/>
        <v>0</v>
      </c>
      <c r="Z50" s="36">
        <f t="shared" si="1"/>
        <v>0</v>
      </c>
      <c r="AA50" s="56"/>
      <c r="AB50" s="57"/>
      <c r="AC50" s="94" t="s">
        <v>108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115</v>
      </c>
      <c r="B51" s="54" t="s">
        <v>116</v>
      </c>
      <c r="C51" s="31">
        <v>4301070970</v>
      </c>
      <c r="D51" s="321">
        <v>4607111037091</v>
      </c>
      <c r="E51" s="322"/>
      <c r="F51" s="309">
        <v>0.43</v>
      </c>
      <c r="G51" s="32">
        <v>16</v>
      </c>
      <c r="H51" s="309">
        <v>6.88</v>
      </c>
      <c r="I51" s="309">
        <v>7.11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41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26"/>
      <c r="R51" s="326"/>
      <c r="S51" s="326"/>
      <c r="T51" s="327"/>
      <c r="U51" s="34"/>
      <c r="V51" s="34"/>
      <c r="W51" s="35" t="s">
        <v>69</v>
      </c>
      <c r="X51" s="310">
        <v>0</v>
      </c>
      <c r="Y51" s="311">
        <f t="shared" si="0"/>
        <v>0</v>
      </c>
      <c r="Z51" s="36">
        <f t="shared" si="1"/>
        <v>0</v>
      </c>
      <c r="AA51" s="56"/>
      <c r="AB51" s="57"/>
      <c r="AC51" s="96" t="s">
        <v>117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118</v>
      </c>
      <c r="B52" s="54" t="s">
        <v>119</v>
      </c>
      <c r="C52" s="31">
        <v>4301071045</v>
      </c>
      <c r="D52" s="321">
        <v>4607111039392</v>
      </c>
      <c r="E52" s="322"/>
      <c r="F52" s="309">
        <v>0.4</v>
      </c>
      <c r="G52" s="32">
        <v>16</v>
      </c>
      <c r="H52" s="309">
        <v>6.4</v>
      </c>
      <c r="I52" s="309">
        <v>6.7195999999999998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471" t="s">
        <v>120</v>
      </c>
      <c r="Q52" s="326"/>
      <c r="R52" s="326"/>
      <c r="S52" s="326"/>
      <c r="T52" s="327"/>
      <c r="U52" s="34"/>
      <c r="V52" s="34"/>
      <c r="W52" s="35" t="s">
        <v>69</v>
      </c>
      <c r="X52" s="310">
        <v>0</v>
      </c>
      <c r="Y52" s="311">
        <f t="shared" si="0"/>
        <v>0</v>
      </c>
      <c r="Z52" s="36">
        <f t="shared" si="1"/>
        <v>0</v>
      </c>
      <c r="AA52" s="56"/>
      <c r="AB52" s="57"/>
      <c r="AC52" s="98" t="s">
        <v>117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121</v>
      </c>
      <c r="B53" s="54" t="s">
        <v>122</v>
      </c>
      <c r="C53" s="31">
        <v>4301070971</v>
      </c>
      <c r="D53" s="321">
        <v>4607111036902</v>
      </c>
      <c r="E53" s="322"/>
      <c r="F53" s="309">
        <v>0.9</v>
      </c>
      <c r="G53" s="32">
        <v>8</v>
      </c>
      <c r="H53" s="309">
        <v>7.2</v>
      </c>
      <c r="I53" s="309">
        <v>7.43</v>
      </c>
      <c r="J53" s="32">
        <v>84</v>
      </c>
      <c r="K53" s="32" t="s">
        <v>66</v>
      </c>
      <c r="L53" s="32" t="s">
        <v>80</v>
      </c>
      <c r="M53" s="33" t="s">
        <v>68</v>
      </c>
      <c r="N53" s="33"/>
      <c r="O53" s="32">
        <v>180</v>
      </c>
      <c r="P53" s="45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26"/>
      <c r="R53" s="326"/>
      <c r="S53" s="326"/>
      <c r="T53" s="327"/>
      <c r="U53" s="34"/>
      <c r="V53" s="34"/>
      <c r="W53" s="35" t="s">
        <v>69</v>
      </c>
      <c r="X53" s="310">
        <v>0</v>
      </c>
      <c r="Y53" s="311">
        <f t="shared" si="0"/>
        <v>0</v>
      </c>
      <c r="Z53" s="36">
        <f t="shared" si="1"/>
        <v>0</v>
      </c>
      <c r="AA53" s="56"/>
      <c r="AB53" s="57"/>
      <c r="AC53" s="100" t="s">
        <v>117</v>
      </c>
      <c r="AG53" s="67"/>
      <c r="AJ53" s="71" t="s">
        <v>82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4301071031</v>
      </c>
      <c r="D54" s="321">
        <v>4607111038982</v>
      </c>
      <c r="E54" s="322"/>
      <c r="F54" s="309">
        <v>0.7</v>
      </c>
      <c r="G54" s="32">
        <v>10</v>
      </c>
      <c r="H54" s="309">
        <v>7</v>
      </c>
      <c r="I54" s="309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37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26"/>
      <c r="R54" s="326"/>
      <c r="S54" s="326"/>
      <c r="T54" s="327"/>
      <c r="U54" s="34"/>
      <c r="V54" s="34"/>
      <c r="W54" s="35" t="s">
        <v>69</v>
      </c>
      <c r="X54" s="310">
        <v>0</v>
      </c>
      <c r="Y54" s="311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21">
        <v>4607111036858</v>
      </c>
      <c r="E55" s="322"/>
      <c r="F55" s="309">
        <v>0.43</v>
      </c>
      <c r="G55" s="32">
        <v>16</v>
      </c>
      <c r="H55" s="309">
        <v>6.88</v>
      </c>
      <c r="I55" s="309">
        <v>7.1996000000000002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5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26"/>
      <c r="R55" s="326"/>
      <c r="S55" s="326"/>
      <c r="T55" s="327"/>
      <c r="U55" s="34"/>
      <c r="V55" s="34"/>
      <c r="W55" s="35" t="s">
        <v>69</v>
      </c>
      <c r="X55" s="310">
        <v>24</v>
      </c>
      <c r="Y55" s="311">
        <f t="shared" si="0"/>
        <v>24</v>
      </c>
      <c r="Z55" s="36">
        <f t="shared" si="1"/>
        <v>0.372</v>
      </c>
      <c r="AA55" s="56"/>
      <c r="AB55" s="57"/>
      <c r="AC55" s="104" t="s">
        <v>117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172.79040000000001</v>
      </c>
      <c r="BN55" s="67">
        <f t="shared" si="3"/>
        <v>172.79040000000001</v>
      </c>
      <c r="BO55" s="67">
        <f t="shared" si="4"/>
        <v>0.2857142857142857</v>
      </c>
      <c r="BP55" s="67">
        <f t="shared" si="5"/>
        <v>0.2857142857142857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21">
        <v>4607111039354</v>
      </c>
      <c r="E56" s="322"/>
      <c r="F56" s="309">
        <v>0.4</v>
      </c>
      <c r="G56" s="32">
        <v>16</v>
      </c>
      <c r="H56" s="309">
        <v>6.4</v>
      </c>
      <c r="I56" s="309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51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26"/>
      <c r="R56" s="326"/>
      <c r="S56" s="326"/>
      <c r="T56" s="327"/>
      <c r="U56" s="34"/>
      <c r="V56" s="34"/>
      <c r="W56" s="35" t="s">
        <v>69</v>
      </c>
      <c r="X56" s="310">
        <v>0</v>
      </c>
      <c r="Y56" s="311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1">
        <v>4607111036889</v>
      </c>
      <c r="E57" s="322"/>
      <c r="F57" s="309">
        <v>0.9</v>
      </c>
      <c r="G57" s="32">
        <v>8</v>
      </c>
      <c r="H57" s="309">
        <v>7.2</v>
      </c>
      <c r="I57" s="309">
        <v>7.4859999999999998</v>
      </c>
      <c r="J57" s="32">
        <v>84</v>
      </c>
      <c r="K57" s="32" t="s">
        <v>66</v>
      </c>
      <c r="L57" s="32" t="s">
        <v>80</v>
      </c>
      <c r="M57" s="33" t="s">
        <v>68</v>
      </c>
      <c r="N57" s="33"/>
      <c r="O57" s="32">
        <v>180</v>
      </c>
      <c r="P57" s="36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26"/>
      <c r="R57" s="326"/>
      <c r="S57" s="326"/>
      <c r="T57" s="327"/>
      <c r="U57" s="34"/>
      <c r="V57" s="34"/>
      <c r="W57" s="35" t="s">
        <v>69</v>
      </c>
      <c r="X57" s="310">
        <v>60</v>
      </c>
      <c r="Y57" s="311">
        <f t="shared" si="0"/>
        <v>60</v>
      </c>
      <c r="Z57" s="36">
        <f t="shared" si="1"/>
        <v>0.92999999999999994</v>
      </c>
      <c r="AA57" s="56"/>
      <c r="AB57" s="57"/>
      <c r="AC57" s="108" t="s">
        <v>117</v>
      </c>
      <c r="AG57" s="67"/>
      <c r="AJ57" s="71" t="s">
        <v>82</v>
      </c>
      <c r="AK57" s="71">
        <v>12</v>
      </c>
      <c r="BB57" s="109" t="s">
        <v>1</v>
      </c>
      <c r="BM57" s="67">
        <f t="shared" si="2"/>
        <v>449.15999999999997</v>
      </c>
      <c r="BN57" s="67">
        <f t="shared" si="3"/>
        <v>449.15999999999997</v>
      </c>
      <c r="BO57" s="67">
        <f t="shared" si="4"/>
        <v>0.7142857142857143</v>
      </c>
      <c r="BP57" s="67">
        <f t="shared" si="5"/>
        <v>0.7142857142857143</v>
      </c>
    </row>
    <row r="58" spans="1:68" ht="27" hidden="1" customHeight="1" x14ac:dyDescent="0.25">
      <c r="A58" s="54" t="s">
        <v>131</v>
      </c>
      <c r="B58" s="54" t="s">
        <v>132</v>
      </c>
      <c r="C58" s="31">
        <v>4301071047</v>
      </c>
      <c r="D58" s="321">
        <v>4607111039330</v>
      </c>
      <c r="E58" s="322"/>
      <c r="F58" s="309">
        <v>0.7</v>
      </c>
      <c r="G58" s="32">
        <v>10</v>
      </c>
      <c r="H58" s="309">
        <v>7</v>
      </c>
      <c r="I58" s="309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32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26"/>
      <c r="R58" s="326"/>
      <c r="S58" s="326"/>
      <c r="T58" s="327"/>
      <c r="U58" s="34"/>
      <c r="V58" s="34"/>
      <c r="W58" s="35" t="s">
        <v>69</v>
      </c>
      <c r="X58" s="310">
        <v>0</v>
      </c>
      <c r="Y58" s="311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5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0"/>
      <c r="N59" s="320"/>
      <c r="O59" s="336"/>
      <c r="P59" s="316" t="s">
        <v>72</v>
      </c>
      <c r="Q59" s="317"/>
      <c r="R59" s="317"/>
      <c r="S59" s="317"/>
      <c r="T59" s="317"/>
      <c r="U59" s="317"/>
      <c r="V59" s="318"/>
      <c r="W59" s="37" t="s">
        <v>69</v>
      </c>
      <c r="X59" s="312">
        <f>IFERROR(SUM(X47:X58),"0")</f>
        <v>84</v>
      </c>
      <c r="Y59" s="312">
        <f>IFERROR(SUM(Y47:Y58),"0")</f>
        <v>84</v>
      </c>
      <c r="Z59" s="31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1.302</v>
      </c>
      <c r="AA59" s="313"/>
      <c r="AB59" s="313"/>
      <c r="AC59" s="313"/>
    </row>
    <row r="60" spans="1:68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0"/>
      <c r="N60" s="320"/>
      <c r="O60" s="336"/>
      <c r="P60" s="316" t="s">
        <v>72</v>
      </c>
      <c r="Q60" s="317"/>
      <c r="R60" s="317"/>
      <c r="S60" s="317"/>
      <c r="T60" s="317"/>
      <c r="U60" s="317"/>
      <c r="V60" s="318"/>
      <c r="W60" s="37" t="s">
        <v>73</v>
      </c>
      <c r="X60" s="312">
        <f>IFERROR(SUMPRODUCT(X47:X58*H47:H58),"0")</f>
        <v>597.12</v>
      </c>
      <c r="Y60" s="312">
        <f>IFERROR(SUMPRODUCT(Y47:Y58*H47:H58),"0")</f>
        <v>597.12</v>
      </c>
      <c r="Z60" s="37"/>
      <c r="AA60" s="313"/>
      <c r="AB60" s="313"/>
      <c r="AC60" s="313"/>
    </row>
    <row r="61" spans="1:68" ht="16.5" hidden="1" customHeight="1" x14ac:dyDescent="0.25">
      <c r="A61" s="324" t="s">
        <v>133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20"/>
      <c r="Z61" s="320"/>
      <c r="AA61" s="305"/>
      <c r="AB61" s="305"/>
      <c r="AC61" s="305"/>
    </row>
    <row r="62" spans="1:68" ht="14.25" hidden="1" customHeight="1" x14ac:dyDescent="0.25">
      <c r="A62" s="319" t="s">
        <v>63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20"/>
      <c r="Z62" s="320"/>
      <c r="AA62" s="306"/>
      <c r="AB62" s="306"/>
      <c r="AC62" s="306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21">
        <v>4607111037411</v>
      </c>
      <c r="E63" s="322"/>
      <c r="F63" s="309">
        <v>2.7</v>
      </c>
      <c r="G63" s="32">
        <v>1</v>
      </c>
      <c r="H63" s="309">
        <v>2.7</v>
      </c>
      <c r="I63" s="309">
        <v>2.8132000000000001</v>
      </c>
      <c r="J63" s="32">
        <v>234</v>
      </c>
      <c r="K63" s="32" t="s">
        <v>136</v>
      </c>
      <c r="L63" s="32" t="s">
        <v>67</v>
      </c>
      <c r="M63" s="33" t="s">
        <v>68</v>
      </c>
      <c r="N63" s="33"/>
      <c r="O63" s="32">
        <v>180</v>
      </c>
      <c r="P63" s="50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26"/>
      <c r="R63" s="326"/>
      <c r="S63" s="326"/>
      <c r="T63" s="327"/>
      <c r="U63" s="34"/>
      <c r="V63" s="34"/>
      <c r="W63" s="35" t="s">
        <v>69</v>
      </c>
      <c r="X63" s="310">
        <v>18</v>
      </c>
      <c r="Y63" s="311">
        <f>IFERROR(IF(X63="","",X63),"")</f>
        <v>18</v>
      </c>
      <c r="Z63" s="36">
        <f>IFERROR(IF(X63="","",X63*0.00502),"")</f>
        <v>9.0359999999999996E-2</v>
      </c>
      <c r="AA63" s="56"/>
      <c r="AB63" s="57"/>
      <c r="AC63" s="112" t="s">
        <v>137</v>
      </c>
      <c r="AG63" s="67"/>
      <c r="AJ63" s="71" t="s">
        <v>71</v>
      </c>
      <c r="AK63" s="71">
        <v>1</v>
      </c>
      <c r="BB63" s="113" t="s">
        <v>1</v>
      </c>
      <c r="BM63" s="67">
        <f>IFERROR(X63*I63,"0")</f>
        <v>50.637600000000006</v>
      </c>
      <c r="BN63" s="67">
        <f>IFERROR(Y63*I63,"0")</f>
        <v>50.637600000000006</v>
      </c>
      <c r="BO63" s="67">
        <f>IFERROR(X63/J63,"0")</f>
        <v>7.6923076923076927E-2</v>
      </c>
      <c r="BP63" s="67">
        <f>IFERROR(Y63/J63,"0")</f>
        <v>7.6923076923076927E-2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1">
        <v>4607111036728</v>
      </c>
      <c r="E64" s="322"/>
      <c r="F64" s="309">
        <v>5</v>
      </c>
      <c r="G64" s="32">
        <v>1</v>
      </c>
      <c r="H64" s="309">
        <v>5</v>
      </c>
      <c r="I64" s="309">
        <v>5.2131999999999996</v>
      </c>
      <c r="J64" s="32">
        <v>144</v>
      </c>
      <c r="K64" s="32" t="s">
        <v>66</v>
      </c>
      <c r="L64" s="32" t="s">
        <v>88</v>
      </c>
      <c r="M64" s="33" t="s">
        <v>68</v>
      </c>
      <c r="N64" s="33"/>
      <c r="O64" s="32">
        <v>180</v>
      </c>
      <c r="P64" s="37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26"/>
      <c r="R64" s="326"/>
      <c r="S64" s="326"/>
      <c r="T64" s="327"/>
      <c r="U64" s="34"/>
      <c r="V64" s="34"/>
      <c r="W64" s="35" t="s">
        <v>69</v>
      </c>
      <c r="X64" s="310">
        <v>36</v>
      </c>
      <c r="Y64" s="311">
        <f>IFERROR(IF(X64="","",X64),"")</f>
        <v>36</v>
      </c>
      <c r="Z64" s="36">
        <f>IFERROR(IF(X64="","",X64*0.00866),"")</f>
        <v>0.31175999999999998</v>
      </c>
      <c r="AA64" s="56"/>
      <c r="AB64" s="57"/>
      <c r="AC64" s="114" t="s">
        <v>137</v>
      </c>
      <c r="AG64" s="67"/>
      <c r="AJ64" s="71" t="s">
        <v>89</v>
      </c>
      <c r="AK64" s="71">
        <v>144</v>
      </c>
      <c r="BB64" s="115" t="s">
        <v>1</v>
      </c>
      <c r="BM64" s="67">
        <f>IFERROR(X64*I64,"0")</f>
        <v>187.67519999999999</v>
      </c>
      <c r="BN64" s="67">
        <f>IFERROR(Y64*I64,"0")</f>
        <v>187.67519999999999</v>
      </c>
      <c r="BO64" s="67">
        <f>IFERROR(X64/J64,"0")</f>
        <v>0.25</v>
      </c>
      <c r="BP64" s="67">
        <f>IFERROR(Y64/J64,"0")</f>
        <v>0.25</v>
      </c>
    </row>
    <row r="65" spans="1:68" x14ac:dyDescent="0.2">
      <c r="A65" s="335"/>
      <c r="B65" s="320"/>
      <c r="C65" s="320"/>
      <c r="D65" s="320"/>
      <c r="E65" s="320"/>
      <c r="F65" s="320"/>
      <c r="G65" s="320"/>
      <c r="H65" s="320"/>
      <c r="I65" s="320"/>
      <c r="J65" s="320"/>
      <c r="K65" s="320"/>
      <c r="L65" s="320"/>
      <c r="M65" s="320"/>
      <c r="N65" s="320"/>
      <c r="O65" s="336"/>
      <c r="P65" s="316" t="s">
        <v>72</v>
      </c>
      <c r="Q65" s="317"/>
      <c r="R65" s="317"/>
      <c r="S65" s="317"/>
      <c r="T65" s="317"/>
      <c r="U65" s="317"/>
      <c r="V65" s="318"/>
      <c r="W65" s="37" t="s">
        <v>69</v>
      </c>
      <c r="X65" s="312">
        <f>IFERROR(SUM(X63:X64),"0")</f>
        <v>54</v>
      </c>
      <c r="Y65" s="312">
        <f>IFERROR(SUM(Y63:Y64),"0")</f>
        <v>54</v>
      </c>
      <c r="Z65" s="312">
        <f>IFERROR(IF(Z63="",0,Z63),"0")+IFERROR(IF(Z64="",0,Z64),"0")</f>
        <v>0.40211999999999998</v>
      </c>
      <c r="AA65" s="313"/>
      <c r="AB65" s="313"/>
      <c r="AC65" s="313"/>
    </row>
    <row r="66" spans="1:68" x14ac:dyDescent="0.2">
      <c r="A66" s="320"/>
      <c r="B66" s="320"/>
      <c r="C66" s="320"/>
      <c r="D66" s="320"/>
      <c r="E66" s="320"/>
      <c r="F66" s="320"/>
      <c r="G66" s="320"/>
      <c r="H66" s="320"/>
      <c r="I66" s="320"/>
      <c r="J66" s="320"/>
      <c r="K66" s="320"/>
      <c r="L66" s="320"/>
      <c r="M66" s="320"/>
      <c r="N66" s="320"/>
      <c r="O66" s="336"/>
      <c r="P66" s="316" t="s">
        <v>72</v>
      </c>
      <c r="Q66" s="317"/>
      <c r="R66" s="317"/>
      <c r="S66" s="317"/>
      <c r="T66" s="317"/>
      <c r="U66" s="317"/>
      <c r="V66" s="318"/>
      <c r="W66" s="37" t="s">
        <v>73</v>
      </c>
      <c r="X66" s="312">
        <f>IFERROR(SUMPRODUCT(X63:X64*H63:H64),"0")</f>
        <v>228.6</v>
      </c>
      <c r="Y66" s="312">
        <f>IFERROR(SUMPRODUCT(Y63:Y64*H63:H64),"0")</f>
        <v>228.6</v>
      </c>
      <c r="Z66" s="37"/>
      <c r="AA66" s="313"/>
      <c r="AB66" s="313"/>
      <c r="AC66" s="313"/>
    </row>
    <row r="67" spans="1:68" ht="16.5" hidden="1" customHeight="1" x14ac:dyDescent="0.25">
      <c r="A67" s="324" t="s">
        <v>140</v>
      </c>
      <c r="B67" s="320"/>
      <c r="C67" s="320"/>
      <c r="D67" s="320"/>
      <c r="E67" s="320"/>
      <c r="F67" s="320"/>
      <c r="G67" s="320"/>
      <c r="H67" s="320"/>
      <c r="I67" s="320"/>
      <c r="J67" s="320"/>
      <c r="K67" s="320"/>
      <c r="L67" s="320"/>
      <c r="M67" s="320"/>
      <c r="N67" s="320"/>
      <c r="O67" s="320"/>
      <c r="P67" s="320"/>
      <c r="Q67" s="320"/>
      <c r="R67" s="320"/>
      <c r="S67" s="320"/>
      <c r="T67" s="320"/>
      <c r="U67" s="320"/>
      <c r="V67" s="320"/>
      <c r="W67" s="320"/>
      <c r="X67" s="320"/>
      <c r="Y67" s="320"/>
      <c r="Z67" s="320"/>
      <c r="AA67" s="305"/>
      <c r="AB67" s="305"/>
      <c r="AC67" s="305"/>
    </row>
    <row r="68" spans="1:68" ht="14.25" hidden="1" customHeight="1" x14ac:dyDescent="0.25">
      <c r="A68" s="319" t="s">
        <v>141</v>
      </c>
      <c r="B68" s="320"/>
      <c r="C68" s="320"/>
      <c r="D68" s="320"/>
      <c r="E68" s="320"/>
      <c r="F68" s="320"/>
      <c r="G68" s="320"/>
      <c r="H68" s="320"/>
      <c r="I68" s="320"/>
      <c r="J68" s="320"/>
      <c r="K68" s="320"/>
      <c r="L68" s="320"/>
      <c r="M68" s="320"/>
      <c r="N68" s="320"/>
      <c r="O68" s="320"/>
      <c r="P68" s="320"/>
      <c r="Q68" s="320"/>
      <c r="R68" s="320"/>
      <c r="S68" s="320"/>
      <c r="T68" s="320"/>
      <c r="U68" s="320"/>
      <c r="V68" s="320"/>
      <c r="W68" s="320"/>
      <c r="X68" s="320"/>
      <c r="Y68" s="320"/>
      <c r="Z68" s="320"/>
      <c r="AA68" s="306"/>
      <c r="AB68" s="306"/>
      <c r="AC68" s="306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21">
        <v>4607111033659</v>
      </c>
      <c r="E69" s="322"/>
      <c r="F69" s="309">
        <v>0.3</v>
      </c>
      <c r="G69" s="32">
        <v>12</v>
      </c>
      <c r="H69" s="309">
        <v>3.6</v>
      </c>
      <c r="I69" s="309">
        <v>4.3036000000000003</v>
      </c>
      <c r="J69" s="32">
        <v>70</v>
      </c>
      <c r="K69" s="32" t="s">
        <v>79</v>
      </c>
      <c r="L69" s="32" t="s">
        <v>80</v>
      </c>
      <c r="M69" s="33" t="s">
        <v>68</v>
      </c>
      <c r="N69" s="33"/>
      <c r="O69" s="32">
        <v>180</v>
      </c>
      <c r="P69" s="433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26"/>
      <c r="R69" s="326"/>
      <c r="S69" s="326"/>
      <c r="T69" s="327"/>
      <c r="U69" s="34"/>
      <c r="V69" s="34"/>
      <c r="W69" s="35" t="s">
        <v>69</v>
      </c>
      <c r="X69" s="310">
        <v>28</v>
      </c>
      <c r="Y69" s="311">
        <f>IFERROR(IF(X69="","",X69),"")</f>
        <v>28</v>
      </c>
      <c r="Z69" s="36">
        <f>IFERROR(IF(X69="","",X69*0.01788),"")</f>
        <v>0.50063999999999997</v>
      </c>
      <c r="AA69" s="56"/>
      <c r="AB69" s="57"/>
      <c r="AC69" s="116" t="s">
        <v>144</v>
      </c>
      <c r="AG69" s="67"/>
      <c r="AJ69" s="71" t="s">
        <v>82</v>
      </c>
      <c r="AK69" s="71">
        <v>14</v>
      </c>
      <c r="BB69" s="117" t="s">
        <v>83</v>
      </c>
      <c r="BM69" s="67">
        <f>IFERROR(X69*I69,"0")</f>
        <v>120.50080000000001</v>
      </c>
      <c r="BN69" s="67">
        <f>IFERROR(Y69*I69,"0")</f>
        <v>120.50080000000001</v>
      </c>
      <c r="BO69" s="67">
        <f>IFERROR(X69/J69,"0")</f>
        <v>0.4</v>
      </c>
      <c r="BP69" s="67">
        <f>IFERROR(Y69/J69,"0")</f>
        <v>0.4</v>
      </c>
    </row>
    <row r="70" spans="1:68" x14ac:dyDescent="0.2">
      <c r="A70" s="335"/>
      <c r="B70" s="320"/>
      <c r="C70" s="320"/>
      <c r="D70" s="320"/>
      <c r="E70" s="320"/>
      <c r="F70" s="320"/>
      <c r="G70" s="320"/>
      <c r="H70" s="320"/>
      <c r="I70" s="320"/>
      <c r="J70" s="320"/>
      <c r="K70" s="320"/>
      <c r="L70" s="320"/>
      <c r="M70" s="320"/>
      <c r="N70" s="320"/>
      <c r="O70" s="336"/>
      <c r="P70" s="316" t="s">
        <v>72</v>
      </c>
      <c r="Q70" s="317"/>
      <c r="R70" s="317"/>
      <c r="S70" s="317"/>
      <c r="T70" s="317"/>
      <c r="U70" s="317"/>
      <c r="V70" s="318"/>
      <c r="W70" s="37" t="s">
        <v>69</v>
      </c>
      <c r="X70" s="312">
        <f>IFERROR(SUM(X69:X69),"0")</f>
        <v>28</v>
      </c>
      <c r="Y70" s="312">
        <f>IFERROR(SUM(Y69:Y69),"0")</f>
        <v>28</v>
      </c>
      <c r="Z70" s="312">
        <f>IFERROR(IF(Z69="",0,Z69),"0")</f>
        <v>0.50063999999999997</v>
      </c>
      <c r="AA70" s="313"/>
      <c r="AB70" s="313"/>
      <c r="AC70" s="313"/>
    </row>
    <row r="71" spans="1:68" x14ac:dyDescent="0.2">
      <c r="A71" s="320"/>
      <c r="B71" s="320"/>
      <c r="C71" s="320"/>
      <c r="D71" s="320"/>
      <c r="E71" s="320"/>
      <c r="F71" s="320"/>
      <c r="G71" s="320"/>
      <c r="H71" s="320"/>
      <c r="I71" s="320"/>
      <c r="J71" s="320"/>
      <c r="K71" s="320"/>
      <c r="L71" s="320"/>
      <c r="M71" s="320"/>
      <c r="N71" s="320"/>
      <c r="O71" s="336"/>
      <c r="P71" s="316" t="s">
        <v>72</v>
      </c>
      <c r="Q71" s="317"/>
      <c r="R71" s="317"/>
      <c r="S71" s="317"/>
      <c r="T71" s="317"/>
      <c r="U71" s="317"/>
      <c r="V71" s="318"/>
      <c r="W71" s="37" t="s">
        <v>73</v>
      </c>
      <c r="X71" s="312">
        <f>IFERROR(SUMPRODUCT(X69:X69*H69:H69),"0")</f>
        <v>100.8</v>
      </c>
      <c r="Y71" s="312">
        <f>IFERROR(SUMPRODUCT(Y69:Y69*H69:H69),"0")</f>
        <v>100.8</v>
      </c>
      <c r="Z71" s="37"/>
      <c r="AA71" s="313"/>
      <c r="AB71" s="313"/>
      <c r="AC71" s="313"/>
    </row>
    <row r="72" spans="1:68" ht="16.5" hidden="1" customHeight="1" x14ac:dyDescent="0.25">
      <c r="A72" s="324" t="s">
        <v>145</v>
      </c>
      <c r="B72" s="320"/>
      <c r="C72" s="320"/>
      <c r="D72" s="320"/>
      <c r="E72" s="320"/>
      <c r="F72" s="320"/>
      <c r="G72" s="320"/>
      <c r="H72" s="320"/>
      <c r="I72" s="320"/>
      <c r="J72" s="320"/>
      <c r="K72" s="320"/>
      <c r="L72" s="320"/>
      <c r="M72" s="320"/>
      <c r="N72" s="320"/>
      <c r="O72" s="320"/>
      <c r="P72" s="320"/>
      <c r="Q72" s="320"/>
      <c r="R72" s="320"/>
      <c r="S72" s="320"/>
      <c r="T72" s="320"/>
      <c r="U72" s="320"/>
      <c r="V72" s="320"/>
      <c r="W72" s="320"/>
      <c r="X72" s="320"/>
      <c r="Y72" s="320"/>
      <c r="Z72" s="320"/>
      <c r="AA72" s="305"/>
      <c r="AB72" s="305"/>
      <c r="AC72" s="305"/>
    </row>
    <row r="73" spans="1:68" ht="14.25" hidden="1" customHeight="1" x14ac:dyDescent="0.25">
      <c r="A73" s="319" t="s">
        <v>146</v>
      </c>
      <c r="B73" s="320"/>
      <c r="C73" s="320"/>
      <c r="D73" s="320"/>
      <c r="E73" s="320"/>
      <c r="F73" s="320"/>
      <c r="G73" s="320"/>
      <c r="H73" s="320"/>
      <c r="I73" s="320"/>
      <c r="J73" s="320"/>
      <c r="K73" s="320"/>
      <c r="L73" s="320"/>
      <c r="M73" s="320"/>
      <c r="N73" s="320"/>
      <c r="O73" s="320"/>
      <c r="P73" s="320"/>
      <c r="Q73" s="320"/>
      <c r="R73" s="320"/>
      <c r="S73" s="320"/>
      <c r="T73" s="320"/>
      <c r="U73" s="320"/>
      <c r="V73" s="320"/>
      <c r="W73" s="320"/>
      <c r="X73" s="320"/>
      <c r="Y73" s="320"/>
      <c r="Z73" s="320"/>
      <c r="AA73" s="306"/>
      <c r="AB73" s="306"/>
      <c r="AC73" s="306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1">
        <v>4607111034137</v>
      </c>
      <c r="E74" s="322"/>
      <c r="F74" s="309">
        <v>0.3</v>
      </c>
      <c r="G74" s="32">
        <v>12</v>
      </c>
      <c r="H74" s="309">
        <v>3.6</v>
      </c>
      <c r="I74" s="309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6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26"/>
      <c r="R74" s="326"/>
      <c r="S74" s="326"/>
      <c r="T74" s="327"/>
      <c r="U74" s="34"/>
      <c r="V74" s="34"/>
      <c r="W74" s="35" t="s">
        <v>69</v>
      </c>
      <c r="X74" s="310">
        <v>28</v>
      </c>
      <c r="Y74" s="311">
        <f>IFERROR(IF(X74="","",X74),"")</f>
        <v>28</v>
      </c>
      <c r="Z74" s="36">
        <f>IFERROR(IF(X74="","",X74*0.01788),"")</f>
        <v>0.50063999999999997</v>
      </c>
      <c r="AA74" s="56"/>
      <c r="AB74" s="57"/>
      <c r="AC74" s="118" t="s">
        <v>149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120.50080000000001</v>
      </c>
      <c r="BN74" s="67">
        <f>IFERROR(Y74*I74,"0")</f>
        <v>120.50080000000001</v>
      </c>
      <c r="BO74" s="67">
        <f>IFERROR(X74/J74,"0")</f>
        <v>0.4</v>
      </c>
      <c r="BP74" s="67">
        <f>IFERROR(Y74/J74,"0")</f>
        <v>0.4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1">
        <v>4607111034120</v>
      </c>
      <c r="E75" s="322"/>
      <c r="F75" s="309">
        <v>0.3</v>
      </c>
      <c r="G75" s="32">
        <v>12</v>
      </c>
      <c r="H75" s="309">
        <v>3.6</v>
      </c>
      <c r="I75" s="309">
        <v>4.3036000000000003</v>
      </c>
      <c r="J75" s="32">
        <v>70</v>
      </c>
      <c r="K75" s="32" t="s">
        <v>79</v>
      </c>
      <c r="L75" s="32" t="s">
        <v>80</v>
      </c>
      <c r="M75" s="33" t="s">
        <v>68</v>
      </c>
      <c r="N75" s="33"/>
      <c r="O75" s="32">
        <v>180</v>
      </c>
      <c r="P75" s="367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26"/>
      <c r="R75" s="326"/>
      <c r="S75" s="326"/>
      <c r="T75" s="327"/>
      <c r="U75" s="34"/>
      <c r="V75" s="34"/>
      <c r="W75" s="35" t="s">
        <v>69</v>
      </c>
      <c r="X75" s="310">
        <v>42</v>
      </c>
      <c r="Y75" s="311">
        <f>IFERROR(IF(X75="","",X75),"")</f>
        <v>42</v>
      </c>
      <c r="Z75" s="36">
        <f>IFERROR(IF(X75="","",X75*0.01788),"")</f>
        <v>0.75095999999999996</v>
      </c>
      <c r="AA75" s="56"/>
      <c r="AB75" s="57"/>
      <c r="AC75" s="120" t="s">
        <v>152</v>
      </c>
      <c r="AG75" s="67"/>
      <c r="AJ75" s="71" t="s">
        <v>82</v>
      </c>
      <c r="AK75" s="71">
        <v>14</v>
      </c>
      <c r="BB75" s="121" t="s">
        <v>83</v>
      </c>
      <c r="BM75" s="67">
        <f>IFERROR(X75*I75,"0")</f>
        <v>180.75120000000001</v>
      </c>
      <c r="BN75" s="67">
        <f>IFERROR(Y75*I75,"0")</f>
        <v>180.75120000000001</v>
      </c>
      <c r="BO75" s="67">
        <f>IFERROR(X75/J75,"0")</f>
        <v>0.6</v>
      </c>
      <c r="BP75" s="67">
        <f>IFERROR(Y75/J75,"0")</f>
        <v>0.6</v>
      </c>
    </row>
    <row r="76" spans="1:68" x14ac:dyDescent="0.2">
      <c r="A76" s="335"/>
      <c r="B76" s="320"/>
      <c r="C76" s="320"/>
      <c r="D76" s="320"/>
      <c r="E76" s="320"/>
      <c r="F76" s="320"/>
      <c r="G76" s="320"/>
      <c r="H76" s="320"/>
      <c r="I76" s="320"/>
      <c r="J76" s="320"/>
      <c r="K76" s="320"/>
      <c r="L76" s="320"/>
      <c r="M76" s="320"/>
      <c r="N76" s="320"/>
      <c r="O76" s="336"/>
      <c r="P76" s="316" t="s">
        <v>72</v>
      </c>
      <c r="Q76" s="317"/>
      <c r="R76" s="317"/>
      <c r="S76" s="317"/>
      <c r="T76" s="317"/>
      <c r="U76" s="317"/>
      <c r="V76" s="318"/>
      <c r="W76" s="37" t="s">
        <v>69</v>
      </c>
      <c r="X76" s="312">
        <f>IFERROR(SUM(X74:X75),"0")</f>
        <v>70</v>
      </c>
      <c r="Y76" s="312">
        <f>IFERROR(SUM(Y74:Y75),"0")</f>
        <v>70</v>
      </c>
      <c r="Z76" s="312">
        <f>IFERROR(IF(Z74="",0,Z74),"0")+IFERROR(IF(Z75="",0,Z75),"0")</f>
        <v>1.2515999999999998</v>
      </c>
      <c r="AA76" s="313"/>
      <c r="AB76" s="313"/>
      <c r="AC76" s="313"/>
    </row>
    <row r="77" spans="1:68" x14ac:dyDescent="0.2">
      <c r="A77" s="320"/>
      <c r="B77" s="320"/>
      <c r="C77" s="320"/>
      <c r="D77" s="320"/>
      <c r="E77" s="320"/>
      <c r="F77" s="320"/>
      <c r="G77" s="320"/>
      <c r="H77" s="320"/>
      <c r="I77" s="320"/>
      <c r="J77" s="320"/>
      <c r="K77" s="320"/>
      <c r="L77" s="320"/>
      <c r="M77" s="320"/>
      <c r="N77" s="320"/>
      <c r="O77" s="336"/>
      <c r="P77" s="316" t="s">
        <v>72</v>
      </c>
      <c r="Q77" s="317"/>
      <c r="R77" s="317"/>
      <c r="S77" s="317"/>
      <c r="T77" s="317"/>
      <c r="U77" s="317"/>
      <c r="V77" s="318"/>
      <c r="W77" s="37" t="s">
        <v>73</v>
      </c>
      <c r="X77" s="312">
        <f>IFERROR(SUMPRODUCT(X74:X75*H74:H75),"0")</f>
        <v>252</v>
      </c>
      <c r="Y77" s="312">
        <f>IFERROR(SUMPRODUCT(Y74:Y75*H74:H75),"0")</f>
        <v>252</v>
      </c>
      <c r="Z77" s="37"/>
      <c r="AA77" s="313"/>
      <c r="AB77" s="313"/>
      <c r="AC77" s="313"/>
    </row>
    <row r="78" spans="1:68" ht="16.5" hidden="1" customHeight="1" x14ac:dyDescent="0.25">
      <c r="A78" s="324" t="s">
        <v>153</v>
      </c>
      <c r="B78" s="320"/>
      <c r="C78" s="320"/>
      <c r="D78" s="320"/>
      <c r="E78" s="320"/>
      <c r="F78" s="320"/>
      <c r="G78" s="320"/>
      <c r="H78" s="320"/>
      <c r="I78" s="320"/>
      <c r="J78" s="320"/>
      <c r="K78" s="320"/>
      <c r="L78" s="320"/>
      <c r="M78" s="320"/>
      <c r="N78" s="320"/>
      <c r="O78" s="320"/>
      <c r="P78" s="320"/>
      <c r="Q78" s="320"/>
      <c r="R78" s="320"/>
      <c r="S78" s="320"/>
      <c r="T78" s="320"/>
      <c r="U78" s="320"/>
      <c r="V78" s="320"/>
      <c r="W78" s="320"/>
      <c r="X78" s="320"/>
      <c r="Y78" s="320"/>
      <c r="Z78" s="320"/>
      <c r="AA78" s="305"/>
      <c r="AB78" s="305"/>
      <c r="AC78" s="305"/>
    </row>
    <row r="79" spans="1:68" ht="14.25" hidden="1" customHeight="1" x14ac:dyDescent="0.25">
      <c r="A79" s="319" t="s">
        <v>141</v>
      </c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320"/>
      <c r="M79" s="320"/>
      <c r="N79" s="320"/>
      <c r="O79" s="320"/>
      <c r="P79" s="320"/>
      <c r="Q79" s="320"/>
      <c r="R79" s="320"/>
      <c r="S79" s="320"/>
      <c r="T79" s="320"/>
      <c r="U79" s="320"/>
      <c r="V79" s="320"/>
      <c r="W79" s="320"/>
      <c r="X79" s="320"/>
      <c r="Y79" s="320"/>
      <c r="Z79" s="320"/>
      <c r="AA79" s="306"/>
      <c r="AB79" s="306"/>
      <c r="AC79" s="306"/>
    </row>
    <row r="80" spans="1:68" ht="27" hidden="1" customHeight="1" x14ac:dyDescent="0.25">
      <c r="A80" s="54" t="s">
        <v>154</v>
      </c>
      <c r="B80" s="54" t="s">
        <v>155</v>
      </c>
      <c r="C80" s="31">
        <v>4301135285</v>
      </c>
      <c r="D80" s="321">
        <v>4607111036407</v>
      </c>
      <c r="E80" s="322"/>
      <c r="F80" s="309">
        <v>0.3</v>
      </c>
      <c r="G80" s="32">
        <v>14</v>
      </c>
      <c r="H80" s="309">
        <v>4.2</v>
      </c>
      <c r="I80" s="309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39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26"/>
      <c r="R80" s="326"/>
      <c r="S80" s="326"/>
      <c r="T80" s="327"/>
      <c r="U80" s="34"/>
      <c r="V80" s="34"/>
      <c r="W80" s="35" t="s">
        <v>69</v>
      </c>
      <c r="X80" s="310">
        <v>0</v>
      </c>
      <c r="Y80" s="311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82</v>
      </c>
      <c r="AK80" s="71">
        <v>14</v>
      </c>
      <c r="BB80" s="123" t="s">
        <v>83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21">
        <v>4607111033628</v>
      </c>
      <c r="E81" s="322"/>
      <c r="F81" s="309">
        <v>0.3</v>
      </c>
      <c r="G81" s="32">
        <v>12</v>
      </c>
      <c r="H81" s="309">
        <v>3.6</v>
      </c>
      <c r="I81" s="309">
        <v>4.3036000000000003</v>
      </c>
      <c r="J81" s="32">
        <v>70</v>
      </c>
      <c r="K81" s="32" t="s">
        <v>79</v>
      </c>
      <c r="L81" s="32" t="s">
        <v>80</v>
      </c>
      <c r="M81" s="33" t="s">
        <v>68</v>
      </c>
      <c r="N81" s="33"/>
      <c r="O81" s="32">
        <v>180</v>
      </c>
      <c r="P81" s="512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26"/>
      <c r="R81" s="326"/>
      <c r="S81" s="326"/>
      <c r="T81" s="327"/>
      <c r="U81" s="34"/>
      <c r="V81" s="34"/>
      <c r="W81" s="35" t="s">
        <v>69</v>
      </c>
      <c r="X81" s="310">
        <v>56</v>
      </c>
      <c r="Y81" s="311">
        <f t="shared" si="6"/>
        <v>56</v>
      </c>
      <c r="Z81" s="36">
        <f t="shared" si="7"/>
        <v>1.0012799999999999</v>
      </c>
      <c r="AA81" s="56"/>
      <c r="AB81" s="57"/>
      <c r="AC81" s="124" t="s">
        <v>159</v>
      </c>
      <c r="AG81" s="67"/>
      <c r="AJ81" s="71" t="s">
        <v>82</v>
      </c>
      <c r="AK81" s="71">
        <v>14</v>
      </c>
      <c r="BB81" s="125" t="s">
        <v>83</v>
      </c>
      <c r="BM81" s="67">
        <f t="shared" si="8"/>
        <v>241.00160000000002</v>
      </c>
      <c r="BN81" s="67">
        <f t="shared" si="9"/>
        <v>241.00160000000002</v>
      </c>
      <c r="BO81" s="67">
        <f t="shared" si="10"/>
        <v>0.8</v>
      </c>
      <c r="BP81" s="67">
        <f t="shared" si="11"/>
        <v>0.8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21">
        <v>4607111033451</v>
      </c>
      <c r="E82" s="322"/>
      <c r="F82" s="309">
        <v>0.3</v>
      </c>
      <c r="G82" s="32">
        <v>12</v>
      </c>
      <c r="H82" s="309">
        <v>3.6</v>
      </c>
      <c r="I82" s="309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363" t="s">
        <v>162</v>
      </c>
      <c r="Q82" s="326"/>
      <c r="R82" s="326"/>
      <c r="S82" s="326"/>
      <c r="T82" s="327"/>
      <c r="U82" s="34"/>
      <c r="V82" s="34"/>
      <c r="W82" s="35" t="s">
        <v>69</v>
      </c>
      <c r="X82" s="310">
        <v>56</v>
      </c>
      <c r="Y82" s="311">
        <f t="shared" si="6"/>
        <v>56</v>
      </c>
      <c r="Z82" s="36">
        <f t="shared" si="7"/>
        <v>1.0012799999999999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241.00160000000002</v>
      </c>
      <c r="BN82" s="67">
        <f t="shared" si="9"/>
        <v>241.00160000000002</v>
      </c>
      <c r="BO82" s="67">
        <f t="shared" si="10"/>
        <v>0.8</v>
      </c>
      <c r="BP82" s="67">
        <f t="shared" si="11"/>
        <v>0.8</v>
      </c>
    </row>
    <row r="83" spans="1:68" ht="27" customHeight="1" x14ac:dyDescent="0.25">
      <c r="A83" s="54" t="s">
        <v>164</v>
      </c>
      <c r="B83" s="54" t="s">
        <v>165</v>
      </c>
      <c r="C83" s="31">
        <v>4301135295</v>
      </c>
      <c r="D83" s="321">
        <v>4607111035141</v>
      </c>
      <c r="E83" s="322"/>
      <c r="F83" s="309">
        <v>0.3</v>
      </c>
      <c r="G83" s="32">
        <v>12</v>
      </c>
      <c r="H83" s="309">
        <v>3.6</v>
      </c>
      <c r="I83" s="309">
        <v>4.3036000000000003</v>
      </c>
      <c r="J83" s="32">
        <v>70</v>
      </c>
      <c r="K83" s="32" t="s">
        <v>79</v>
      </c>
      <c r="L83" s="32" t="s">
        <v>80</v>
      </c>
      <c r="M83" s="33" t="s">
        <v>68</v>
      </c>
      <c r="N83" s="33"/>
      <c r="O83" s="32">
        <v>180</v>
      </c>
      <c r="P83" s="347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26"/>
      <c r="R83" s="326"/>
      <c r="S83" s="326"/>
      <c r="T83" s="327"/>
      <c r="U83" s="34"/>
      <c r="V83" s="34"/>
      <c r="W83" s="35" t="s">
        <v>69</v>
      </c>
      <c r="X83" s="310">
        <v>14</v>
      </c>
      <c r="Y83" s="311">
        <f t="shared" si="6"/>
        <v>14</v>
      </c>
      <c r="Z83" s="36">
        <f t="shared" si="7"/>
        <v>0.25031999999999999</v>
      </c>
      <c r="AA83" s="56"/>
      <c r="AB83" s="57"/>
      <c r="AC83" s="128" t="s">
        <v>166</v>
      </c>
      <c r="AG83" s="67"/>
      <c r="AJ83" s="71" t="s">
        <v>82</v>
      </c>
      <c r="AK83" s="71">
        <v>14</v>
      </c>
      <c r="BB83" s="129" t="s">
        <v>83</v>
      </c>
      <c r="BM83" s="67">
        <f t="shared" si="8"/>
        <v>60.250400000000006</v>
      </c>
      <c r="BN83" s="67">
        <f t="shared" si="9"/>
        <v>60.250400000000006</v>
      </c>
      <c r="BO83" s="67">
        <f t="shared" si="10"/>
        <v>0.2</v>
      </c>
      <c r="BP83" s="67">
        <f t="shared" si="11"/>
        <v>0.2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21">
        <v>4607111033444</v>
      </c>
      <c r="E84" s="322"/>
      <c r="F84" s="309">
        <v>0.3</v>
      </c>
      <c r="G84" s="32">
        <v>12</v>
      </c>
      <c r="H84" s="309">
        <v>3.6</v>
      </c>
      <c r="I84" s="309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392" t="s">
        <v>169</v>
      </c>
      <c r="Q84" s="326"/>
      <c r="R84" s="326"/>
      <c r="S84" s="326"/>
      <c r="T84" s="327"/>
      <c r="U84" s="34"/>
      <c r="V84" s="34"/>
      <c r="W84" s="35" t="s">
        <v>69</v>
      </c>
      <c r="X84" s="310">
        <v>56</v>
      </c>
      <c r="Y84" s="311">
        <f t="shared" si="6"/>
        <v>56</v>
      </c>
      <c r="Z84" s="36">
        <f t="shared" si="7"/>
        <v>1.0012799999999999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83</v>
      </c>
      <c r="BM84" s="67">
        <f t="shared" si="8"/>
        <v>241.00160000000002</v>
      </c>
      <c r="BN84" s="67">
        <f t="shared" si="9"/>
        <v>241.00160000000002</v>
      </c>
      <c r="BO84" s="67">
        <f t="shared" si="10"/>
        <v>0.8</v>
      </c>
      <c r="BP84" s="67">
        <f t="shared" si="11"/>
        <v>0.8</v>
      </c>
    </row>
    <row r="85" spans="1:68" ht="27" customHeight="1" x14ac:dyDescent="0.25">
      <c r="A85" s="54" t="s">
        <v>170</v>
      </c>
      <c r="B85" s="54" t="s">
        <v>171</v>
      </c>
      <c r="C85" s="31">
        <v>4301135290</v>
      </c>
      <c r="D85" s="321">
        <v>4607111035028</v>
      </c>
      <c r="E85" s="322"/>
      <c r="F85" s="309">
        <v>0.48</v>
      </c>
      <c r="G85" s="32">
        <v>8</v>
      </c>
      <c r="H85" s="309">
        <v>3.84</v>
      </c>
      <c r="I85" s="309">
        <v>4.4488000000000003</v>
      </c>
      <c r="J85" s="32">
        <v>70</v>
      </c>
      <c r="K85" s="32" t="s">
        <v>79</v>
      </c>
      <c r="L85" s="32" t="s">
        <v>80</v>
      </c>
      <c r="M85" s="33" t="s">
        <v>68</v>
      </c>
      <c r="N85" s="33"/>
      <c r="O85" s="32">
        <v>180</v>
      </c>
      <c r="P85" s="33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26"/>
      <c r="R85" s="326"/>
      <c r="S85" s="326"/>
      <c r="T85" s="327"/>
      <c r="U85" s="34"/>
      <c r="V85" s="34"/>
      <c r="W85" s="35" t="s">
        <v>69</v>
      </c>
      <c r="X85" s="310">
        <v>14</v>
      </c>
      <c r="Y85" s="311">
        <f t="shared" si="6"/>
        <v>14</v>
      </c>
      <c r="Z85" s="36">
        <f t="shared" si="7"/>
        <v>0.25031999999999999</v>
      </c>
      <c r="AA85" s="56"/>
      <c r="AB85" s="57"/>
      <c r="AC85" s="132" t="s">
        <v>166</v>
      </c>
      <c r="AG85" s="67"/>
      <c r="AJ85" s="71" t="s">
        <v>82</v>
      </c>
      <c r="AK85" s="71">
        <v>14</v>
      </c>
      <c r="BB85" s="133" t="s">
        <v>83</v>
      </c>
      <c r="BM85" s="67">
        <f t="shared" si="8"/>
        <v>62.283200000000008</v>
      </c>
      <c r="BN85" s="67">
        <f t="shared" si="9"/>
        <v>62.283200000000008</v>
      </c>
      <c r="BO85" s="67">
        <f t="shared" si="10"/>
        <v>0.2</v>
      </c>
      <c r="BP85" s="67">
        <f t="shared" si="11"/>
        <v>0.2</v>
      </c>
    </row>
    <row r="86" spans="1:68" x14ac:dyDescent="0.2">
      <c r="A86" s="335"/>
      <c r="B86" s="320"/>
      <c r="C86" s="320"/>
      <c r="D86" s="320"/>
      <c r="E86" s="320"/>
      <c r="F86" s="320"/>
      <c r="G86" s="320"/>
      <c r="H86" s="320"/>
      <c r="I86" s="320"/>
      <c r="J86" s="320"/>
      <c r="K86" s="320"/>
      <c r="L86" s="320"/>
      <c r="M86" s="320"/>
      <c r="N86" s="320"/>
      <c r="O86" s="336"/>
      <c r="P86" s="316" t="s">
        <v>72</v>
      </c>
      <c r="Q86" s="317"/>
      <c r="R86" s="317"/>
      <c r="S86" s="317"/>
      <c r="T86" s="317"/>
      <c r="U86" s="317"/>
      <c r="V86" s="318"/>
      <c r="W86" s="37" t="s">
        <v>69</v>
      </c>
      <c r="X86" s="312">
        <f>IFERROR(SUM(X80:X85),"0")</f>
        <v>196</v>
      </c>
      <c r="Y86" s="312">
        <f>IFERROR(SUM(Y80:Y85),"0")</f>
        <v>196</v>
      </c>
      <c r="Z86" s="312">
        <f>IFERROR(IF(Z80="",0,Z80),"0")+IFERROR(IF(Z81="",0,Z81),"0")+IFERROR(IF(Z82="",0,Z82),"0")+IFERROR(IF(Z83="",0,Z83),"0")+IFERROR(IF(Z84="",0,Z84),"0")+IFERROR(IF(Z85="",0,Z85),"0")</f>
        <v>3.5044799999999996</v>
      </c>
      <c r="AA86" s="313"/>
      <c r="AB86" s="313"/>
      <c r="AC86" s="313"/>
    </row>
    <row r="87" spans="1:68" x14ac:dyDescent="0.2">
      <c r="A87" s="320"/>
      <c r="B87" s="320"/>
      <c r="C87" s="320"/>
      <c r="D87" s="320"/>
      <c r="E87" s="320"/>
      <c r="F87" s="320"/>
      <c r="G87" s="320"/>
      <c r="H87" s="320"/>
      <c r="I87" s="320"/>
      <c r="J87" s="320"/>
      <c r="K87" s="320"/>
      <c r="L87" s="320"/>
      <c r="M87" s="320"/>
      <c r="N87" s="320"/>
      <c r="O87" s="336"/>
      <c r="P87" s="316" t="s">
        <v>72</v>
      </c>
      <c r="Q87" s="317"/>
      <c r="R87" s="317"/>
      <c r="S87" s="317"/>
      <c r="T87" s="317"/>
      <c r="U87" s="317"/>
      <c r="V87" s="318"/>
      <c r="W87" s="37" t="s">
        <v>73</v>
      </c>
      <c r="X87" s="312">
        <f>IFERROR(SUMPRODUCT(X80:X85*H80:H85),"0")</f>
        <v>708.95999999999992</v>
      </c>
      <c r="Y87" s="312">
        <f>IFERROR(SUMPRODUCT(Y80:Y85*H80:H85),"0")</f>
        <v>708.95999999999992</v>
      </c>
      <c r="Z87" s="37"/>
      <c r="AA87" s="313"/>
      <c r="AB87" s="313"/>
      <c r="AC87" s="313"/>
    </row>
    <row r="88" spans="1:68" ht="16.5" hidden="1" customHeight="1" x14ac:dyDescent="0.25">
      <c r="A88" s="324" t="s">
        <v>172</v>
      </c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0"/>
      <c r="N88" s="320"/>
      <c r="O88" s="320"/>
      <c r="P88" s="320"/>
      <c r="Q88" s="320"/>
      <c r="R88" s="320"/>
      <c r="S88" s="320"/>
      <c r="T88" s="320"/>
      <c r="U88" s="320"/>
      <c r="V88" s="320"/>
      <c r="W88" s="320"/>
      <c r="X88" s="320"/>
      <c r="Y88" s="320"/>
      <c r="Z88" s="320"/>
      <c r="AA88" s="305"/>
      <c r="AB88" s="305"/>
      <c r="AC88" s="305"/>
    </row>
    <row r="89" spans="1:68" ht="14.25" hidden="1" customHeight="1" x14ac:dyDescent="0.25">
      <c r="A89" s="319" t="s">
        <v>173</v>
      </c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0"/>
      <c r="N89" s="320"/>
      <c r="O89" s="320"/>
      <c r="P89" s="320"/>
      <c r="Q89" s="320"/>
      <c r="R89" s="320"/>
      <c r="S89" s="320"/>
      <c r="T89" s="320"/>
      <c r="U89" s="320"/>
      <c r="V89" s="320"/>
      <c r="W89" s="320"/>
      <c r="X89" s="320"/>
      <c r="Y89" s="320"/>
      <c r="Z89" s="320"/>
      <c r="AA89" s="306"/>
      <c r="AB89" s="306"/>
      <c r="AC89" s="306"/>
    </row>
    <row r="90" spans="1:68" ht="27" hidden="1" customHeight="1" x14ac:dyDescent="0.25">
      <c r="A90" s="54" t="s">
        <v>174</v>
      </c>
      <c r="B90" s="54" t="s">
        <v>175</v>
      </c>
      <c r="C90" s="31">
        <v>4301136042</v>
      </c>
      <c r="D90" s="321">
        <v>4607025784012</v>
      </c>
      <c r="E90" s="322"/>
      <c r="F90" s="309">
        <v>0.09</v>
      </c>
      <c r="G90" s="32">
        <v>24</v>
      </c>
      <c r="H90" s="309">
        <v>2.16</v>
      </c>
      <c r="I90" s="309">
        <v>2.4912000000000001</v>
      </c>
      <c r="J90" s="32">
        <v>126</v>
      </c>
      <c r="K90" s="32" t="s">
        <v>79</v>
      </c>
      <c r="L90" s="32" t="s">
        <v>80</v>
      </c>
      <c r="M90" s="33" t="s">
        <v>68</v>
      </c>
      <c r="N90" s="33"/>
      <c r="O90" s="32">
        <v>180</v>
      </c>
      <c r="P90" s="419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26"/>
      <c r="R90" s="326"/>
      <c r="S90" s="326"/>
      <c r="T90" s="327"/>
      <c r="U90" s="34"/>
      <c r="V90" s="34"/>
      <c r="W90" s="35" t="s">
        <v>69</v>
      </c>
      <c r="X90" s="310">
        <v>0</v>
      </c>
      <c r="Y90" s="311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176</v>
      </c>
      <c r="AG90" s="67"/>
      <c r="AJ90" s="71" t="s">
        <v>82</v>
      </c>
      <c r="AK90" s="71">
        <v>14</v>
      </c>
      <c r="BB90" s="135" t="s">
        <v>83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hidden="1" customHeight="1" x14ac:dyDescent="0.25">
      <c r="A91" s="54" t="s">
        <v>177</v>
      </c>
      <c r="B91" s="54" t="s">
        <v>178</v>
      </c>
      <c r="C91" s="31">
        <v>4301136040</v>
      </c>
      <c r="D91" s="321">
        <v>4607025784319</v>
      </c>
      <c r="E91" s="322"/>
      <c r="F91" s="309">
        <v>0.36</v>
      </c>
      <c r="G91" s="32">
        <v>10</v>
      </c>
      <c r="H91" s="309">
        <v>3.6</v>
      </c>
      <c r="I91" s="309">
        <v>4.2439999999999998</v>
      </c>
      <c r="J91" s="32">
        <v>70</v>
      </c>
      <c r="K91" s="32" t="s">
        <v>79</v>
      </c>
      <c r="L91" s="32" t="s">
        <v>80</v>
      </c>
      <c r="M91" s="33" t="s">
        <v>68</v>
      </c>
      <c r="N91" s="33"/>
      <c r="O91" s="32">
        <v>180</v>
      </c>
      <c r="P91" s="427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26"/>
      <c r="R91" s="326"/>
      <c r="S91" s="326"/>
      <c r="T91" s="327"/>
      <c r="U91" s="34"/>
      <c r="V91" s="34"/>
      <c r="W91" s="35" t="s">
        <v>69</v>
      </c>
      <c r="X91" s="310">
        <v>0</v>
      </c>
      <c r="Y91" s="311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82</v>
      </c>
      <c r="AK91" s="71">
        <v>14</v>
      </c>
      <c r="BB91" s="137" t="s">
        <v>83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hidden="1" customHeight="1" x14ac:dyDescent="0.25">
      <c r="A92" s="54" t="s">
        <v>179</v>
      </c>
      <c r="B92" s="54" t="s">
        <v>180</v>
      </c>
      <c r="C92" s="31">
        <v>4301136039</v>
      </c>
      <c r="D92" s="321">
        <v>4607111035370</v>
      </c>
      <c r="E92" s="322"/>
      <c r="F92" s="309">
        <v>0.14000000000000001</v>
      </c>
      <c r="G92" s="32">
        <v>22</v>
      </c>
      <c r="H92" s="309">
        <v>3.08</v>
      </c>
      <c r="I92" s="309">
        <v>3.464</v>
      </c>
      <c r="J92" s="32">
        <v>84</v>
      </c>
      <c r="K92" s="32" t="s">
        <v>66</v>
      </c>
      <c r="L92" s="32" t="s">
        <v>80</v>
      </c>
      <c r="M92" s="33" t="s">
        <v>68</v>
      </c>
      <c r="N92" s="33"/>
      <c r="O92" s="32">
        <v>180</v>
      </c>
      <c r="P92" s="487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26"/>
      <c r="R92" s="326"/>
      <c r="S92" s="326"/>
      <c r="T92" s="327"/>
      <c r="U92" s="34"/>
      <c r="V92" s="34"/>
      <c r="W92" s="35" t="s">
        <v>69</v>
      </c>
      <c r="X92" s="310">
        <v>0</v>
      </c>
      <c r="Y92" s="311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181</v>
      </c>
      <c r="AG92" s="67"/>
      <c r="AJ92" s="71" t="s">
        <v>82</v>
      </c>
      <c r="AK92" s="71">
        <v>12</v>
      </c>
      <c r="BB92" s="139" t="s">
        <v>83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idden="1" x14ac:dyDescent="0.2">
      <c r="A93" s="335"/>
      <c r="B93" s="320"/>
      <c r="C93" s="320"/>
      <c r="D93" s="320"/>
      <c r="E93" s="320"/>
      <c r="F93" s="320"/>
      <c r="G93" s="320"/>
      <c r="H93" s="320"/>
      <c r="I93" s="320"/>
      <c r="J93" s="320"/>
      <c r="K93" s="320"/>
      <c r="L93" s="320"/>
      <c r="M93" s="320"/>
      <c r="N93" s="320"/>
      <c r="O93" s="336"/>
      <c r="P93" s="316" t="s">
        <v>72</v>
      </c>
      <c r="Q93" s="317"/>
      <c r="R93" s="317"/>
      <c r="S93" s="317"/>
      <c r="T93" s="317"/>
      <c r="U93" s="317"/>
      <c r="V93" s="318"/>
      <c r="W93" s="37" t="s">
        <v>69</v>
      </c>
      <c r="X93" s="312">
        <f>IFERROR(SUM(X90:X92),"0")</f>
        <v>0</v>
      </c>
      <c r="Y93" s="312">
        <f>IFERROR(SUM(Y90:Y92),"0")</f>
        <v>0</v>
      </c>
      <c r="Z93" s="312">
        <f>IFERROR(IF(Z90="",0,Z90),"0")+IFERROR(IF(Z91="",0,Z91),"0")+IFERROR(IF(Z92="",0,Z92),"0")</f>
        <v>0</v>
      </c>
      <c r="AA93" s="313"/>
      <c r="AB93" s="313"/>
      <c r="AC93" s="313"/>
    </row>
    <row r="94" spans="1:68" hidden="1" x14ac:dyDescent="0.2">
      <c r="A94" s="320"/>
      <c r="B94" s="320"/>
      <c r="C94" s="320"/>
      <c r="D94" s="320"/>
      <c r="E94" s="320"/>
      <c r="F94" s="320"/>
      <c r="G94" s="320"/>
      <c r="H94" s="320"/>
      <c r="I94" s="320"/>
      <c r="J94" s="320"/>
      <c r="K94" s="320"/>
      <c r="L94" s="320"/>
      <c r="M94" s="320"/>
      <c r="N94" s="320"/>
      <c r="O94" s="336"/>
      <c r="P94" s="316" t="s">
        <v>72</v>
      </c>
      <c r="Q94" s="317"/>
      <c r="R94" s="317"/>
      <c r="S94" s="317"/>
      <c r="T94" s="317"/>
      <c r="U94" s="317"/>
      <c r="V94" s="318"/>
      <c r="W94" s="37" t="s">
        <v>73</v>
      </c>
      <c r="X94" s="312">
        <f>IFERROR(SUMPRODUCT(X90:X92*H90:H92),"0")</f>
        <v>0</v>
      </c>
      <c r="Y94" s="312">
        <f>IFERROR(SUMPRODUCT(Y90:Y92*H90:H92),"0")</f>
        <v>0</v>
      </c>
      <c r="Z94" s="37"/>
      <c r="AA94" s="313"/>
      <c r="AB94" s="313"/>
      <c r="AC94" s="313"/>
    </row>
    <row r="95" spans="1:68" ht="16.5" hidden="1" customHeight="1" x14ac:dyDescent="0.25">
      <c r="A95" s="324" t="s">
        <v>182</v>
      </c>
      <c r="B95" s="320"/>
      <c r="C95" s="320"/>
      <c r="D95" s="320"/>
      <c r="E95" s="320"/>
      <c r="F95" s="320"/>
      <c r="G95" s="320"/>
      <c r="H95" s="320"/>
      <c r="I95" s="320"/>
      <c r="J95" s="320"/>
      <c r="K95" s="320"/>
      <c r="L95" s="320"/>
      <c r="M95" s="320"/>
      <c r="N95" s="320"/>
      <c r="O95" s="320"/>
      <c r="P95" s="320"/>
      <c r="Q95" s="320"/>
      <c r="R95" s="320"/>
      <c r="S95" s="320"/>
      <c r="T95" s="320"/>
      <c r="U95" s="320"/>
      <c r="V95" s="320"/>
      <c r="W95" s="320"/>
      <c r="X95" s="320"/>
      <c r="Y95" s="320"/>
      <c r="Z95" s="320"/>
      <c r="AA95" s="305"/>
      <c r="AB95" s="305"/>
      <c r="AC95" s="305"/>
    </row>
    <row r="96" spans="1:68" ht="14.25" hidden="1" customHeight="1" x14ac:dyDescent="0.25">
      <c r="A96" s="319" t="s">
        <v>63</v>
      </c>
      <c r="B96" s="320"/>
      <c r="C96" s="320"/>
      <c r="D96" s="320"/>
      <c r="E96" s="320"/>
      <c r="F96" s="320"/>
      <c r="G96" s="320"/>
      <c r="H96" s="320"/>
      <c r="I96" s="320"/>
      <c r="J96" s="320"/>
      <c r="K96" s="320"/>
      <c r="L96" s="320"/>
      <c r="M96" s="320"/>
      <c r="N96" s="320"/>
      <c r="O96" s="320"/>
      <c r="P96" s="320"/>
      <c r="Q96" s="320"/>
      <c r="R96" s="320"/>
      <c r="S96" s="320"/>
      <c r="T96" s="320"/>
      <c r="U96" s="320"/>
      <c r="V96" s="320"/>
      <c r="W96" s="320"/>
      <c r="X96" s="320"/>
      <c r="Y96" s="320"/>
      <c r="Z96" s="320"/>
      <c r="AA96" s="306"/>
      <c r="AB96" s="306"/>
      <c r="AC96" s="306"/>
    </row>
    <row r="97" spans="1:68" ht="27" customHeight="1" x14ac:dyDescent="0.25">
      <c r="A97" s="54" t="s">
        <v>183</v>
      </c>
      <c r="B97" s="54" t="s">
        <v>184</v>
      </c>
      <c r="C97" s="31">
        <v>4301070975</v>
      </c>
      <c r="D97" s="321">
        <v>4607111033970</v>
      </c>
      <c r="E97" s="322"/>
      <c r="F97" s="309">
        <v>0.43</v>
      </c>
      <c r="G97" s="32">
        <v>16</v>
      </c>
      <c r="H97" s="309">
        <v>6.88</v>
      </c>
      <c r="I97" s="309">
        <v>7.1996000000000002</v>
      </c>
      <c r="J97" s="32">
        <v>84</v>
      </c>
      <c r="K97" s="32" t="s">
        <v>66</v>
      </c>
      <c r="L97" s="32" t="s">
        <v>80</v>
      </c>
      <c r="M97" s="33" t="s">
        <v>68</v>
      </c>
      <c r="N97" s="33"/>
      <c r="O97" s="32">
        <v>180</v>
      </c>
      <c r="P97" s="47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26"/>
      <c r="R97" s="326"/>
      <c r="S97" s="326"/>
      <c r="T97" s="327"/>
      <c r="U97" s="34"/>
      <c r="V97" s="34"/>
      <c r="W97" s="35" t="s">
        <v>69</v>
      </c>
      <c r="X97" s="310">
        <v>24</v>
      </c>
      <c r="Y97" s="311">
        <f t="shared" ref="Y97:Y104" si="12">IFERROR(IF(X97="","",X97),"")</f>
        <v>24</v>
      </c>
      <c r="Z97" s="36">
        <f t="shared" ref="Z97:Z104" si="13">IFERROR(IF(X97="","",X97*0.0155),"")</f>
        <v>0.372</v>
      </c>
      <c r="AA97" s="56"/>
      <c r="AB97" s="57"/>
      <c r="AC97" s="140" t="s">
        <v>137</v>
      </c>
      <c r="AG97" s="67"/>
      <c r="AJ97" s="71" t="s">
        <v>82</v>
      </c>
      <c r="AK97" s="71">
        <v>12</v>
      </c>
      <c r="BB97" s="141" t="s">
        <v>1</v>
      </c>
      <c r="BM97" s="67">
        <f t="shared" ref="BM97:BM104" si="14">IFERROR(X97*I97,"0")</f>
        <v>172.79040000000001</v>
      </c>
      <c r="BN97" s="67">
        <f t="shared" ref="BN97:BN104" si="15">IFERROR(Y97*I97,"0")</f>
        <v>172.79040000000001</v>
      </c>
      <c r="BO97" s="67">
        <f t="shared" ref="BO97:BO104" si="16">IFERROR(X97/J97,"0")</f>
        <v>0.2857142857142857</v>
      </c>
      <c r="BP97" s="67">
        <f t="shared" ref="BP97:BP104" si="17">IFERROR(Y97/J97,"0")</f>
        <v>0.2857142857142857</v>
      </c>
    </row>
    <row r="98" spans="1:68" ht="27" hidden="1" customHeight="1" x14ac:dyDescent="0.25">
      <c r="A98" s="54" t="s">
        <v>185</v>
      </c>
      <c r="B98" s="54" t="s">
        <v>186</v>
      </c>
      <c r="C98" s="31">
        <v>4301071051</v>
      </c>
      <c r="D98" s="321">
        <v>4607111039262</v>
      </c>
      <c r="E98" s="322"/>
      <c r="F98" s="309">
        <v>0.4</v>
      </c>
      <c r="G98" s="32">
        <v>16</v>
      </c>
      <c r="H98" s="309">
        <v>6.4</v>
      </c>
      <c r="I98" s="309">
        <v>6.7195999999999998</v>
      </c>
      <c r="J98" s="32">
        <v>84</v>
      </c>
      <c r="K98" s="32" t="s">
        <v>66</v>
      </c>
      <c r="L98" s="32" t="s">
        <v>80</v>
      </c>
      <c r="M98" s="33" t="s">
        <v>68</v>
      </c>
      <c r="N98" s="33"/>
      <c r="O98" s="32">
        <v>180</v>
      </c>
      <c r="P98" s="39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26"/>
      <c r="R98" s="326"/>
      <c r="S98" s="326"/>
      <c r="T98" s="327"/>
      <c r="U98" s="34"/>
      <c r="V98" s="34"/>
      <c r="W98" s="35" t="s">
        <v>69</v>
      </c>
      <c r="X98" s="310">
        <v>0</v>
      </c>
      <c r="Y98" s="311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82</v>
      </c>
      <c r="AK98" s="71">
        <v>12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187</v>
      </c>
      <c r="B99" s="54" t="s">
        <v>188</v>
      </c>
      <c r="C99" s="31">
        <v>4301070976</v>
      </c>
      <c r="D99" s="321">
        <v>4607111034144</v>
      </c>
      <c r="E99" s="322"/>
      <c r="F99" s="309">
        <v>0.9</v>
      </c>
      <c r="G99" s="32">
        <v>8</v>
      </c>
      <c r="H99" s="309">
        <v>7.2</v>
      </c>
      <c r="I99" s="309">
        <v>7.4859999999999998</v>
      </c>
      <c r="J99" s="32">
        <v>84</v>
      </c>
      <c r="K99" s="32" t="s">
        <v>66</v>
      </c>
      <c r="L99" s="32" t="s">
        <v>88</v>
      </c>
      <c r="M99" s="33" t="s">
        <v>68</v>
      </c>
      <c r="N99" s="33"/>
      <c r="O99" s="32">
        <v>180</v>
      </c>
      <c r="P99" s="51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26"/>
      <c r="R99" s="326"/>
      <c r="S99" s="326"/>
      <c r="T99" s="327"/>
      <c r="U99" s="34"/>
      <c r="V99" s="34"/>
      <c r="W99" s="35" t="s">
        <v>69</v>
      </c>
      <c r="X99" s="310">
        <v>96</v>
      </c>
      <c r="Y99" s="311">
        <f t="shared" si="12"/>
        <v>96</v>
      </c>
      <c r="Z99" s="36">
        <f t="shared" si="13"/>
        <v>1.488</v>
      </c>
      <c r="AA99" s="56"/>
      <c r="AB99" s="57"/>
      <c r="AC99" s="144" t="s">
        <v>137</v>
      </c>
      <c r="AG99" s="67"/>
      <c r="AJ99" s="71" t="s">
        <v>89</v>
      </c>
      <c r="AK99" s="71">
        <v>84</v>
      </c>
      <c r="BB99" s="145" t="s">
        <v>1</v>
      </c>
      <c r="BM99" s="67">
        <f t="shared" si="14"/>
        <v>718.65599999999995</v>
      </c>
      <c r="BN99" s="67">
        <f t="shared" si="15"/>
        <v>718.65599999999995</v>
      </c>
      <c r="BO99" s="67">
        <f t="shared" si="16"/>
        <v>1.1428571428571428</v>
      </c>
      <c r="BP99" s="67">
        <f t="shared" si="17"/>
        <v>1.1428571428571428</v>
      </c>
    </row>
    <row r="100" spans="1:68" ht="27" hidden="1" customHeight="1" x14ac:dyDescent="0.25">
      <c r="A100" s="54" t="s">
        <v>189</v>
      </c>
      <c r="B100" s="54" t="s">
        <v>190</v>
      </c>
      <c r="C100" s="31">
        <v>4301071038</v>
      </c>
      <c r="D100" s="321">
        <v>4607111039248</v>
      </c>
      <c r="E100" s="322"/>
      <c r="F100" s="309">
        <v>0.7</v>
      </c>
      <c r="G100" s="32">
        <v>10</v>
      </c>
      <c r="H100" s="309">
        <v>7</v>
      </c>
      <c r="I100" s="309">
        <v>7.3</v>
      </c>
      <c r="J100" s="32">
        <v>84</v>
      </c>
      <c r="K100" s="32" t="s">
        <v>66</v>
      </c>
      <c r="L100" s="32" t="s">
        <v>88</v>
      </c>
      <c r="M100" s="33" t="s">
        <v>68</v>
      </c>
      <c r="N100" s="33"/>
      <c r="O100" s="32">
        <v>180</v>
      </c>
      <c r="P100" s="49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26"/>
      <c r="R100" s="326"/>
      <c r="S100" s="326"/>
      <c r="T100" s="327"/>
      <c r="U100" s="34"/>
      <c r="V100" s="34"/>
      <c r="W100" s="35" t="s">
        <v>69</v>
      </c>
      <c r="X100" s="310">
        <v>0</v>
      </c>
      <c r="Y100" s="311">
        <f t="shared" si="12"/>
        <v>0</v>
      </c>
      <c r="Z100" s="36">
        <f t="shared" si="13"/>
        <v>0</v>
      </c>
      <c r="AA100" s="56"/>
      <c r="AB100" s="57"/>
      <c r="AC100" s="146" t="s">
        <v>137</v>
      </c>
      <c r="AG100" s="67"/>
      <c r="AJ100" s="71" t="s">
        <v>89</v>
      </c>
      <c r="AK100" s="71">
        <v>84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4301070973</v>
      </c>
      <c r="D101" s="321">
        <v>4607111033987</v>
      </c>
      <c r="E101" s="322"/>
      <c r="F101" s="309">
        <v>0.43</v>
      </c>
      <c r="G101" s="32">
        <v>16</v>
      </c>
      <c r="H101" s="309">
        <v>6.88</v>
      </c>
      <c r="I101" s="309">
        <v>7.1996000000000002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38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26"/>
      <c r="R101" s="326"/>
      <c r="S101" s="326"/>
      <c r="T101" s="327"/>
      <c r="U101" s="34"/>
      <c r="V101" s="34"/>
      <c r="W101" s="35" t="s">
        <v>69</v>
      </c>
      <c r="X101" s="310">
        <v>72</v>
      </c>
      <c r="Y101" s="311">
        <f t="shared" si="12"/>
        <v>72</v>
      </c>
      <c r="Z101" s="36">
        <f t="shared" si="13"/>
        <v>1.1160000000000001</v>
      </c>
      <c r="AA101" s="56"/>
      <c r="AB101" s="57"/>
      <c r="AC101" s="148" t="s">
        <v>193</v>
      </c>
      <c r="AG101" s="67"/>
      <c r="AJ101" s="71" t="s">
        <v>82</v>
      </c>
      <c r="AK101" s="71">
        <v>12</v>
      </c>
      <c r="BB101" s="149" t="s">
        <v>1</v>
      </c>
      <c r="BM101" s="67">
        <f t="shared" si="14"/>
        <v>518.37120000000004</v>
      </c>
      <c r="BN101" s="67">
        <f t="shared" si="15"/>
        <v>518.37120000000004</v>
      </c>
      <c r="BO101" s="67">
        <f t="shared" si="16"/>
        <v>0.8571428571428571</v>
      </c>
      <c r="BP101" s="67">
        <f t="shared" si="17"/>
        <v>0.8571428571428571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4301071049</v>
      </c>
      <c r="D102" s="321">
        <v>4607111039293</v>
      </c>
      <c r="E102" s="322"/>
      <c r="F102" s="309">
        <v>0.4</v>
      </c>
      <c r="G102" s="32">
        <v>16</v>
      </c>
      <c r="H102" s="309">
        <v>6.4</v>
      </c>
      <c r="I102" s="309">
        <v>6.7195999999999998</v>
      </c>
      <c r="J102" s="32">
        <v>84</v>
      </c>
      <c r="K102" s="32" t="s">
        <v>66</v>
      </c>
      <c r="L102" s="32" t="s">
        <v>88</v>
      </c>
      <c r="M102" s="33" t="s">
        <v>68</v>
      </c>
      <c r="N102" s="33"/>
      <c r="O102" s="32">
        <v>180</v>
      </c>
      <c r="P102" s="385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26"/>
      <c r="R102" s="326"/>
      <c r="S102" s="326"/>
      <c r="T102" s="327"/>
      <c r="U102" s="34"/>
      <c r="V102" s="34"/>
      <c r="W102" s="35" t="s">
        <v>69</v>
      </c>
      <c r="X102" s="310">
        <v>0</v>
      </c>
      <c r="Y102" s="311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89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4301070974</v>
      </c>
      <c r="D103" s="321">
        <v>4607111034151</v>
      </c>
      <c r="E103" s="322"/>
      <c r="F103" s="309">
        <v>0.9</v>
      </c>
      <c r="G103" s="32">
        <v>8</v>
      </c>
      <c r="H103" s="309">
        <v>7.2</v>
      </c>
      <c r="I103" s="309">
        <v>7.4859999999999998</v>
      </c>
      <c r="J103" s="32">
        <v>84</v>
      </c>
      <c r="K103" s="32" t="s">
        <v>66</v>
      </c>
      <c r="L103" s="32" t="s">
        <v>88</v>
      </c>
      <c r="M103" s="33" t="s">
        <v>68</v>
      </c>
      <c r="N103" s="33"/>
      <c r="O103" s="32">
        <v>180</v>
      </c>
      <c r="P103" s="47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26"/>
      <c r="R103" s="326"/>
      <c r="S103" s="326"/>
      <c r="T103" s="327"/>
      <c r="U103" s="34"/>
      <c r="V103" s="34"/>
      <c r="W103" s="35" t="s">
        <v>69</v>
      </c>
      <c r="X103" s="310">
        <v>108</v>
      </c>
      <c r="Y103" s="311">
        <f t="shared" si="12"/>
        <v>108</v>
      </c>
      <c r="Z103" s="36">
        <f t="shared" si="13"/>
        <v>1.6739999999999999</v>
      </c>
      <c r="AA103" s="56"/>
      <c r="AB103" s="57"/>
      <c r="AC103" s="152" t="s">
        <v>193</v>
      </c>
      <c r="AG103" s="67"/>
      <c r="AJ103" s="71" t="s">
        <v>89</v>
      </c>
      <c r="AK103" s="71">
        <v>84</v>
      </c>
      <c r="BB103" s="153" t="s">
        <v>1</v>
      </c>
      <c r="BM103" s="67">
        <f t="shared" si="14"/>
        <v>808.48799999999994</v>
      </c>
      <c r="BN103" s="67">
        <f t="shared" si="15"/>
        <v>808.48799999999994</v>
      </c>
      <c r="BO103" s="67">
        <f t="shared" si="16"/>
        <v>1.2857142857142858</v>
      </c>
      <c r="BP103" s="67">
        <f t="shared" si="17"/>
        <v>1.2857142857142858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4301071039</v>
      </c>
      <c r="D104" s="321">
        <v>4607111039279</v>
      </c>
      <c r="E104" s="322"/>
      <c r="F104" s="309">
        <v>0.7</v>
      </c>
      <c r="G104" s="32">
        <v>10</v>
      </c>
      <c r="H104" s="309">
        <v>7</v>
      </c>
      <c r="I104" s="309">
        <v>7.3</v>
      </c>
      <c r="J104" s="32">
        <v>84</v>
      </c>
      <c r="K104" s="32" t="s">
        <v>66</v>
      </c>
      <c r="L104" s="32" t="s">
        <v>88</v>
      </c>
      <c r="M104" s="33" t="s">
        <v>68</v>
      </c>
      <c r="N104" s="33"/>
      <c r="O104" s="32">
        <v>180</v>
      </c>
      <c r="P104" s="51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26"/>
      <c r="R104" s="326"/>
      <c r="S104" s="326"/>
      <c r="T104" s="327"/>
      <c r="U104" s="34"/>
      <c r="V104" s="34"/>
      <c r="W104" s="35" t="s">
        <v>69</v>
      </c>
      <c r="X104" s="310">
        <v>0</v>
      </c>
      <c r="Y104" s="311">
        <f t="shared" si="12"/>
        <v>0</v>
      </c>
      <c r="Z104" s="36">
        <f t="shared" si="13"/>
        <v>0</v>
      </c>
      <c r="AA104" s="56"/>
      <c r="AB104" s="57"/>
      <c r="AC104" s="154" t="s">
        <v>137</v>
      </c>
      <c r="AG104" s="67"/>
      <c r="AJ104" s="71" t="s">
        <v>89</v>
      </c>
      <c r="AK104" s="71">
        <v>84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x14ac:dyDescent="0.2">
      <c r="A105" s="335"/>
      <c r="B105" s="320"/>
      <c r="C105" s="320"/>
      <c r="D105" s="320"/>
      <c r="E105" s="320"/>
      <c r="F105" s="320"/>
      <c r="G105" s="320"/>
      <c r="H105" s="320"/>
      <c r="I105" s="320"/>
      <c r="J105" s="320"/>
      <c r="K105" s="320"/>
      <c r="L105" s="320"/>
      <c r="M105" s="320"/>
      <c r="N105" s="320"/>
      <c r="O105" s="336"/>
      <c r="P105" s="316" t="s">
        <v>72</v>
      </c>
      <c r="Q105" s="317"/>
      <c r="R105" s="317"/>
      <c r="S105" s="317"/>
      <c r="T105" s="317"/>
      <c r="U105" s="317"/>
      <c r="V105" s="318"/>
      <c r="W105" s="37" t="s">
        <v>69</v>
      </c>
      <c r="X105" s="312">
        <f>IFERROR(SUM(X97:X104),"0")</f>
        <v>300</v>
      </c>
      <c r="Y105" s="312">
        <f>IFERROR(SUM(Y97:Y104),"0")</f>
        <v>300</v>
      </c>
      <c r="Z105" s="312">
        <f>IFERROR(IF(Z97="",0,Z97),"0")+IFERROR(IF(Z98="",0,Z98),"0")+IFERROR(IF(Z99="",0,Z99),"0")+IFERROR(IF(Z100="",0,Z100),"0")+IFERROR(IF(Z101="",0,Z101),"0")+IFERROR(IF(Z102="",0,Z102),"0")+IFERROR(IF(Z103="",0,Z103),"0")+IFERROR(IF(Z104="",0,Z104),"0")</f>
        <v>4.6500000000000004</v>
      </c>
      <c r="AA105" s="313"/>
      <c r="AB105" s="313"/>
      <c r="AC105" s="313"/>
    </row>
    <row r="106" spans="1:68" x14ac:dyDescent="0.2">
      <c r="A106" s="320"/>
      <c r="B106" s="320"/>
      <c r="C106" s="320"/>
      <c r="D106" s="320"/>
      <c r="E106" s="320"/>
      <c r="F106" s="320"/>
      <c r="G106" s="320"/>
      <c r="H106" s="320"/>
      <c r="I106" s="320"/>
      <c r="J106" s="320"/>
      <c r="K106" s="320"/>
      <c r="L106" s="320"/>
      <c r="M106" s="320"/>
      <c r="N106" s="320"/>
      <c r="O106" s="336"/>
      <c r="P106" s="316" t="s">
        <v>72</v>
      </c>
      <c r="Q106" s="317"/>
      <c r="R106" s="317"/>
      <c r="S106" s="317"/>
      <c r="T106" s="317"/>
      <c r="U106" s="317"/>
      <c r="V106" s="318"/>
      <c r="W106" s="37" t="s">
        <v>73</v>
      </c>
      <c r="X106" s="312">
        <f>IFERROR(SUMPRODUCT(X97:X104*H97:H104),"0")</f>
        <v>2129.2800000000002</v>
      </c>
      <c r="Y106" s="312">
        <f>IFERROR(SUMPRODUCT(Y97:Y104*H97:H104),"0")</f>
        <v>2129.2800000000002</v>
      </c>
      <c r="Z106" s="37"/>
      <c r="AA106" s="313"/>
      <c r="AB106" s="313"/>
      <c r="AC106" s="313"/>
    </row>
    <row r="107" spans="1:68" ht="16.5" hidden="1" customHeight="1" x14ac:dyDescent="0.25">
      <c r="A107" s="324" t="s">
        <v>201</v>
      </c>
      <c r="B107" s="320"/>
      <c r="C107" s="320"/>
      <c r="D107" s="320"/>
      <c r="E107" s="320"/>
      <c r="F107" s="320"/>
      <c r="G107" s="320"/>
      <c r="H107" s="320"/>
      <c r="I107" s="320"/>
      <c r="J107" s="320"/>
      <c r="K107" s="320"/>
      <c r="L107" s="320"/>
      <c r="M107" s="320"/>
      <c r="N107" s="320"/>
      <c r="O107" s="320"/>
      <c r="P107" s="320"/>
      <c r="Q107" s="320"/>
      <c r="R107" s="320"/>
      <c r="S107" s="320"/>
      <c r="T107" s="320"/>
      <c r="U107" s="320"/>
      <c r="V107" s="320"/>
      <c r="W107" s="320"/>
      <c r="X107" s="320"/>
      <c r="Y107" s="320"/>
      <c r="Z107" s="320"/>
      <c r="AA107" s="305"/>
      <c r="AB107" s="305"/>
      <c r="AC107" s="305"/>
    </row>
    <row r="108" spans="1:68" ht="14.25" hidden="1" customHeight="1" x14ac:dyDescent="0.25">
      <c r="A108" s="319" t="s">
        <v>141</v>
      </c>
      <c r="B108" s="320"/>
      <c r="C108" s="320"/>
      <c r="D108" s="320"/>
      <c r="E108" s="320"/>
      <c r="F108" s="320"/>
      <c r="G108" s="320"/>
      <c r="H108" s="320"/>
      <c r="I108" s="320"/>
      <c r="J108" s="320"/>
      <c r="K108" s="320"/>
      <c r="L108" s="320"/>
      <c r="M108" s="320"/>
      <c r="N108" s="320"/>
      <c r="O108" s="320"/>
      <c r="P108" s="320"/>
      <c r="Q108" s="320"/>
      <c r="R108" s="320"/>
      <c r="S108" s="320"/>
      <c r="T108" s="320"/>
      <c r="U108" s="320"/>
      <c r="V108" s="320"/>
      <c r="W108" s="320"/>
      <c r="X108" s="320"/>
      <c r="Y108" s="320"/>
      <c r="Z108" s="320"/>
      <c r="AA108" s="306"/>
      <c r="AB108" s="306"/>
      <c r="AC108" s="306"/>
    </row>
    <row r="109" spans="1:68" ht="27" customHeight="1" x14ac:dyDescent="0.25">
      <c r="A109" s="54" t="s">
        <v>202</v>
      </c>
      <c r="B109" s="54" t="s">
        <v>203</v>
      </c>
      <c r="C109" s="31">
        <v>4301135289</v>
      </c>
      <c r="D109" s="321">
        <v>4607111034014</v>
      </c>
      <c r="E109" s="322"/>
      <c r="F109" s="309">
        <v>0.25</v>
      </c>
      <c r="G109" s="32">
        <v>12</v>
      </c>
      <c r="H109" s="309">
        <v>3</v>
      </c>
      <c r="I109" s="309">
        <v>3.7035999999999998</v>
      </c>
      <c r="J109" s="32">
        <v>70</v>
      </c>
      <c r="K109" s="32" t="s">
        <v>79</v>
      </c>
      <c r="L109" s="32" t="s">
        <v>88</v>
      </c>
      <c r="M109" s="33" t="s">
        <v>68</v>
      </c>
      <c r="N109" s="33"/>
      <c r="O109" s="32">
        <v>180</v>
      </c>
      <c r="P109" s="39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9" s="326"/>
      <c r="R109" s="326"/>
      <c r="S109" s="326"/>
      <c r="T109" s="327"/>
      <c r="U109" s="34"/>
      <c r="V109" s="34"/>
      <c r="W109" s="35" t="s">
        <v>69</v>
      </c>
      <c r="X109" s="310">
        <v>112</v>
      </c>
      <c r="Y109" s="311">
        <f>IFERROR(IF(X109="","",X109),"")</f>
        <v>112</v>
      </c>
      <c r="Z109" s="36">
        <f>IFERROR(IF(X109="","",X109*0.01788),"")</f>
        <v>2.0025599999999999</v>
      </c>
      <c r="AA109" s="56"/>
      <c r="AB109" s="57"/>
      <c r="AC109" s="156" t="s">
        <v>204</v>
      </c>
      <c r="AG109" s="67"/>
      <c r="AJ109" s="71" t="s">
        <v>89</v>
      </c>
      <c r="AK109" s="71">
        <v>70</v>
      </c>
      <c r="BB109" s="157" t="s">
        <v>83</v>
      </c>
      <c r="BM109" s="67">
        <f>IFERROR(X109*I109,"0")</f>
        <v>414.80319999999995</v>
      </c>
      <c r="BN109" s="67">
        <f>IFERROR(Y109*I109,"0")</f>
        <v>414.80319999999995</v>
      </c>
      <c r="BO109" s="67">
        <f>IFERROR(X109/J109,"0")</f>
        <v>1.6</v>
      </c>
      <c r="BP109" s="67">
        <f>IFERROR(Y109/J109,"0")</f>
        <v>1.6</v>
      </c>
    </row>
    <row r="110" spans="1:68" ht="27" customHeight="1" x14ac:dyDescent="0.25">
      <c r="A110" s="54" t="s">
        <v>205</v>
      </c>
      <c r="B110" s="54" t="s">
        <v>206</v>
      </c>
      <c r="C110" s="31">
        <v>4301135299</v>
      </c>
      <c r="D110" s="321">
        <v>4607111033994</v>
      </c>
      <c r="E110" s="322"/>
      <c r="F110" s="309">
        <v>0.25</v>
      </c>
      <c r="G110" s="32">
        <v>12</v>
      </c>
      <c r="H110" s="309">
        <v>3</v>
      </c>
      <c r="I110" s="309">
        <v>3.7035999999999998</v>
      </c>
      <c r="J110" s="32">
        <v>70</v>
      </c>
      <c r="K110" s="32" t="s">
        <v>79</v>
      </c>
      <c r="L110" s="32" t="s">
        <v>88</v>
      </c>
      <c r="M110" s="33" t="s">
        <v>68</v>
      </c>
      <c r="N110" s="33"/>
      <c r="O110" s="32">
        <v>180</v>
      </c>
      <c r="P110" s="352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0" s="326"/>
      <c r="R110" s="326"/>
      <c r="S110" s="326"/>
      <c r="T110" s="327"/>
      <c r="U110" s="34"/>
      <c r="V110" s="34"/>
      <c r="W110" s="35" t="s">
        <v>69</v>
      </c>
      <c r="X110" s="310">
        <v>98</v>
      </c>
      <c r="Y110" s="311">
        <f>IFERROR(IF(X110="","",X110),"")</f>
        <v>98</v>
      </c>
      <c r="Z110" s="36">
        <f>IFERROR(IF(X110="","",X110*0.01788),"")</f>
        <v>1.75224</v>
      </c>
      <c r="AA110" s="56"/>
      <c r="AB110" s="57"/>
      <c r="AC110" s="158" t="s">
        <v>163</v>
      </c>
      <c r="AG110" s="67"/>
      <c r="AJ110" s="71" t="s">
        <v>89</v>
      </c>
      <c r="AK110" s="71">
        <v>70</v>
      </c>
      <c r="BB110" s="159" t="s">
        <v>83</v>
      </c>
      <c r="BM110" s="67">
        <f>IFERROR(X110*I110,"0")</f>
        <v>362.95279999999997</v>
      </c>
      <c r="BN110" s="67">
        <f>IFERROR(Y110*I110,"0")</f>
        <v>362.95279999999997</v>
      </c>
      <c r="BO110" s="67">
        <f>IFERROR(X110/J110,"0")</f>
        <v>1.4</v>
      </c>
      <c r="BP110" s="67">
        <f>IFERROR(Y110/J110,"0")</f>
        <v>1.4</v>
      </c>
    </row>
    <row r="111" spans="1:68" x14ac:dyDescent="0.2">
      <c r="A111" s="335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20"/>
      <c r="M111" s="320"/>
      <c r="N111" s="320"/>
      <c r="O111" s="336"/>
      <c r="P111" s="316" t="s">
        <v>72</v>
      </c>
      <c r="Q111" s="317"/>
      <c r="R111" s="317"/>
      <c r="S111" s="317"/>
      <c r="T111" s="317"/>
      <c r="U111" s="317"/>
      <c r="V111" s="318"/>
      <c r="W111" s="37" t="s">
        <v>69</v>
      </c>
      <c r="X111" s="312">
        <f>IFERROR(SUM(X109:X110),"0")</f>
        <v>210</v>
      </c>
      <c r="Y111" s="312">
        <f>IFERROR(SUM(Y109:Y110),"0")</f>
        <v>210</v>
      </c>
      <c r="Z111" s="312">
        <f>IFERROR(IF(Z109="",0,Z109),"0")+IFERROR(IF(Z110="",0,Z110),"0")</f>
        <v>3.7547999999999999</v>
      </c>
      <c r="AA111" s="313"/>
      <c r="AB111" s="313"/>
      <c r="AC111" s="313"/>
    </row>
    <row r="112" spans="1:68" x14ac:dyDescent="0.2">
      <c r="A112" s="320"/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20"/>
      <c r="M112" s="320"/>
      <c r="N112" s="320"/>
      <c r="O112" s="336"/>
      <c r="P112" s="316" t="s">
        <v>72</v>
      </c>
      <c r="Q112" s="317"/>
      <c r="R112" s="317"/>
      <c r="S112" s="317"/>
      <c r="T112" s="317"/>
      <c r="U112" s="317"/>
      <c r="V112" s="318"/>
      <c r="W112" s="37" t="s">
        <v>73</v>
      </c>
      <c r="X112" s="312">
        <f>IFERROR(SUMPRODUCT(X109:X110*H109:H110),"0")</f>
        <v>630</v>
      </c>
      <c r="Y112" s="312">
        <f>IFERROR(SUMPRODUCT(Y109:Y110*H109:H110),"0")</f>
        <v>630</v>
      </c>
      <c r="Z112" s="37"/>
      <c r="AA112" s="313"/>
      <c r="AB112" s="313"/>
      <c r="AC112" s="313"/>
    </row>
    <row r="113" spans="1:68" ht="16.5" hidden="1" customHeight="1" x14ac:dyDescent="0.25">
      <c r="A113" s="324" t="s">
        <v>207</v>
      </c>
      <c r="B113" s="320"/>
      <c r="C113" s="320"/>
      <c r="D113" s="320"/>
      <c r="E113" s="320"/>
      <c r="F113" s="320"/>
      <c r="G113" s="320"/>
      <c r="H113" s="320"/>
      <c r="I113" s="320"/>
      <c r="J113" s="320"/>
      <c r="K113" s="320"/>
      <c r="L113" s="320"/>
      <c r="M113" s="320"/>
      <c r="N113" s="320"/>
      <c r="O113" s="320"/>
      <c r="P113" s="320"/>
      <c r="Q113" s="320"/>
      <c r="R113" s="320"/>
      <c r="S113" s="320"/>
      <c r="T113" s="320"/>
      <c r="U113" s="320"/>
      <c r="V113" s="320"/>
      <c r="W113" s="320"/>
      <c r="X113" s="320"/>
      <c r="Y113" s="320"/>
      <c r="Z113" s="320"/>
      <c r="AA113" s="305"/>
      <c r="AB113" s="305"/>
      <c r="AC113" s="305"/>
    </row>
    <row r="114" spans="1:68" ht="14.25" hidden="1" customHeight="1" x14ac:dyDescent="0.25">
      <c r="A114" s="319" t="s">
        <v>141</v>
      </c>
      <c r="B114" s="320"/>
      <c r="C114" s="320"/>
      <c r="D114" s="320"/>
      <c r="E114" s="320"/>
      <c r="F114" s="320"/>
      <c r="G114" s="320"/>
      <c r="H114" s="320"/>
      <c r="I114" s="320"/>
      <c r="J114" s="320"/>
      <c r="K114" s="320"/>
      <c r="L114" s="320"/>
      <c r="M114" s="320"/>
      <c r="N114" s="320"/>
      <c r="O114" s="320"/>
      <c r="P114" s="320"/>
      <c r="Q114" s="320"/>
      <c r="R114" s="320"/>
      <c r="S114" s="320"/>
      <c r="T114" s="320"/>
      <c r="U114" s="320"/>
      <c r="V114" s="320"/>
      <c r="W114" s="320"/>
      <c r="X114" s="320"/>
      <c r="Y114" s="320"/>
      <c r="Z114" s="320"/>
      <c r="AA114" s="306"/>
      <c r="AB114" s="306"/>
      <c r="AC114" s="306"/>
    </row>
    <row r="115" spans="1:68" ht="27" hidden="1" customHeight="1" x14ac:dyDescent="0.25">
      <c r="A115" s="54" t="s">
        <v>208</v>
      </c>
      <c r="B115" s="54" t="s">
        <v>209</v>
      </c>
      <c r="C115" s="31">
        <v>4301135311</v>
      </c>
      <c r="D115" s="321">
        <v>4607111039095</v>
      </c>
      <c r="E115" s="322"/>
      <c r="F115" s="309">
        <v>0.25</v>
      </c>
      <c r="G115" s="32">
        <v>12</v>
      </c>
      <c r="H115" s="309">
        <v>3</v>
      </c>
      <c r="I115" s="309">
        <v>3.7480000000000002</v>
      </c>
      <c r="J115" s="32">
        <v>70</v>
      </c>
      <c r="K115" s="32" t="s">
        <v>79</v>
      </c>
      <c r="L115" s="32" t="s">
        <v>80</v>
      </c>
      <c r="M115" s="33" t="s">
        <v>68</v>
      </c>
      <c r="N115" s="33"/>
      <c r="O115" s="32">
        <v>180</v>
      </c>
      <c r="P115" s="40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26"/>
      <c r="R115" s="326"/>
      <c r="S115" s="326"/>
      <c r="T115" s="327"/>
      <c r="U115" s="34"/>
      <c r="V115" s="34"/>
      <c r="W115" s="35" t="s">
        <v>69</v>
      </c>
      <c r="X115" s="310">
        <v>0</v>
      </c>
      <c r="Y115" s="311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210</v>
      </c>
      <c r="AG115" s="67"/>
      <c r="AJ115" s="71" t="s">
        <v>82</v>
      </c>
      <c r="AK115" s="71">
        <v>14</v>
      </c>
      <c r="BB115" s="161" t="s">
        <v>83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16.5" customHeight="1" x14ac:dyDescent="0.25">
      <c r="A116" s="54" t="s">
        <v>211</v>
      </c>
      <c r="B116" s="54" t="s">
        <v>212</v>
      </c>
      <c r="C116" s="31">
        <v>4301135282</v>
      </c>
      <c r="D116" s="321">
        <v>4607111034199</v>
      </c>
      <c r="E116" s="322"/>
      <c r="F116" s="309">
        <v>0.25</v>
      </c>
      <c r="G116" s="32">
        <v>12</v>
      </c>
      <c r="H116" s="309">
        <v>3</v>
      </c>
      <c r="I116" s="309">
        <v>3.7035999999999998</v>
      </c>
      <c r="J116" s="32">
        <v>70</v>
      </c>
      <c r="K116" s="32" t="s">
        <v>79</v>
      </c>
      <c r="L116" s="32" t="s">
        <v>88</v>
      </c>
      <c r="M116" s="33" t="s">
        <v>68</v>
      </c>
      <c r="N116" s="33"/>
      <c r="O116" s="32">
        <v>180</v>
      </c>
      <c r="P116" s="474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6" s="326"/>
      <c r="R116" s="326"/>
      <c r="S116" s="326"/>
      <c r="T116" s="327"/>
      <c r="U116" s="34"/>
      <c r="V116" s="34"/>
      <c r="W116" s="35" t="s">
        <v>69</v>
      </c>
      <c r="X116" s="310">
        <v>14</v>
      </c>
      <c r="Y116" s="311">
        <f>IFERROR(IF(X116="","",X116),"")</f>
        <v>14</v>
      </c>
      <c r="Z116" s="36">
        <f>IFERROR(IF(X116="","",X116*0.01788),"")</f>
        <v>0.25031999999999999</v>
      </c>
      <c r="AA116" s="56"/>
      <c r="AB116" s="57"/>
      <c r="AC116" s="162" t="s">
        <v>213</v>
      </c>
      <c r="AG116" s="67"/>
      <c r="AJ116" s="71" t="s">
        <v>89</v>
      </c>
      <c r="AK116" s="71">
        <v>70</v>
      </c>
      <c r="BB116" s="163" t="s">
        <v>83</v>
      </c>
      <c r="BM116" s="67">
        <f>IFERROR(X116*I116,"0")</f>
        <v>51.850399999999993</v>
      </c>
      <c r="BN116" s="67">
        <f>IFERROR(Y116*I116,"0")</f>
        <v>51.850399999999993</v>
      </c>
      <c r="BO116" s="67">
        <f>IFERROR(X116/J116,"0")</f>
        <v>0.2</v>
      </c>
      <c r="BP116" s="67">
        <f>IFERROR(Y116/J116,"0")</f>
        <v>0.2</v>
      </c>
    </row>
    <row r="117" spans="1:68" x14ac:dyDescent="0.2">
      <c r="A117" s="335"/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0"/>
      <c r="N117" s="320"/>
      <c r="O117" s="336"/>
      <c r="P117" s="316" t="s">
        <v>72</v>
      </c>
      <c r="Q117" s="317"/>
      <c r="R117" s="317"/>
      <c r="S117" s="317"/>
      <c r="T117" s="317"/>
      <c r="U117" s="317"/>
      <c r="V117" s="318"/>
      <c r="W117" s="37" t="s">
        <v>69</v>
      </c>
      <c r="X117" s="312">
        <f>IFERROR(SUM(X115:X116),"0")</f>
        <v>14</v>
      </c>
      <c r="Y117" s="312">
        <f>IFERROR(SUM(Y115:Y116),"0")</f>
        <v>14</v>
      </c>
      <c r="Z117" s="312">
        <f>IFERROR(IF(Z115="",0,Z115),"0")+IFERROR(IF(Z116="",0,Z116),"0")</f>
        <v>0.25031999999999999</v>
      </c>
      <c r="AA117" s="313"/>
      <c r="AB117" s="313"/>
      <c r="AC117" s="313"/>
    </row>
    <row r="118" spans="1:68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20"/>
      <c r="M118" s="320"/>
      <c r="N118" s="320"/>
      <c r="O118" s="336"/>
      <c r="P118" s="316" t="s">
        <v>72</v>
      </c>
      <c r="Q118" s="317"/>
      <c r="R118" s="317"/>
      <c r="S118" s="317"/>
      <c r="T118" s="317"/>
      <c r="U118" s="317"/>
      <c r="V118" s="318"/>
      <c r="W118" s="37" t="s">
        <v>73</v>
      </c>
      <c r="X118" s="312">
        <f>IFERROR(SUMPRODUCT(X115:X116*H115:H116),"0")</f>
        <v>42</v>
      </c>
      <c r="Y118" s="312">
        <f>IFERROR(SUMPRODUCT(Y115:Y116*H115:H116),"0")</f>
        <v>42</v>
      </c>
      <c r="Z118" s="37"/>
      <c r="AA118" s="313"/>
      <c r="AB118" s="313"/>
      <c r="AC118" s="313"/>
    </row>
    <row r="119" spans="1:68" ht="16.5" hidden="1" customHeight="1" x14ac:dyDescent="0.25">
      <c r="A119" s="324" t="s">
        <v>214</v>
      </c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20"/>
      <c r="M119" s="320"/>
      <c r="N119" s="320"/>
      <c r="O119" s="320"/>
      <c r="P119" s="320"/>
      <c r="Q119" s="320"/>
      <c r="R119" s="320"/>
      <c r="S119" s="320"/>
      <c r="T119" s="320"/>
      <c r="U119" s="320"/>
      <c r="V119" s="320"/>
      <c r="W119" s="320"/>
      <c r="X119" s="320"/>
      <c r="Y119" s="320"/>
      <c r="Z119" s="320"/>
      <c r="AA119" s="305"/>
      <c r="AB119" s="305"/>
      <c r="AC119" s="305"/>
    </row>
    <row r="120" spans="1:68" ht="14.25" hidden="1" customHeight="1" x14ac:dyDescent="0.25">
      <c r="A120" s="319" t="s">
        <v>141</v>
      </c>
      <c r="B120" s="320"/>
      <c r="C120" s="320"/>
      <c r="D120" s="320"/>
      <c r="E120" s="320"/>
      <c r="F120" s="320"/>
      <c r="G120" s="320"/>
      <c r="H120" s="320"/>
      <c r="I120" s="320"/>
      <c r="J120" s="320"/>
      <c r="K120" s="320"/>
      <c r="L120" s="320"/>
      <c r="M120" s="320"/>
      <c r="N120" s="320"/>
      <c r="O120" s="320"/>
      <c r="P120" s="320"/>
      <c r="Q120" s="320"/>
      <c r="R120" s="320"/>
      <c r="S120" s="320"/>
      <c r="T120" s="320"/>
      <c r="U120" s="320"/>
      <c r="V120" s="320"/>
      <c r="W120" s="320"/>
      <c r="X120" s="320"/>
      <c r="Y120" s="320"/>
      <c r="Z120" s="320"/>
      <c r="AA120" s="306"/>
      <c r="AB120" s="306"/>
      <c r="AC120" s="306"/>
    </row>
    <row r="121" spans="1:68" ht="27" hidden="1" customHeight="1" x14ac:dyDescent="0.25">
      <c r="A121" s="54" t="s">
        <v>215</v>
      </c>
      <c r="B121" s="54" t="s">
        <v>216</v>
      </c>
      <c r="C121" s="31">
        <v>4301135178</v>
      </c>
      <c r="D121" s="321">
        <v>4607111034816</v>
      </c>
      <c r="E121" s="322"/>
      <c r="F121" s="309">
        <v>0.25</v>
      </c>
      <c r="G121" s="32">
        <v>6</v>
      </c>
      <c r="H121" s="309">
        <v>1.5</v>
      </c>
      <c r="I121" s="309">
        <v>1.9218</v>
      </c>
      <c r="J121" s="32">
        <v>140</v>
      </c>
      <c r="K121" s="32" t="s">
        <v>79</v>
      </c>
      <c r="L121" s="32" t="s">
        <v>67</v>
      </c>
      <c r="M121" s="33" t="s">
        <v>68</v>
      </c>
      <c r="N121" s="33"/>
      <c r="O121" s="32">
        <v>180</v>
      </c>
      <c r="P121" s="349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1" s="326"/>
      <c r="R121" s="326"/>
      <c r="S121" s="326"/>
      <c r="T121" s="327"/>
      <c r="U121" s="34"/>
      <c r="V121" s="34"/>
      <c r="W121" s="35" t="s">
        <v>69</v>
      </c>
      <c r="X121" s="310">
        <v>0</v>
      </c>
      <c r="Y121" s="311">
        <f>IFERROR(IF(X121="","",X121),"")</f>
        <v>0</v>
      </c>
      <c r="Z121" s="36">
        <f>IFERROR(IF(X121="","",X121*0.00941),"")</f>
        <v>0</v>
      </c>
      <c r="AA121" s="56"/>
      <c r="AB121" s="57"/>
      <c r="AC121" s="164" t="s">
        <v>213</v>
      </c>
      <c r="AG121" s="67"/>
      <c r="AJ121" s="71" t="s">
        <v>71</v>
      </c>
      <c r="AK121" s="71">
        <v>1</v>
      </c>
      <c r="BB121" s="165" t="s">
        <v>83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t="27" customHeight="1" x14ac:dyDescent="0.25">
      <c r="A122" s="54" t="s">
        <v>217</v>
      </c>
      <c r="B122" s="54" t="s">
        <v>218</v>
      </c>
      <c r="C122" s="31">
        <v>4301135275</v>
      </c>
      <c r="D122" s="321">
        <v>4607111034380</v>
      </c>
      <c r="E122" s="322"/>
      <c r="F122" s="309">
        <v>0.25</v>
      </c>
      <c r="G122" s="32">
        <v>12</v>
      </c>
      <c r="H122" s="309">
        <v>3</v>
      </c>
      <c r="I122" s="309">
        <v>3.28</v>
      </c>
      <c r="J122" s="32">
        <v>70</v>
      </c>
      <c r="K122" s="32" t="s">
        <v>79</v>
      </c>
      <c r="L122" s="32" t="s">
        <v>80</v>
      </c>
      <c r="M122" s="33" t="s">
        <v>68</v>
      </c>
      <c r="N122" s="33"/>
      <c r="O122" s="32">
        <v>180</v>
      </c>
      <c r="P122" s="45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2" s="326"/>
      <c r="R122" s="326"/>
      <c r="S122" s="326"/>
      <c r="T122" s="327"/>
      <c r="U122" s="34"/>
      <c r="V122" s="34"/>
      <c r="W122" s="35" t="s">
        <v>69</v>
      </c>
      <c r="X122" s="310">
        <v>56</v>
      </c>
      <c r="Y122" s="311">
        <f>IFERROR(IF(X122="","",X122),"")</f>
        <v>56</v>
      </c>
      <c r="Z122" s="36">
        <f>IFERROR(IF(X122="","",X122*0.01788),"")</f>
        <v>1.0012799999999999</v>
      </c>
      <c r="AA122" s="56"/>
      <c r="AB122" s="57"/>
      <c r="AC122" s="166" t="s">
        <v>219</v>
      </c>
      <c r="AG122" s="67"/>
      <c r="AJ122" s="71" t="s">
        <v>82</v>
      </c>
      <c r="AK122" s="71">
        <v>14</v>
      </c>
      <c r="BB122" s="167" t="s">
        <v>83</v>
      </c>
      <c r="BM122" s="67">
        <f>IFERROR(X122*I122,"0")</f>
        <v>183.67999999999998</v>
      </c>
      <c r="BN122" s="67">
        <f>IFERROR(Y122*I122,"0")</f>
        <v>183.67999999999998</v>
      </c>
      <c r="BO122" s="67">
        <f>IFERROR(X122/J122,"0")</f>
        <v>0.8</v>
      </c>
      <c r="BP122" s="67">
        <f>IFERROR(Y122/J122,"0")</f>
        <v>0.8</v>
      </c>
    </row>
    <row r="123" spans="1:68" ht="27" customHeight="1" x14ac:dyDescent="0.25">
      <c r="A123" s="54" t="s">
        <v>220</v>
      </c>
      <c r="B123" s="54" t="s">
        <v>221</v>
      </c>
      <c r="C123" s="31">
        <v>4301135277</v>
      </c>
      <c r="D123" s="321">
        <v>4607111034397</v>
      </c>
      <c r="E123" s="322"/>
      <c r="F123" s="309">
        <v>0.25</v>
      </c>
      <c r="G123" s="32">
        <v>12</v>
      </c>
      <c r="H123" s="309">
        <v>3</v>
      </c>
      <c r="I123" s="309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35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3" s="326"/>
      <c r="R123" s="326"/>
      <c r="S123" s="326"/>
      <c r="T123" s="327"/>
      <c r="U123" s="34"/>
      <c r="V123" s="34"/>
      <c r="W123" s="35" t="s">
        <v>69</v>
      </c>
      <c r="X123" s="310">
        <v>56</v>
      </c>
      <c r="Y123" s="311">
        <f>IFERROR(IF(X123="","",X123),"")</f>
        <v>56</v>
      </c>
      <c r="Z123" s="36">
        <f>IFERROR(IF(X123="","",X123*0.01788),"")</f>
        <v>1.0012799999999999</v>
      </c>
      <c r="AA123" s="56"/>
      <c r="AB123" s="57"/>
      <c r="AC123" s="168" t="s">
        <v>204</v>
      </c>
      <c r="AG123" s="67"/>
      <c r="AJ123" s="71" t="s">
        <v>82</v>
      </c>
      <c r="AK123" s="71">
        <v>14</v>
      </c>
      <c r="BB123" s="169" t="s">
        <v>83</v>
      </c>
      <c r="BM123" s="67">
        <f>IFERROR(X123*I123,"0")</f>
        <v>183.67999999999998</v>
      </c>
      <c r="BN123" s="67">
        <f>IFERROR(Y123*I123,"0")</f>
        <v>183.67999999999998</v>
      </c>
      <c r="BO123" s="67">
        <f>IFERROR(X123/J123,"0")</f>
        <v>0.8</v>
      </c>
      <c r="BP123" s="67">
        <f>IFERROR(Y123/J123,"0")</f>
        <v>0.8</v>
      </c>
    </row>
    <row r="124" spans="1:68" x14ac:dyDescent="0.2">
      <c r="A124" s="335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0"/>
      <c r="N124" s="320"/>
      <c r="O124" s="336"/>
      <c r="P124" s="316" t="s">
        <v>72</v>
      </c>
      <c r="Q124" s="317"/>
      <c r="R124" s="317"/>
      <c r="S124" s="317"/>
      <c r="T124" s="317"/>
      <c r="U124" s="317"/>
      <c r="V124" s="318"/>
      <c r="W124" s="37" t="s">
        <v>69</v>
      </c>
      <c r="X124" s="312">
        <f>IFERROR(SUM(X121:X123),"0")</f>
        <v>112</v>
      </c>
      <c r="Y124" s="312">
        <f>IFERROR(SUM(Y121:Y123),"0")</f>
        <v>112</v>
      </c>
      <c r="Z124" s="312">
        <f>IFERROR(IF(Z121="",0,Z121),"0")+IFERROR(IF(Z122="",0,Z122),"0")+IFERROR(IF(Z123="",0,Z123),"0")</f>
        <v>2.0025599999999999</v>
      </c>
      <c r="AA124" s="313"/>
      <c r="AB124" s="313"/>
      <c r="AC124" s="313"/>
    </row>
    <row r="125" spans="1:68" x14ac:dyDescent="0.2">
      <c r="A125" s="320"/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0"/>
      <c r="N125" s="320"/>
      <c r="O125" s="336"/>
      <c r="P125" s="316" t="s">
        <v>72</v>
      </c>
      <c r="Q125" s="317"/>
      <c r="R125" s="317"/>
      <c r="S125" s="317"/>
      <c r="T125" s="317"/>
      <c r="U125" s="317"/>
      <c r="V125" s="318"/>
      <c r="W125" s="37" t="s">
        <v>73</v>
      </c>
      <c r="X125" s="312">
        <f>IFERROR(SUMPRODUCT(X121:X123*H121:H123),"0")</f>
        <v>336</v>
      </c>
      <c r="Y125" s="312">
        <f>IFERROR(SUMPRODUCT(Y121:Y123*H121:H123),"0")</f>
        <v>336</v>
      </c>
      <c r="Z125" s="37"/>
      <c r="AA125" s="313"/>
      <c r="AB125" s="313"/>
      <c r="AC125" s="313"/>
    </row>
    <row r="126" spans="1:68" ht="16.5" hidden="1" customHeight="1" x14ac:dyDescent="0.25">
      <c r="A126" s="324" t="s">
        <v>222</v>
      </c>
      <c r="B126" s="320"/>
      <c r="C126" s="320"/>
      <c r="D126" s="320"/>
      <c r="E126" s="320"/>
      <c r="F126" s="320"/>
      <c r="G126" s="320"/>
      <c r="H126" s="320"/>
      <c r="I126" s="320"/>
      <c r="J126" s="320"/>
      <c r="K126" s="320"/>
      <c r="L126" s="320"/>
      <c r="M126" s="320"/>
      <c r="N126" s="320"/>
      <c r="O126" s="320"/>
      <c r="P126" s="320"/>
      <c r="Q126" s="320"/>
      <c r="R126" s="320"/>
      <c r="S126" s="320"/>
      <c r="T126" s="320"/>
      <c r="U126" s="320"/>
      <c r="V126" s="320"/>
      <c r="W126" s="320"/>
      <c r="X126" s="320"/>
      <c r="Y126" s="320"/>
      <c r="Z126" s="320"/>
      <c r="AA126" s="305"/>
      <c r="AB126" s="305"/>
      <c r="AC126" s="305"/>
    </row>
    <row r="127" spans="1:68" ht="14.25" hidden="1" customHeight="1" x14ac:dyDescent="0.25">
      <c r="A127" s="319" t="s">
        <v>141</v>
      </c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20"/>
      <c r="M127" s="320"/>
      <c r="N127" s="320"/>
      <c r="O127" s="320"/>
      <c r="P127" s="320"/>
      <c r="Q127" s="320"/>
      <c r="R127" s="320"/>
      <c r="S127" s="320"/>
      <c r="T127" s="320"/>
      <c r="U127" s="320"/>
      <c r="V127" s="320"/>
      <c r="W127" s="320"/>
      <c r="X127" s="320"/>
      <c r="Y127" s="320"/>
      <c r="Z127" s="320"/>
      <c r="AA127" s="306"/>
      <c r="AB127" s="306"/>
      <c r="AC127" s="306"/>
    </row>
    <row r="128" spans="1:68" ht="27" customHeight="1" x14ac:dyDescent="0.25">
      <c r="A128" s="54" t="s">
        <v>223</v>
      </c>
      <c r="B128" s="54" t="s">
        <v>224</v>
      </c>
      <c r="C128" s="31">
        <v>4301135279</v>
      </c>
      <c r="D128" s="321">
        <v>4607111035806</v>
      </c>
      <c r="E128" s="322"/>
      <c r="F128" s="309">
        <v>0.25</v>
      </c>
      <c r="G128" s="32">
        <v>12</v>
      </c>
      <c r="H128" s="309">
        <v>3</v>
      </c>
      <c r="I128" s="309">
        <v>3.7035999999999998</v>
      </c>
      <c r="J128" s="32">
        <v>70</v>
      </c>
      <c r="K128" s="32" t="s">
        <v>79</v>
      </c>
      <c r="L128" s="32" t="s">
        <v>80</v>
      </c>
      <c r="M128" s="33" t="s">
        <v>68</v>
      </c>
      <c r="N128" s="33"/>
      <c r="O128" s="32">
        <v>180</v>
      </c>
      <c r="P128" s="379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8" s="326"/>
      <c r="R128" s="326"/>
      <c r="S128" s="326"/>
      <c r="T128" s="327"/>
      <c r="U128" s="34"/>
      <c r="V128" s="34"/>
      <c r="W128" s="35" t="s">
        <v>69</v>
      </c>
      <c r="X128" s="310">
        <v>28</v>
      </c>
      <c r="Y128" s="311">
        <f>IFERROR(IF(X128="","",X128),"")</f>
        <v>28</v>
      </c>
      <c r="Z128" s="36">
        <f>IFERROR(IF(X128="","",X128*0.01788),"")</f>
        <v>0.50063999999999997</v>
      </c>
      <c r="AA128" s="56"/>
      <c r="AB128" s="57"/>
      <c r="AC128" s="170" t="s">
        <v>225</v>
      </c>
      <c r="AG128" s="67"/>
      <c r="AJ128" s="71" t="s">
        <v>82</v>
      </c>
      <c r="AK128" s="71">
        <v>14</v>
      </c>
      <c r="BB128" s="171" t="s">
        <v>83</v>
      </c>
      <c r="BM128" s="67">
        <f>IFERROR(X128*I128,"0")</f>
        <v>103.70079999999999</v>
      </c>
      <c r="BN128" s="67">
        <f>IFERROR(Y128*I128,"0")</f>
        <v>103.70079999999999</v>
      </c>
      <c r="BO128" s="67">
        <f>IFERROR(X128/J128,"0")</f>
        <v>0.4</v>
      </c>
      <c r="BP128" s="67">
        <f>IFERROR(Y128/J128,"0")</f>
        <v>0.4</v>
      </c>
    </row>
    <row r="129" spans="1:68" x14ac:dyDescent="0.2">
      <c r="A129" s="335"/>
      <c r="B129" s="320"/>
      <c r="C129" s="320"/>
      <c r="D129" s="320"/>
      <c r="E129" s="320"/>
      <c r="F129" s="320"/>
      <c r="G129" s="320"/>
      <c r="H129" s="320"/>
      <c r="I129" s="320"/>
      <c r="J129" s="320"/>
      <c r="K129" s="320"/>
      <c r="L129" s="320"/>
      <c r="M129" s="320"/>
      <c r="N129" s="320"/>
      <c r="O129" s="336"/>
      <c r="P129" s="316" t="s">
        <v>72</v>
      </c>
      <c r="Q129" s="317"/>
      <c r="R129" s="317"/>
      <c r="S129" s="317"/>
      <c r="T129" s="317"/>
      <c r="U129" s="317"/>
      <c r="V129" s="318"/>
      <c r="W129" s="37" t="s">
        <v>69</v>
      </c>
      <c r="X129" s="312">
        <f>IFERROR(SUM(X128:X128),"0")</f>
        <v>28</v>
      </c>
      <c r="Y129" s="312">
        <f>IFERROR(SUM(Y128:Y128),"0")</f>
        <v>28</v>
      </c>
      <c r="Z129" s="312">
        <f>IFERROR(IF(Z128="",0,Z128),"0")</f>
        <v>0.50063999999999997</v>
      </c>
      <c r="AA129" s="313"/>
      <c r="AB129" s="313"/>
      <c r="AC129" s="313"/>
    </row>
    <row r="130" spans="1:68" x14ac:dyDescent="0.2">
      <c r="A130" s="320"/>
      <c r="B130" s="320"/>
      <c r="C130" s="320"/>
      <c r="D130" s="320"/>
      <c r="E130" s="320"/>
      <c r="F130" s="320"/>
      <c r="G130" s="320"/>
      <c r="H130" s="320"/>
      <c r="I130" s="320"/>
      <c r="J130" s="320"/>
      <c r="K130" s="320"/>
      <c r="L130" s="320"/>
      <c r="M130" s="320"/>
      <c r="N130" s="320"/>
      <c r="O130" s="336"/>
      <c r="P130" s="316" t="s">
        <v>72</v>
      </c>
      <c r="Q130" s="317"/>
      <c r="R130" s="317"/>
      <c r="S130" s="317"/>
      <c r="T130" s="317"/>
      <c r="U130" s="317"/>
      <c r="V130" s="318"/>
      <c r="W130" s="37" t="s">
        <v>73</v>
      </c>
      <c r="X130" s="312">
        <f>IFERROR(SUMPRODUCT(X128:X128*H128:H128),"0")</f>
        <v>84</v>
      </c>
      <c r="Y130" s="312">
        <f>IFERROR(SUMPRODUCT(Y128:Y128*H128:H128),"0")</f>
        <v>84</v>
      </c>
      <c r="Z130" s="37"/>
      <c r="AA130" s="313"/>
      <c r="AB130" s="313"/>
      <c r="AC130" s="313"/>
    </row>
    <row r="131" spans="1:68" ht="16.5" hidden="1" customHeight="1" x14ac:dyDescent="0.25">
      <c r="A131" s="324" t="s">
        <v>226</v>
      </c>
      <c r="B131" s="320"/>
      <c r="C131" s="320"/>
      <c r="D131" s="320"/>
      <c r="E131" s="320"/>
      <c r="F131" s="320"/>
      <c r="G131" s="320"/>
      <c r="H131" s="320"/>
      <c r="I131" s="320"/>
      <c r="J131" s="320"/>
      <c r="K131" s="320"/>
      <c r="L131" s="320"/>
      <c r="M131" s="320"/>
      <c r="N131" s="320"/>
      <c r="O131" s="320"/>
      <c r="P131" s="320"/>
      <c r="Q131" s="320"/>
      <c r="R131" s="320"/>
      <c r="S131" s="320"/>
      <c r="T131" s="320"/>
      <c r="U131" s="320"/>
      <c r="V131" s="320"/>
      <c r="W131" s="320"/>
      <c r="X131" s="320"/>
      <c r="Y131" s="320"/>
      <c r="Z131" s="320"/>
      <c r="AA131" s="305"/>
      <c r="AB131" s="305"/>
      <c r="AC131" s="305"/>
    </row>
    <row r="132" spans="1:68" ht="14.25" hidden="1" customHeight="1" x14ac:dyDescent="0.25">
      <c r="A132" s="319" t="s">
        <v>227</v>
      </c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0"/>
      <c r="N132" s="320"/>
      <c r="O132" s="320"/>
      <c r="P132" s="320"/>
      <c r="Q132" s="320"/>
      <c r="R132" s="320"/>
      <c r="S132" s="320"/>
      <c r="T132" s="320"/>
      <c r="U132" s="320"/>
      <c r="V132" s="320"/>
      <c r="W132" s="320"/>
      <c r="X132" s="320"/>
      <c r="Y132" s="320"/>
      <c r="Z132" s="320"/>
      <c r="AA132" s="306"/>
      <c r="AB132" s="306"/>
      <c r="AC132" s="306"/>
    </row>
    <row r="133" spans="1:68" ht="27" hidden="1" customHeight="1" x14ac:dyDescent="0.25">
      <c r="A133" s="54" t="s">
        <v>228</v>
      </c>
      <c r="B133" s="54" t="s">
        <v>229</v>
      </c>
      <c r="C133" s="31">
        <v>4301071054</v>
      </c>
      <c r="D133" s="321">
        <v>4607111035639</v>
      </c>
      <c r="E133" s="322"/>
      <c r="F133" s="309">
        <v>0.2</v>
      </c>
      <c r="G133" s="32">
        <v>8</v>
      </c>
      <c r="H133" s="309">
        <v>1.6</v>
      </c>
      <c r="I133" s="309">
        <v>2.12</v>
      </c>
      <c r="J133" s="32">
        <v>72</v>
      </c>
      <c r="K133" s="32" t="s">
        <v>230</v>
      </c>
      <c r="L133" s="32" t="s">
        <v>80</v>
      </c>
      <c r="M133" s="33" t="s">
        <v>68</v>
      </c>
      <c r="N133" s="33"/>
      <c r="O133" s="32">
        <v>180</v>
      </c>
      <c r="P133" s="373" t="s">
        <v>231</v>
      </c>
      <c r="Q133" s="326"/>
      <c r="R133" s="326"/>
      <c r="S133" s="326"/>
      <c r="T133" s="327"/>
      <c r="U133" s="34"/>
      <c r="V133" s="34"/>
      <c r="W133" s="35" t="s">
        <v>69</v>
      </c>
      <c r="X133" s="310">
        <v>0</v>
      </c>
      <c r="Y133" s="311">
        <f>IFERROR(IF(X133="","",X133),"")</f>
        <v>0</v>
      </c>
      <c r="Z133" s="36">
        <f>IFERROR(IF(X133="","",X133*0.01157),"")</f>
        <v>0</v>
      </c>
      <c r="AA133" s="56"/>
      <c r="AB133" s="57"/>
      <c r="AC133" s="172" t="s">
        <v>232</v>
      </c>
      <c r="AG133" s="67"/>
      <c r="AJ133" s="71" t="s">
        <v>82</v>
      </c>
      <c r="AK133" s="71">
        <v>6</v>
      </c>
      <c r="BB133" s="173" t="s">
        <v>83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t="27" hidden="1" customHeight="1" x14ac:dyDescent="0.25">
      <c r="A134" s="54" t="s">
        <v>233</v>
      </c>
      <c r="B134" s="54" t="s">
        <v>234</v>
      </c>
      <c r="C134" s="31">
        <v>4301135540</v>
      </c>
      <c r="D134" s="321">
        <v>4607111035646</v>
      </c>
      <c r="E134" s="322"/>
      <c r="F134" s="309">
        <v>0.2</v>
      </c>
      <c r="G134" s="32">
        <v>8</v>
      </c>
      <c r="H134" s="309">
        <v>1.6</v>
      </c>
      <c r="I134" s="309">
        <v>2.12</v>
      </c>
      <c r="J134" s="32">
        <v>72</v>
      </c>
      <c r="K134" s="32" t="s">
        <v>230</v>
      </c>
      <c r="L134" s="32" t="s">
        <v>80</v>
      </c>
      <c r="M134" s="33" t="s">
        <v>68</v>
      </c>
      <c r="N134" s="33"/>
      <c r="O134" s="32">
        <v>180</v>
      </c>
      <c r="P134" s="34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4" s="326"/>
      <c r="R134" s="326"/>
      <c r="S134" s="326"/>
      <c r="T134" s="327"/>
      <c r="U134" s="34"/>
      <c r="V134" s="34"/>
      <c r="W134" s="35" t="s">
        <v>69</v>
      </c>
      <c r="X134" s="310">
        <v>0</v>
      </c>
      <c r="Y134" s="311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232</v>
      </c>
      <c r="AG134" s="67"/>
      <c r="AJ134" s="71" t="s">
        <v>82</v>
      </c>
      <c r="AK134" s="71">
        <v>6</v>
      </c>
      <c r="BB134" s="175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idden="1" x14ac:dyDescent="0.2">
      <c r="A135" s="335"/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36"/>
      <c r="P135" s="316" t="s">
        <v>72</v>
      </c>
      <c r="Q135" s="317"/>
      <c r="R135" s="317"/>
      <c r="S135" s="317"/>
      <c r="T135" s="317"/>
      <c r="U135" s="317"/>
      <c r="V135" s="318"/>
      <c r="W135" s="37" t="s">
        <v>69</v>
      </c>
      <c r="X135" s="312">
        <f>IFERROR(SUM(X133:X134),"0")</f>
        <v>0</v>
      </c>
      <c r="Y135" s="312">
        <f>IFERROR(SUM(Y133:Y134),"0")</f>
        <v>0</v>
      </c>
      <c r="Z135" s="312">
        <f>IFERROR(IF(Z133="",0,Z133),"0")+IFERROR(IF(Z134="",0,Z134),"0")</f>
        <v>0</v>
      </c>
      <c r="AA135" s="313"/>
      <c r="AB135" s="313"/>
      <c r="AC135" s="313"/>
    </row>
    <row r="136" spans="1:68" hidden="1" x14ac:dyDescent="0.2">
      <c r="A136" s="320"/>
      <c r="B136" s="320"/>
      <c r="C136" s="320"/>
      <c r="D136" s="320"/>
      <c r="E136" s="320"/>
      <c r="F136" s="320"/>
      <c r="G136" s="320"/>
      <c r="H136" s="320"/>
      <c r="I136" s="320"/>
      <c r="J136" s="320"/>
      <c r="K136" s="320"/>
      <c r="L136" s="320"/>
      <c r="M136" s="320"/>
      <c r="N136" s="320"/>
      <c r="O136" s="336"/>
      <c r="P136" s="316" t="s">
        <v>72</v>
      </c>
      <c r="Q136" s="317"/>
      <c r="R136" s="317"/>
      <c r="S136" s="317"/>
      <c r="T136" s="317"/>
      <c r="U136" s="317"/>
      <c r="V136" s="318"/>
      <c r="W136" s="37" t="s">
        <v>73</v>
      </c>
      <c r="X136" s="312">
        <f>IFERROR(SUMPRODUCT(X133:X134*H133:H134),"0")</f>
        <v>0</v>
      </c>
      <c r="Y136" s="312">
        <f>IFERROR(SUMPRODUCT(Y133:Y134*H133:H134),"0")</f>
        <v>0</v>
      </c>
      <c r="Z136" s="37"/>
      <c r="AA136" s="313"/>
      <c r="AB136" s="313"/>
      <c r="AC136" s="313"/>
    </row>
    <row r="137" spans="1:68" ht="16.5" hidden="1" customHeight="1" x14ac:dyDescent="0.25">
      <c r="A137" s="324" t="s">
        <v>235</v>
      </c>
      <c r="B137" s="320"/>
      <c r="C137" s="320"/>
      <c r="D137" s="320"/>
      <c r="E137" s="320"/>
      <c r="F137" s="320"/>
      <c r="G137" s="320"/>
      <c r="H137" s="320"/>
      <c r="I137" s="320"/>
      <c r="J137" s="320"/>
      <c r="K137" s="320"/>
      <c r="L137" s="320"/>
      <c r="M137" s="320"/>
      <c r="N137" s="320"/>
      <c r="O137" s="320"/>
      <c r="P137" s="320"/>
      <c r="Q137" s="320"/>
      <c r="R137" s="320"/>
      <c r="S137" s="320"/>
      <c r="T137" s="320"/>
      <c r="U137" s="320"/>
      <c r="V137" s="320"/>
      <c r="W137" s="320"/>
      <c r="X137" s="320"/>
      <c r="Y137" s="320"/>
      <c r="Z137" s="320"/>
      <c r="AA137" s="305"/>
      <c r="AB137" s="305"/>
      <c r="AC137" s="305"/>
    </row>
    <row r="138" spans="1:68" ht="14.25" hidden="1" customHeight="1" x14ac:dyDescent="0.25">
      <c r="A138" s="319" t="s">
        <v>141</v>
      </c>
      <c r="B138" s="320"/>
      <c r="C138" s="320"/>
      <c r="D138" s="320"/>
      <c r="E138" s="320"/>
      <c r="F138" s="320"/>
      <c r="G138" s="320"/>
      <c r="H138" s="320"/>
      <c r="I138" s="320"/>
      <c r="J138" s="320"/>
      <c r="K138" s="320"/>
      <c r="L138" s="320"/>
      <c r="M138" s="320"/>
      <c r="N138" s="320"/>
      <c r="O138" s="320"/>
      <c r="P138" s="320"/>
      <c r="Q138" s="320"/>
      <c r="R138" s="320"/>
      <c r="S138" s="320"/>
      <c r="T138" s="320"/>
      <c r="U138" s="320"/>
      <c r="V138" s="320"/>
      <c r="W138" s="320"/>
      <c r="X138" s="320"/>
      <c r="Y138" s="320"/>
      <c r="Z138" s="320"/>
      <c r="AA138" s="306"/>
      <c r="AB138" s="306"/>
      <c r="AC138" s="306"/>
    </row>
    <row r="139" spans="1:68" ht="27" customHeight="1" x14ac:dyDescent="0.25">
      <c r="A139" s="54" t="s">
        <v>236</v>
      </c>
      <c r="B139" s="54" t="s">
        <v>237</v>
      </c>
      <c r="C139" s="31">
        <v>4301135281</v>
      </c>
      <c r="D139" s="321">
        <v>4607111036568</v>
      </c>
      <c r="E139" s="322"/>
      <c r="F139" s="309">
        <v>0.28000000000000003</v>
      </c>
      <c r="G139" s="32">
        <v>6</v>
      </c>
      <c r="H139" s="309">
        <v>1.68</v>
      </c>
      <c r="I139" s="309">
        <v>2.1017999999999999</v>
      </c>
      <c r="J139" s="32">
        <v>140</v>
      </c>
      <c r="K139" s="32" t="s">
        <v>79</v>
      </c>
      <c r="L139" s="32" t="s">
        <v>67</v>
      </c>
      <c r="M139" s="33" t="s">
        <v>68</v>
      </c>
      <c r="N139" s="33"/>
      <c r="O139" s="32">
        <v>180</v>
      </c>
      <c r="P139" s="38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9" s="326"/>
      <c r="R139" s="326"/>
      <c r="S139" s="326"/>
      <c r="T139" s="327"/>
      <c r="U139" s="34"/>
      <c r="V139" s="34"/>
      <c r="W139" s="35" t="s">
        <v>69</v>
      </c>
      <c r="X139" s="310">
        <v>70</v>
      </c>
      <c r="Y139" s="311">
        <f>IFERROR(IF(X139="","",X139),"")</f>
        <v>70</v>
      </c>
      <c r="Z139" s="36">
        <f>IFERROR(IF(X139="","",X139*0.00941),"")</f>
        <v>0.65869999999999995</v>
      </c>
      <c r="AA139" s="56"/>
      <c r="AB139" s="57"/>
      <c r="AC139" s="176" t="s">
        <v>238</v>
      </c>
      <c r="AG139" s="67"/>
      <c r="AJ139" s="71" t="s">
        <v>71</v>
      </c>
      <c r="AK139" s="71">
        <v>1</v>
      </c>
      <c r="BB139" s="177" t="s">
        <v>83</v>
      </c>
      <c r="BM139" s="67">
        <f>IFERROR(X139*I139,"0")</f>
        <v>147.126</v>
      </c>
      <c r="BN139" s="67">
        <f>IFERROR(Y139*I139,"0")</f>
        <v>147.126</v>
      </c>
      <c r="BO139" s="67">
        <f>IFERROR(X139/J139,"0")</f>
        <v>0.5</v>
      </c>
      <c r="BP139" s="67">
        <f>IFERROR(Y139/J139,"0")</f>
        <v>0.5</v>
      </c>
    </row>
    <row r="140" spans="1:68" x14ac:dyDescent="0.2">
      <c r="A140" s="335"/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0"/>
      <c r="M140" s="320"/>
      <c r="N140" s="320"/>
      <c r="O140" s="336"/>
      <c r="P140" s="316" t="s">
        <v>72</v>
      </c>
      <c r="Q140" s="317"/>
      <c r="R140" s="317"/>
      <c r="S140" s="317"/>
      <c r="T140" s="317"/>
      <c r="U140" s="317"/>
      <c r="V140" s="318"/>
      <c r="W140" s="37" t="s">
        <v>69</v>
      </c>
      <c r="X140" s="312">
        <f>IFERROR(SUM(X139:X139),"0")</f>
        <v>70</v>
      </c>
      <c r="Y140" s="312">
        <f>IFERROR(SUM(Y139:Y139),"0")</f>
        <v>70</v>
      </c>
      <c r="Z140" s="312">
        <f>IFERROR(IF(Z139="",0,Z139),"0")</f>
        <v>0.65869999999999995</v>
      </c>
      <c r="AA140" s="313"/>
      <c r="AB140" s="313"/>
      <c r="AC140" s="313"/>
    </row>
    <row r="141" spans="1:68" x14ac:dyDescent="0.2">
      <c r="A141" s="320"/>
      <c r="B141" s="320"/>
      <c r="C141" s="320"/>
      <c r="D141" s="320"/>
      <c r="E141" s="320"/>
      <c r="F141" s="320"/>
      <c r="G141" s="320"/>
      <c r="H141" s="320"/>
      <c r="I141" s="320"/>
      <c r="J141" s="320"/>
      <c r="K141" s="320"/>
      <c r="L141" s="320"/>
      <c r="M141" s="320"/>
      <c r="N141" s="320"/>
      <c r="O141" s="336"/>
      <c r="P141" s="316" t="s">
        <v>72</v>
      </c>
      <c r="Q141" s="317"/>
      <c r="R141" s="317"/>
      <c r="S141" s="317"/>
      <c r="T141" s="317"/>
      <c r="U141" s="317"/>
      <c r="V141" s="318"/>
      <c r="W141" s="37" t="s">
        <v>73</v>
      </c>
      <c r="X141" s="312">
        <f>IFERROR(SUMPRODUCT(X139:X139*H139:H139),"0")</f>
        <v>117.6</v>
      </c>
      <c r="Y141" s="312">
        <f>IFERROR(SUMPRODUCT(Y139:Y139*H139:H139),"0")</f>
        <v>117.6</v>
      </c>
      <c r="Z141" s="37"/>
      <c r="AA141" s="313"/>
      <c r="AB141" s="313"/>
      <c r="AC141" s="313"/>
    </row>
    <row r="142" spans="1:68" ht="27.75" hidden="1" customHeight="1" x14ac:dyDescent="0.2">
      <c r="A142" s="353" t="s">
        <v>239</v>
      </c>
      <c r="B142" s="354"/>
      <c r="C142" s="354"/>
      <c r="D142" s="354"/>
      <c r="E142" s="354"/>
      <c r="F142" s="354"/>
      <c r="G142" s="354"/>
      <c r="H142" s="354"/>
      <c r="I142" s="354"/>
      <c r="J142" s="354"/>
      <c r="K142" s="354"/>
      <c r="L142" s="354"/>
      <c r="M142" s="354"/>
      <c r="N142" s="354"/>
      <c r="O142" s="354"/>
      <c r="P142" s="354"/>
      <c r="Q142" s="354"/>
      <c r="R142" s="354"/>
      <c r="S142" s="354"/>
      <c r="T142" s="354"/>
      <c r="U142" s="354"/>
      <c r="V142" s="354"/>
      <c r="W142" s="354"/>
      <c r="X142" s="354"/>
      <c r="Y142" s="354"/>
      <c r="Z142" s="354"/>
      <c r="AA142" s="48"/>
      <c r="AB142" s="48"/>
      <c r="AC142" s="48"/>
    </row>
    <row r="143" spans="1:68" ht="16.5" hidden="1" customHeight="1" x14ac:dyDescent="0.25">
      <c r="A143" s="324" t="s">
        <v>240</v>
      </c>
      <c r="B143" s="320"/>
      <c r="C143" s="320"/>
      <c r="D143" s="320"/>
      <c r="E143" s="320"/>
      <c r="F143" s="320"/>
      <c r="G143" s="320"/>
      <c r="H143" s="320"/>
      <c r="I143" s="320"/>
      <c r="J143" s="320"/>
      <c r="K143" s="320"/>
      <c r="L143" s="320"/>
      <c r="M143" s="320"/>
      <c r="N143" s="320"/>
      <c r="O143" s="320"/>
      <c r="P143" s="320"/>
      <c r="Q143" s="320"/>
      <c r="R143" s="320"/>
      <c r="S143" s="320"/>
      <c r="T143" s="320"/>
      <c r="U143" s="320"/>
      <c r="V143" s="320"/>
      <c r="W143" s="320"/>
      <c r="X143" s="320"/>
      <c r="Y143" s="320"/>
      <c r="Z143" s="320"/>
      <c r="AA143" s="305"/>
      <c r="AB143" s="305"/>
      <c r="AC143" s="305"/>
    </row>
    <row r="144" spans="1:68" ht="14.25" hidden="1" customHeight="1" x14ac:dyDescent="0.25">
      <c r="A144" s="319" t="s">
        <v>141</v>
      </c>
      <c r="B144" s="320"/>
      <c r="C144" s="320"/>
      <c r="D144" s="320"/>
      <c r="E144" s="320"/>
      <c r="F144" s="320"/>
      <c r="G144" s="320"/>
      <c r="H144" s="320"/>
      <c r="I144" s="320"/>
      <c r="J144" s="320"/>
      <c r="K144" s="320"/>
      <c r="L144" s="320"/>
      <c r="M144" s="320"/>
      <c r="N144" s="320"/>
      <c r="O144" s="320"/>
      <c r="P144" s="320"/>
      <c r="Q144" s="320"/>
      <c r="R144" s="320"/>
      <c r="S144" s="320"/>
      <c r="T144" s="320"/>
      <c r="U144" s="320"/>
      <c r="V144" s="320"/>
      <c r="W144" s="320"/>
      <c r="X144" s="320"/>
      <c r="Y144" s="320"/>
      <c r="Z144" s="320"/>
      <c r="AA144" s="306"/>
      <c r="AB144" s="306"/>
      <c r="AC144" s="306"/>
    </row>
    <row r="145" spans="1:68" ht="27" hidden="1" customHeight="1" x14ac:dyDescent="0.25">
      <c r="A145" s="54" t="s">
        <v>241</v>
      </c>
      <c r="B145" s="54" t="s">
        <v>242</v>
      </c>
      <c r="C145" s="31">
        <v>4301135317</v>
      </c>
      <c r="D145" s="321">
        <v>4607111039057</v>
      </c>
      <c r="E145" s="322"/>
      <c r="F145" s="309">
        <v>1.8</v>
      </c>
      <c r="G145" s="32">
        <v>1</v>
      </c>
      <c r="H145" s="309">
        <v>1.8</v>
      </c>
      <c r="I145" s="309">
        <v>1.9</v>
      </c>
      <c r="J145" s="32">
        <v>234</v>
      </c>
      <c r="K145" s="32" t="s">
        <v>136</v>
      </c>
      <c r="L145" s="32" t="s">
        <v>67</v>
      </c>
      <c r="M145" s="33" t="s">
        <v>68</v>
      </c>
      <c r="N145" s="33"/>
      <c r="O145" s="32">
        <v>180</v>
      </c>
      <c r="P145" s="520" t="s">
        <v>243</v>
      </c>
      <c r="Q145" s="326"/>
      <c r="R145" s="326"/>
      <c r="S145" s="326"/>
      <c r="T145" s="327"/>
      <c r="U145" s="34"/>
      <c r="V145" s="34"/>
      <c r="W145" s="35" t="s">
        <v>69</v>
      </c>
      <c r="X145" s="310">
        <v>0</v>
      </c>
      <c r="Y145" s="311">
        <f>IFERROR(IF(X145="","",X145),"")</f>
        <v>0</v>
      </c>
      <c r="Z145" s="36">
        <f>IFERROR(IF(X145="","",X145*0.00502),"")</f>
        <v>0</v>
      </c>
      <c r="AA145" s="56"/>
      <c r="AB145" s="57"/>
      <c r="AC145" s="178" t="s">
        <v>210</v>
      </c>
      <c r="AG145" s="67"/>
      <c r="AJ145" s="71" t="s">
        <v>71</v>
      </c>
      <c r="AK145" s="71">
        <v>1</v>
      </c>
      <c r="BB145" s="179" t="s">
        <v>83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335"/>
      <c r="B146" s="320"/>
      <c r="C146" s="320"/>
      <c r="D146" s="320"/>
      <c r="E146" s="320"/>
      <c r="F146" s="320"/>
      <c r="G146" s="320"/>
      <c r="H146" s="320"/>
      <c r="I146" s="320"/>
      <c r="J146" s="320"/>
      <c r="K146" s="320"/>
      <c r="L146" s="320"/>
      <c r="M146" s="320"/>
      <c r="N146" s="320"/>
      <c r="O146" s="336"/>
      <c r="P146" s="316" t="s">
        <v>72</v>
      </c>
      <c r="Q146" s="317"/>
      <c r="R146" s="317"/>
      <c r="S146" s="317"/>
      <c r="T146" s="317"/>
      <c r="U146" s="317"/>
      <c r="V146" s="318"/>
      <c r="W146" s="37" t="s">
        <v>69</v>
      </c>
      <c r="X146" s="312">
        <f>IFERROR(SUM(X145:X145),"0")</f>
        <v>0</v>
      </c>
      <c r="Y146" s="312">
        <f>IFERROR(SUM(Y145:Y145),"0")</f>
        <v>0</v>
      </c>
      <c r="Z146" s="312">
        <f>IFERROR(IF(Z145="",0,Z145),"0")</f>
        <v>0</v>
      </c>
      <c r="AA146" s="313"/>
      <c r="AB146" s="313"/>
      <c r="AC146" s="313"/>
    </row>
    <row r="147" spans="1:68" hidden="1" x14ac:dyDescent="0.2">
      <c r="A147" s="320"/>
      <c r="B147" s="320"/>
      <c r="C147" s="320"/>
      <c r="D147" s="320"/>
      <c r="E147" s="320"/>
      <c r="F147" s="320"/>
      <c r="G147" s="320"/>
      <c r="H147" s="320"/>
      <c r="I147" s="320"/>
      <c r="J147" s="320"/>
      <c r="K147" s="320"/>
      <c r="L147" s="320"/>
      <c r="M147" s="320"/>
      <c r="N147" s="320"/>
      <c r="O147" s="336"/>
      <c r="P147" s="316" t="s">
        <v>72</v>
      </c>
      <c r="Q147" s="317"/>
      <c r="R147" s="317"/>
      <c r="S147" s="317"/>
      <c r="T147" s="317"/>
      <c r="U147" s="317"/>
      <c r="V147" s="318"/>
      <c r="W147" s="37" t="s">
        <v>73</v>
      </c>
      <c r="X147" s="312">
        <f>IFERROR(SUMPRODUCT(X145:X145*H145:H145),"0")</f>
        <v>0</v>
      </c>
      <c r="Y147" s="312">
        <f>IFERROR(SUMPRODUCT(Y145:Y145*H145:H145),"0")</f>
        <v>0</v>
      </c>
      <c r="Z147" s="37"/>
      <c r="AA147" s="313"/>
      <c r="AB147" s="313"/>
      <c r="AC147" s="313"/>
    </row>
    <row r="148" spans="1:68" ht="16.5" hidden="1" customHeight="1" x14ac:dyDescent="0.25">
      <c r="A148" s="324" t="s">
        <v>244</v>
      </c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20"/>
      <c r="M148" s="320"/>
      <c r="N148" s="320"/>
      <c r="O148" s="320"/>
      <c r="P148" s="320"/>
      <c r="Q148" s="320"/>
      <c r="R148" s="320"/>
      <c r="S148" s="320"/>
      <c r="T148" s="320"/>
      <c r="U148" s="320"/>
      <c r="V148" s="320"/>
      <c r="W148" s="320"/>
      <c r="X148" s="320"/>
      <c r="Y148" s="320"/>
      <c r="Z148" s="320"/>
      <c r="AA148" s="305"/>
      <c r="AB148" s="305"/>
      <c r="AC148" s="305"/>
    </row>
    <row r="149" spans="1:68" ht="14.25" hidden="1" customHeight="1" x14ac:dyDescent="0.25">
      <c r="A149" s="319" t="s">
        <v>63</v>
      </c>
      <c r="B149" s="320"/>
      <c r="C149" s="320"/>
      <c r="D149" s="320"/>
      <c r="E149" s="320"/>
      <c r="F149" s="320"/>
      <c r="G149" s="320"/>
      <c r="H149" s="320"/>
      <c r="I149" s="320"/>
      <c r="J149" s="320"/>
      <c r="K149" s="320"/>
      <c r="L149" s="320"/>
      <c r="M149" s="320"/>
      <c r="N149" s="320"/>
      <c r="O149" s="320"/>
      <c r="P149" s="320"/>
      <c r="Q149" s="320"/>
      <c r="R149" s="320"/>
      <c r="S149" s="320"/>
      <c r="T149" s="320"/>
      <c r="U149" s="320"/>
      <c r="V149" s="320"/>
      <c r="W149" s="320"/>
      <c r="X149" s="320"/>
      <c r="Y149" s="320"/>
      <c r="Z149" s="320"/>
      <c r="AA149" s="306"/>
      <c r="AB149" s="306"/>
      <c r="AC149" s="306"/>
    </row>
    <row r="150" spans="1:68" ht="16.5" hidden="1" customHeight="1" x14ac:dyDescent="0.25">
      <c r="A150" s="54" t="s">
        <v>245</v>
      </c>
      <c r="B150" s="54" t="s">
        <v>246</v>
      </c>
      <c r="C150" s="31">
        <v>4301071062</v>
      </c>
      <c r="D150" s="321">
        <v>4607111036384</v>
      </c>
      <c r="E150" s="322"/>
      <c r="F150" s="309">
        <v>5</v>
      </c>
      <c r="G150" s="32">
        <v>1</v>
      </c>
      <c r="H150" s="309">
        <v>5</v>
      </c>
      <c r="I150" s="309">
        <v>5.2106000000000003</v>
      </c>
      <c r="J150" s="32">
        <v>144</v>
      </c>
      <c r="K150" s="32" t="s">
        <v>66</v>
      </c>
      <c r="L150" s="32" t="s">
        <v>67</v>
      </c>
      <c r="M150" s="33" t="s">
        <v>68</v>
      </c>
      <c r="N150" s="33"/>
      <c r="O150" s="32">
        <v>180</v>
      </c>
      <c r="P150" s="504" t="s">
        <v>247</v>
      </c>
      <c r="Q150" s="326"/>
      <c r="R150" s="326"/>
      <c r="S150" s="326"/>
      <c r="T150" s="327"/>
      <c r="U150" s="34"/>
      <c r="V150" s="34"/>
      <c r="W150" s="35" t="s">
        <v>69</v>
      </c>
      <c r="X150" s="310">
        <v>0</v>
      </c>
      <c r="Y150" s="311">
        <f>IFERROR(IF(X150="","",X150),"")</f>
        <v>0</v>
      </c>
      <c r="Z150" s="36">
        <f>IFERROR(IF(X150="","",X150*0.00866),"")</f>
        <v>0</v>
      </c>
      <c r="AA150" s="56"/>
      <c r="AB150" s="57"/>
      <c r="AC150" s="180" t="s">
        <v>248</v>
      </c>
      <c r="AG150" s="67"/>
      <c r="AJ150" s="71" t="s">
        <v>71</v>
      </c>
      <c r="AK150" s="71">
        <v>1</v>
      </c>
      <c r="BB150" s="181" t="s">
        <v>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4301071056</v>
      </c>
      <c r="D151" s="321">
        <v>4640242180250</v>
      </c>
      <c r="E151" s="322"/>
      <c r="F151" s="309">
        <v>5</v>
      </c>
      <c r="G151" s="32">
        <v>1</v>
      </c>
      <c r="H151" s="309">
        <v>5</v>
      </c>
      <c r="I151" s="309">
        <v>5.2131999999999996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180</v>
      </c>
      <c r="P151" s="337" t="s">
        <v>251</v>
      </c>
      <c r="Q151" s="326"/>
      <c r="R151" s="326"/>
      <c r="S151" s="326"/>
      <c r="T151" s="327"/>
      <c r="U151" s="34"/>
      <c r="V151" s="34"/>
      <c r="W151" s="35" t="s">
        <v>69</v>
      </c>
      <c r="X151" s="310">
        <v>0</v>
      </c>
      <c r="Y151" s="311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252</v>
      </c>
      <c r="AG151" s="67"/>
      <c r="AJ151" s="71" t="s">
        <v>71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hidden="1" customHeight="1" x14ac:dyDescent="0.25">
      <c r="A152" s="54" t="s">
        <v>253</v>
      </c>
      <c r="B152" s="54" t="s">
        <v>254</v>
      </c>
      <c r="C152" s="31">
        <v>4301071050</v>
      </c>
      <c r="D152" s="321">
        <v>4607111036216</v>
      </c>
      <c r="E152" s="322"/>
      <c r="F152" s="309">
        <v>5</v>
      </c>
      <c r="G152" s="32">
        <v>1</v>
      </c>
      <c r="H152" s="309">
        <v>5</v>
      </c>
      <c r="I152" s="309">
        <v>5.2131999999999996</v>
      </c>
      <c r="J152" s="32">
        <v>144</v>
      </c>
      <c r="K152" s="32" t="s">
        <v>66</v>
      </c>
      <c r="L152" s="32" t="s">
        <v>88</v>
      </c>
      <c r="M152" s="33" t="s">
        <v>68</v>
      </c>
      <c r="N152" s="33"/>
      <c r="O152" s="32">
        <v>180</v>
      </c>
      <c r="P152" s="507" t="s">
        <v>255</v>
      </c>
      <c r="Q152" s="326"/>
      <c r="R152" s="326"/>
      <c r="S152" s="326"/>
      <c r="T152" s="327"/>
      <c r="U152" s="34"/>
      <c r="V152" s="34"/>
      <c r="W152" s="35" t="s">
        <v>69</v>
      </c>
      <c r="X152" s="310">
        <v>0</v>
      </c>
      <c r="Y152" s="311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256</v>
      </c>
      <c r="AG152" s="67"/>
      <c r="AJ152" s="71" t="s">
        <v>89</v>
      </c>
      <c r="AK152" s="71">
        <v>144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hidden="1" customHeight="1" x14ac:dyDescent="0.25">
      <c r="A153" s="54" t="s">
        <v>257</v>
      </c>
      <c r="B153" s="54" t="s">
        <v>258</v>
      </c>
      <c r="C153" s="31">
        <v>4301071061</v>
      </c>
      <c r="D153" s="321">
        <v>4607111036278</v>
      </c>
      <c r="E153" s="322"/>
      <c r="F153" s="309">
        <v>5</v>
      </c>
      <c r="G153" s="32">
        <v>1</v>
      </c>
      <c r="H153" s="309">
        <v>5</v>
      </c>
      <c r="I153" s="309">
        <v>5.2405999999999997</v>
      </c>
      <c r="J153" s="32">
        <v>84</v>
      </c>
      <c r="K153" s="32" t="s">
        <v>66</v>
      </c>
      <c r="L153" s="32" t="s">
        <v>67</v>
      </c>
      <c r="M153" s="33" t="s">
        <v>68</v>
      </c>
      <c r="N153" s="33"/>
      <c r="O153" s="32">
        <v>180</v>
      </c>
      <c r="P153" s="418" t="s">
        <v>259</v>
      </c>
      <c r="Q153" s="326"/>
      <c r="R153" s="326"/>
      <c r="S153" s="326"/>
      <c r="T153" s="327"/>
      <c r="U153" s="34"/>
      <c r="V153" s="34"/>
      <c r="W153" s="35" t="s">
        <v>69</v>
      </c>
      <c r="X153" s="310">
        <v>0</v>
      </c>
      <c r="Y153" s="311">
        <f>IFERROR(IF(X153="","",X153),"")</f>
        <v>0</v>
      </c>
      <c r="Z153" s="36">
        <f>IFERROR(IF(X153="","",X153*0.0155),"")</f>
        <v>0</v>
      </c>
      <c r="AA153" s="56"/>
      <c r="AB153" s="57"/>
      <c r="AC153" s="186" t="s">
        <v>260</v>
      </c>
      <c r="AG153" s="67"/>
      <c r="AJ153" s="71" t="s">
        <v>71</v>
      </c>
      <c r="AK153" s="71">
        <v>1</v>
      </c>
      <c r="BB153" s="187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idden="1" x14ac:dyDescent="0.2">
      <c r="A154" s="335"/>
      <c r="B154" s="320"/>
      <c r="C154" s="320"/>
      <c r="D154" s="320"/>
      <c r="E154" s="320"/>
      <c r="F154" s="320"/>
      <c r="G154" s="320"/>
      <c r="H154" s="320"/>
      <c r="I154" s="320"/>
      <c r="J154" s="320"/>
      <c r="K154" s="320"/>
      <c r="L154" s="320"/>
      <c r="M154" s="320"/>
      <c r="N154" s="320"/>
      <c r="O154" s="336"/>
      <c r="P154" s="316" t="s">
        <v>72</v>
      </c>
      <c r="Q154" s="317"/>
      <c r="R154" s="317"/>
      <c r="S154" s="317"/>
      <c r="T154" s="317"/>
      <c r="U154" s="317"/>
      <c r="V154" s="318"/>
      <c r="W154" s="37" t="s">
        <v>69</v>
      </c>
      <c r="X154" s="312">
        <f>IFERROR(SUM(X150:X153),"0")</f>
        <v>0</v>
      </c>
      <c r="Y154" s="312">
        <f>IFERROR(SUM(Y150:Y153),"0")</f>
        <v>0</v>
      </c>
      <c r="Z154" s="312">
        <f>IFERROR(IF(Z150="",0,Z150),"0")+IFERROR(IF(Z151="",0,Z151),"0")+IFERROR(IF(Z152="",0,Z152),"0")+IFERROR(IF(Z153="",0,Z153),"0")</f>
        <v>0</v>
      </c>
      <c r="AA154" s="313"/>
      <c r="AB154" s="313"/>
      <c r="AC154" s="313"/>
    </row>
    <row r="155" spans="1:68" hidden="1" x14ac:dyDescent="0.2">
      <c r="A155" s="320"/>
      <c r="B155" s="320"/>
      <c r="C155" s="320"/>
      <c r="D155" s="320"/>
      <c r="E155" s="320"/>
      <c r="F155" s="320"/>
      <c r="G155" s="320"/>
      <c r="H155" s="320"/>
      <c r="I155" s="320"/>
      <c r="J155" s="320"/>
      <c r="K155" s="320"/>
      <c r="L155" s="320"/>
      <c r="M155" s="320"/>
      <c r="N155" s="320"/>
      <c r="O155" s="336"/>
      <c r="P155" s="316" t="s">
        <v>72</v>
      </c>
      <c r="Q155" s="317"/>
      <c r="R155" s="317"/>
      <c r="S155" s="317"/>
      <c r="T155" s="317"/>
      <c r="U155" s="317"/>
      <c r="V155" s="318"/>
      <c r="W155" s="37" t="s">
        <v>73</v>
      </c>
      <c r="X155" s="312">
        <f>IFERROR(SUMPRODUCT(X150:X153*H150:H153),"0")</f>
        <v>0</v>
      </c>
      <c r="Y155" s="312">
        <f>IFERROR(SUMPRODUCT(Y150:Y153*H150:H153),"0")</f>
        <v>0</v>
      </c>
      <c r="Z155" s="37"/>
      <c r="AA155" s="313"/>
      <c r="AB155" s="313"/>
      <c r="AC155" s="313"/>
    </row>
    <row r="156" spans="1:68" ht="14.25" hidden="1" customHeight="1" x14ac:dyDescent="0.25">
      <c r="A156" s="319" t="s">
        <v>261</v>
      </c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0"/>
      <c r="N156" s="320"/>
      <c r="O156" s="320"/>
      <c r="P156" s="320"/>
      <c r="Q156" s="320"/>
      <c r="R156" s="320"/>
      <c r="S156" s="320"/>
      <c r="T156" s="320"/>
      <c r="U156" s="320"/>
      <c r="V156" s="320"/>
      <c r="W156" s="320"/>
      <c r="X156" s="320"/>
      <c r="Y156" s="320"/>
      <c r="Z156" s="320"/>
      <c r="AA156" s="306"/>
      <c r="AB156" s="306"/>
      <c r="AC156" s="306"/>
    </row>
    <row r="157" spans="1:68" ht="27" hidden="1" customHeight="1" x14ac:dyDescent="0.25">
      <c r="A157" s="54" t="s">
        <v>262</v>
      </c>
      <c r="B157" s="54" t="s">
        <v>263</v>
      </c>
      <c r="C157" s="31">
        <v>4301080153</v>
      </c>
      <c r="D157" s="321">
        <v>4607111036827</v>
      </c>
      <c r="E157" s="322"/>
      <c r="F157" s="309">
        <v>1</v>
      </c>
      <c r="G157" s="32">
        <v>5</v>
      </c>
      <c r="H157" s="309">
        <v>5</v>
      </c>
      <c r="I157" s="309">
        <v>5.2</v>
      </c>
      <c r="J157" s="32">
        <v>144</v>
      </c>
      <c r="K157" s="32" t="s">
        <v>66</v>
      </c>
      <c r="L157" s="32" t="s">
        <v>67</v>
      </c>
      <c r="M157" s="33" t="s">
        <v>68</v>
      </c>
      <c r="N157" s="33"/>
      <c r="O157" s="32">
        <v>90</v>
      </c>
      <c r="P157" s="51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7" s="326"/>
      <c r="R157" s="326"/>
      <c r="S157" s="326"/>
      <c r="T157" s="327"/>
      <c r="U157" s="34"/>
      <c r="V157" s="34"/>
      <c r="W157" s="35" t="s">
        <v>69</v>
      </c>
      <c r="X157" s="310">
        <v>0</v>
      </c>
      <c r="Y157" s="311">
        <f>IFERROR(IF(X157="","",X157),"")</f>
        <v>0</v>
      </c>
      <c r="Z157" s="36">
        <f>IFERROR(IF(X157="","",X157*0.00866),"")</f>
        <v>0</v>
      </c>
      <c r="AA157" s="56"/>
      <c r="AB157" s="57"/>
      <c r="AC157" s="188" t="s">
        <v>264</v>
      </c>
      <c r="AG157" s="67"/>
      <c r="AJ157" s="71" t="s">
        <v>71</v>
      </c>
      <c r="AK157" s="71">
        <v>1</v>
      </c>
      <c r="BB157" s="189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hidden="1" customHeight="1" x14ac:dyDescent="0.25">
      <c r="A158" s="54" t="s">
        <v>265</v>
      </c>
      <c r="B158" s="54" t="s">
        <v>266</v>
      </c>
      <c r="C158" s="31">
        <v>4301080154</v>
      </c>
      <c r="D158" s="321">
        <v>4607111036834</v>
      </c>
      <c r="E158" s="322"/>
      <c r="F158" s="309">
        <v>1</v>
      </c>
      <c r="G158" s="32">
        <v>5</v>
      </c>
      <c r="H158" s="309">
        <v>5</v>
      </c>
      <c r="I158" s="309">
        <v>5.2530000000000001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90</v>
      </c>
      <c r="P158" s="49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8" s="326"/>
      <c r="R158" s="326"/>
      <c r="S158" s="326"/>
      <c r="T158" s="327"/>
      <c r="U158" s="34"/>
      <c r="V158" s="34"/>
      <c r="W158" s="35" t="s">
        <v>69</v>
      </c>
      <c r="X158" s="310">
        <v>0</v>
      </c>
      <c r="Y158" s="311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264</v>
      </c>
      <c r="AG158" s="67"/>
      <c r="AJ158" s="71" t="s">
        <v>71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idden="1" x14ac:dyDescent="0.2">
      <c r="A159" s="335"/>
      <c r="B159" s="320"/>
      <c r="C159" s="320"/>
      <c r="D159" s="320"/>
      <c r="E159" s="320"/>
      <c r="F159" s="320"/>
      <c r="G159" s="320"/>
      <c r="H159" s="320"/>
      <c r="I159" s="320"/>
      <c r="J159" s="320"/>
      <c r="K159" s="320"/>
      <c r="L159" s="320"/>
      <c r="M159" s="320"/>
      <c r="N159" s="320"/>
      <c r="O159" s="336"/>
      <c r="P159" s="316" t="s">
        <v>72</v>
      </c>
      <c r="Q159" s="317"/>
      <c r="R159" s="317"/>
      <c r="S159" s="317"/>
      <c r="T159" s="317"/>
      <c r="U159" s="317"/>
      <c r="V159" s="318"/>
      <c r="W159" s="37" t="s">
        <v>69</v>
      </c>
      <c r="X159" s="312">
        <f>IFERROR(SUM(X157:X158),"0")</f>
        <v>0</v>
      </c>
      <c r="Y159" s="312">
        <f>IFERROR(SUM(Y157:Y158),"0")</f>
        <v>0</v>
      </c>
      <c r="Z159" s="312">
        <f>IFERROR(IF(Z157="",0,Z157),"0")+IFERROR(IF(Z158="",0,Z158),"0")</f>
        <v>0</v>
      </c>
      <c r="AA159" s="313"/>
      <c r="AB159" s="313"/>
      <c r="AC159" s="313"/>
    </row>
    <row r="160" spans="1:68" hidden="1" x14ac:dyDescent="0.2">
      <c r="A160" s="320"/>
      <c r="B160" s="320"/>
      <c r="C160" s="320"/>
      <c r="D160" s="320"/>
      <c r="E160" s="320"/>
      <c r="F160" s="320"/>
      <c r="G160" s="320"/>
      <c r="H160" s="320"/>
      <c r="I160" s="320"/>
      <c r="J160" s="320"/>
      <c r="K160" s="320"/>
      <c r="L160" s="320"/>
      <c r="M160" s="320"/>
      <c r="N160" s="320"/>
      <c r="O160" s="336"/>
      <c r="P160" s="316" t="s">
        <v>72</v>
      </c>
      <c r="Q160" s="317"/>
      <c r="R160" s="317"/>
      <c r="S160" s="317"/>
      <c r="T160" s="317"/>
      <c r="U160" s="317"/>
      <c r="V160" s="318"/>
      <c r="W160" s="37" t="s">
        <v>73</v>
      </c>
      <c r="X160" s="312">
        <f>IFERROR(SUMPRODUCT(X157:X158*H157:H158),"0")</f>
        <v>0</v>
      </c>
      <c r="Y160" s="312">
        <f>IFERROR(SUMPRODUCT(Y157:Y158*H157:H158),"0")</f>
        <v>0</v>
      </c>
      <c r="Z160" s="37"/>
      <c r="AA160" s="313"/>
      <c r="AB160" s="313"/>
      <c r="AC160" s="313"/>
    </row>
    <row r="161" spans="1:68" ht="27.75" hidden="1" customHeight="1" x14ac:dyDescent="0.2">
      <c r="A161" s="353" t="s">
        <v>267</v>
      </c>
      <c r="B161" s="354"/>
      <c r="C161" s="354"/>
      <c r="D161" s="354"/>
      <c r="E161" s="354"/>
      <c r="F161" s="354"/>
      <c r="G161" s="354"/>
      <c r="H161" s="354"/>
      <c r="I161" s="354"/>
      <c r="J161" s="354"/>
      <c r="K161" s="354"/>
      <c r="L161" s="354"/>
      <c r="M161" s="354"/>
      <c r="N161" s="354"/>
      <c r="O161" s="354"/>
      <c r="P161" s="354"/>
      <c r="Q161" s="354"/>
      <c r="R161" s="354"/>
      <c r="S161" s="354"/>
      <c r="T161" s="354"/>
      <c r="U161" s="354"/>
      <c r="V161" s="354"/>
      <c r="W161" s="354"/>
      <c r="X161" s="354"/>
      <c r="Y161" s="354"/>
      <c r="Z161" s="354"/>
      <c r="AA161" s="48"/>
      <c r="AB161" s="48"/>
      <c r="AC161" s="48"/>
    </row>
    <row r="162" spans="1:68" ht="16.5" hidden="1" customHeight="1" x14ac:dyDescent="0.25">
      <c r="A162" s="324" t="s">
        <v>268</v>
      </c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0"/>
      <c r="M162" s="320"/>
      <c r="N162" s="320"/>
      <c r="O162" s="320"/>
      <c r="P162" s="320"/>
      <c r="Q162" s="320"/>
      <c r="R162" s="320"/>
      <c r="S162" s="320"/>
      <c r="T162" s="320"/>
      <c r="U162" s="320"/>
      <c r="V162" s="320"/>
      <c r="W162" s="320"/>
      <c r="X162" s="320"/>
      <c r="Y162" s="320"/>
      <c r="Z162" s="320"/>
      <c r="AA162" s="305"/>
      <c r="AB162" s="305"/>
      <c r="AC162" s="305"/>
    </row>
    <row r="163" spans="1:68" ht="14.25" hidden="1" customHeight="1" x14ac:dyDescent="0.25">
      <c r="A163" s="319" t="s">
        <v>76</v>
      </c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0"/>
      <c r="M163" s="320"/>
      <c r="N163" s="320"/>
      <c r="O163" s="320"/>
      <c r="P163" s="320"/>
      <c r="Q163" s="320"/>
      <c r="R163" s="320"/>
      <c r="S163" s="320"/>
      <c r="T163" s="320"/>
      <c r="U163" s="320"/>
      <c r="V163" s="320"/>
      <c r="W163" s="320"/>
      <c r="X163" s="320"/>
      <c r="Y163" s="320"/>
      <c r="Z163" s="320"/>
      <c r="AA163" s="306"/>
      <c r="AB163" s="306"/>
      <c r="AC163" s="306"/>
    </row>
    <row r="164" spans="1:68" ht="27" customHeight="1" x14ac:dyDescent="0.25">
      <c r="A164" s="54" t="s">
        <v>269</v>
      </c>
      <c r="B164" s="54" t="s">
        <v>270</v>
      </c>
      <c r="C164" s="31">
        <v>4301132097</v>
      </c>
      <c r="D164" s="321">
        <v>4607111035721</v>
      </c>
      <c r="E164" s="322"/>
      <c r="F164" s="309">
        <v>0.25</v>
      </c>
      <c r="G164" s="32">
        <v>12</v>
      </c>
      <c r="H164" s="309">
        <v>3</v>
      </c>
      <c r="I164" s="309">
        <v>3.3879999999999999</v>
      </c>
      <c r="J164" s="32">
        <v>70</v>
      </c>
      <c r="K164" s="32" t="s">
        <v>79</v>
      </c>
      <c r="L164" s="32" t="s">
        <v>88</v>
      </c>
      <c r="M164" s="33" t="s">
        <v>68</v>
      </c>
      <c r="N164" s="33"/>
      <c r="O164" s="32">
        <v>365</v>
      </c>
      <c r="P164" s="404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4" s="326"/>
      <c r="R164" s="326"/>
      <c r="S164" s="326"/>
      <c r="T164" s="327"/>
      <c r="U164" s="34"/>
      <c r="V164" s="34"/>
      <c r="W164" s="35" t="s">
        <v>69</v>
      </c>
      <c r="X164" s="310">
        <v>28</v>
      </c>
      <c r="Y164" s="311">
        <f>IFERROR(IF(X164="","",X164),"")</f>
        <v>28</v>
      </c>
      <c r="Z164" s="36">
        <f>IFERROR(IF(X164="","",X164*0.01788),"")</f>
        <v>0.50063999999999997</v>
      </c>
      <c r="AA164" s="56"/>
      <c r="AB164" s="57"/>
      <c r="AC164" s="192" t="s">
        <v>271</v>
      </c>
      <c r="AG164" s="67"/>
      <c r="AJ164" s="71" t="s">
        <v>89</v>
      </c>
      <c r="AK164" s="71">
        <v>70</v>
      </c>
      <c r="BB164" s="193" t="s">
        <v>83</v>
      </c>
      <c r="BM164" s="67">
        <f>IFERROR(X164*I164,"0")</f>
        <v>94.864000000000004</v>
      </c>
      <c r="BN164" s="67">
        <f>IFERROR(Y164*I164,"0")</f>
        <v>94.864000000000004</v>
      </c>
      <c r="BO164" s="67">
        <f>IFERROR(X164/J164,"0")</f>
        <v>0.4</v>
      </c>
      <c r="BP164" s="67">
        <f>IFERROR(Y164/J164,"0")</f>
        <v>0.4</v>
      </c>
    </row>
    <row r="165" spans="1:68" ht="27" customHeight="1" x14ac:dyDescent="0.25">
      <c r="A165" s="54" t="s">
        <v>272</v>
      </c>
      <c r="B165" s="54" t="s">
        <v>273</v>
      </c>
      <c r="C165" s="31">
        <v>4301132100</v>
      </c>
      <c r="D165" s="321">
        <v>4607111035691</v>
      </c>
      <c r="E165" s="322"/>
      <c r="F165" s="309">
        <v>0.25</v>
      </c>
      <c r="G165" s="32">
        <v>12</v>
      </c>
      <c r="H165" s="309">
        <v>3</v>
      </c>
      <c r="I165" s="309">
        <v>3.3879999999999999</v>
      </c>
      <c r="J165" s="32">
        <v>70</v>
      </c>
      <c r="K165" s="32" t="s">
        <v>79</v>
      </c>
      <c r="L165" s="32" t="s">
        <v>88</v>
      </c>
      <c r="M165" s="33" t="s">
        <v>68</v>
      </c>
      <c r="N165" s="33"/>
      <c r="O165" s="32">
        <v>365</v>
      </c>
      <c r="P165" s="506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5" s="326"/>
      <c r="R165" s="326"/>
      <c r="S165" s="326"/>
      <c r="T165" s="327"/>
      <c r="U165" s="34"/>
      <c r="V165" s="34"/>
      <c r="W165" s="35" t="s">
        <v>69</v>
      </c>
      <c r="X165" s="310">
        <v>112</v>
      </c>
      <c r="Y165" s="311">
        <f>IFERROR(IF(X165="","",X165),"")</f>
        <v>112</v>
      </c>
      <c r="Z165" s="36">
        <f>IFERROR(IF(X165="","",X165*0.01788),"")</f>
        <v>2.0025599999999999</v>
      </c>
      <c r="AA165" s="56"/>
      <c r="AB165" s="57"/>
      <c r="AC165" s="194" t="s">
        <v>274</v>
      </c>
      <c r="AG165" s="67"/>
      <c r="AJ165" s="71" t="s">
        <v>89</v>
      </c>
      <c r="AK165" s="71">
        <v>70</v>
      </c>
      <c r="BB165" s="195" t="s">
        <v>83</v>
      </c>
      <c r="BM165" s="67">
        <f>IFERROR(X165*I165,"0")</f>
        <v>379.45600000000002</v>
      </c>
      <c r="BN165" s="67">
        <f>IFERROR(Y165*I165,"0")</f>
        <v>379.45600000000002</v>
      </c>
      <c r="BO165" s="67">
        <f>IFERROR(X165/J165,"0")</f>
        <v>1.6</v>
      </c>
      <c r="BP165" s="67">
        <f>IFERROR(Y165/J165,"0")</f>
        <v>1.6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4301132079</v>
      </c>
      <c r="D166" s="321">
        <v>4607111038487</v>
      </c>
      <c r="E166" s="322"/>
      <c r="F166" s="309">
        <v>0.25</v>
      </c>
      <c r="G166" s="32">
        <v>12</v>
      </c>
      <c r="H166" s="309">
        <v>3</v>
      </c>
      <c r="I166" s="309">
        <v>3.7360000000000002</v>
      </c>
      <c r="J166" s="32">
        <v>70</v>
      </c>
      <c r="K166" s="32" t="s">
        <v>79</v>
      </c>
      <c r="L166" s="32" t="s">
        <v>80</v>
      </c>
      <c r="M166" s="33" t="s">
        <v>68</v>
      </c>
      <c r="N166" s="33"/>
      <c r="O166" s="32">
        <v>180</v>
      </c>
      <c r="P166" s="47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6" s="326"/>
      <c r="R166" s="326"/>
      <c r="S166" s="326"/>
      <c r="T166" s="327"/>
      <c r="U166" s="34"/>
      <c r="V166" s="34"/>
      <c r="W166" s="35" t="s">
        <v>69</v>
      </c>
      <c r="X166" s="310">
        <v>0</v>
      </c>
      <c r="Y166" s="311">
        <f>IFERROR(IF(X166="","",X166),"")</f>
        <v>0</v>
      </c>
      <c r="Z166" s="36">
        <f>IFERROR(IF(X166="","",X166*0.01788),"")</f>
        <v>0</v>
      </c>
      <c r="AA166" s="56"/>
      <c r="AB166" s="57"/>
      <c r="AC166" s="196" t="s">
        <v>277</v>
      </c>
      <c r="AG166" s="67"/>
      <c r="AJ166" s="71" t="s">
        <v>82</v>
      </c>
      <c r="AK166" s="71">
        <v>14</v>
      </c>
      <c r="BB166" s="197" t="s">
        <v>83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x14ac:dyDescent="0.2">
      <c r="A167" s="335"/>
      <c r="B167" s="320"/>
      <c r="C167" s="320"/>
      <c r="D167" s="320"/>
      <c r="E167" s="320"/>
      <c r="F167" s="320"/>
      <c r="G167" s="320"/>
      <c r="H167" s="320"/>
      <c r="I167" s="320"/>
      <c r="J167" s="320"/>
      <c r="K167" s="320"/>
      <c r="L167" s="320"/>
      <c r="M167" s="320"/>
      <c r="N167" s="320"/>
      <c r="O167" s="336"/>
      <c r="P167" s="316" t="s">
        <v>72</v>
      </c>
      <c r="Q167" s="317"/>
      <c r="R167" s="317"/>
      <c r="S167" s="317"/>
      <c r="T167" s="317"/>
      <c r="U167" s="317"/>
      <c r="V167" s="318"/>
      <c r="W167" s="37" t="s">
        <v>69</v>
      </c>
      <c r="X167" s="312">
        <f>IFERROR(SUM(X164:X166),"0")</f>
        <v>140</v>
      </c>
      <c r="Y167" s="312">
        <f>IFERROR(SUM(Y164:Y166),"0")</f>
        <v>140</v>
      </c>
      <c r="Z167" s="312">
        <f>IFERROR(IF(Z164="",0,Z164),"0")+IFERROR(IF(Z165="",0,Z165),"0")+IFERROR(IF(Z166="",0,Z166),"0")</f>
        <v>2.5031999999999996</v>
      </c>
      <c r="AA167" s="313"/>
      <c r="AB167" s="313"/>
      <c r="AC167" s="313"/>
    </row>
    <row r="168" spans="1:68" x14ac:dyDescent="0.2">
      <c r="A168" s="320"/>
      <c r="B168" s="320"/>
      <c r="C168" s="320"/>
      <c r="D168" s="320"/>
      <c r="E168" s="320"/>
      <c r="F168" s="320"/>
      <c r="G168" s="320"/>
      <c r="H168" s="320"/>
      <c r="I168" s="320"/>
      <c r="J168" s="320"/>
      <c r="K168" s="320"/>
      <c r="L168" s="320"/>
      <c r="M168" s="320"/>
      <c r="N168" s="320"/>
      <c r="O168" s="336"/>
      <c r="P168" s="316" t="s">
        <v>72</v>
      </c>
      <c r="Q168" s="317"/>
      <c r="R168" s="317"/>
      <c r="S168" s="317"/>
      <c r="T168" s="317"/>
      <c r="U168" s="317"/>
      <c r="V168" s="318"/>
      <c r="W168" s="37" t="s">
        <v>73</v>
      </c>
      <c r="X168" s="312">
        <f>IFERROR(SUMPRODUCT(X164:X166*H164:H166),"0")</f>
        <v>420</v>
      </c>
      <c r="Y168" s="312">
        <f>IFERROR(SUMPRODUCT(Y164:Y166*H164:H166),"0")</f>
        <v>420</v>
      </c>
      <c r="Z168" s="37"/>
      <c r="AA168" s="313"/>
      <c r="AB168" s="313"/>
      <c r="AC168" s="313"/>
    </row>
    <row r="169" spans="1:68" ht="14.25" hidden="1" customHeight="1" x14ac:dyDescent="0.25">
      <c r="A169" s="319" t="s">
        <v>278</v>
      </c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20"/>
      <c r="M169" s="320"/>
      <c r="N169" s="320"/>
      <c r="O169" s="320"/>
      <c r="P169" s="320"/>
      <c r="Q169" s="320"/>
      <c r="R169" s="320"/>
      <c r="S169" s="320"/>
      <c r="T169" s="320"/>
      <c r="U169" s="320"/>
      <c r="V169" s="320"/>
      <c r="W169" s="320"/>
      <c r="X169" s="320"/>
      <c r="Y169" s="320"/>
      <c r="Z169" s="320"/>
      <c r="AA169" s="306"/>
      <c r="AB169" s="306"/>
      <c r="AC169" s="306"/>
    </row>
    <row r="170" spans="1:68" ht="27" hidden="1" customHeight="1" x14ac:dyDescent="0.25">
      <c r="A170" s="54" t="s">
        <v>279</v>
      </c>
      <c r="B170" s="54" t="s">
        <v>280</v>
      </c>
      <c r="C170" s="31">
        <v>4301051855</v>
      </c>
      <c r="D170" s="321">
        <v>4680115885875</v>
      </c>
      <c r="E170" s="322"/>
      <c r="F170" s="309">
        <v>1</v>
      </c>
      <c r="G170" s="32">
        <v>9</v>
      </c>
      <c r="H170" s="309">
        <v>9</v>
      </c>
      <c r="I170" s="309">
        <v>9.48</v>
      </c>
      <c r="J170" s="32">
        <v>56</v>
      </c>
      <c r="K170" s="32" t="s">
        <v>281</v>
      </c>
      <c r="L170" s="32" t="s">
        <v>67</v>
      </c>
      <c r="M170" s="33" t="s">
        <v>282</v>
      </c>
      <c r="N170" s="33"/>
      <c r="O170" s="32">
        <v>365</v>
      </c>
      <c r="P170" s="519" t="s">
        <v>283</v>
      </c>
      <c r="Q170" s="326"/>
      <c r="R170" s="326"/>
      <c r="S170" s="326"/>
      <c r="T170" s="327"/>
      <c r="U170" s="34"/>
      <c r="V170" s="34"/>
      <c r="W170" s="35" t="s">
        <v>69</v>
      </c>
      <c r="X170" s="310">
        <v>0</v>
      </c>
      <c r="Y170" s="311">
        <f>IFERROR(IF(X170="","",X170),"")</f>
        <v>0</v>
      </c>
      <c r="Z170" s="36">
        <f>IFERROR(IF(X170="","",X170*0.02175),"")</f>
        <v>0</v>
      </c>
      <c r="AA170" s="56"/>
      <c r="AB170" s="57"/>
      <c r="AC170" s="198" t="s">
        <v>284</v>
      </c>
      <c r="AG170" s="67"/>
      <c r="AJ170" s="71" t="s">
        <v>71</v>
      </c>
      <c r="AK170" s="71">
        <v>1</v>
      </c>
      <c r="BB170" s="199" t="s">
        <v>285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idden="1" x14ac:dyDescent="0.2">
      <c r="A171" s="335"/>
      <c r="B171" s="320"/>
      <c r="C171" s="320"/>
      <c r="D171" s="320"/>
      <c r="E171" s="320"/>
      <c r="F171" s="320"/>
      <c r="G171" s="320"/>
      <c r="H171" s="320"/>
      <c r="I171" s="320"/>
      <c r="J171" s="320"/>
      <c r="K171" s="320"/>
      <c r="L171" s="320"/>
      <c r="M171" s="320"/>
      <c r="N171" s="320"/>
      <c r="O171" s="336"/>
      <c r="P171" s="316" t="s">
        <v>72</v>
      </c>
      <c r="Q171" s="317"/>
      <c r="R171" s="317"/>
      <c r="S171" s="317"/>
      <c r="T171" s="317"/>
      <c r="U171" s="317"/>
      <c r="V171" s="318"/>
      <c r="W171" s="37" t="s">
        <v>69</v>
      </c>
      <c r="X171" s="312">
        <f>IFERROR(SUM(X170:X170),"0")</f>
        <v>0</v>
      </c>
      <c r="Y171" s="312">
        <f>IFERROR(SUM(Y170:Y170),"0")</f>
        <v>0</v>
      </c>
      <c r="Z171" s="312">
        <f>IFERROR(IF(Z170="",0,Z170),"0")</f>
        <v>0</v>
      </c>
      <c r="AA171" s="313"/>
      <c r="AB171" s="313"/>
      <c r="AC171" s="313"/>
    </row>
    <row r="172" spans="1:68" hidden="1" x14ac:dyDescent="0.2">
      <c r="A172" s="320"/>
      <c r="B172" s="320"/>
      <c r="C172" s="320"/>
      <c r="D172" s="320"/>
      <c r="E172" s="320"/>
      <c r="F172" s="320"/>
      <c r="G172" s="320"/>
      <c r="H172" s="320"/>
      <c r="I172" s="320"/>
      <c r="J172" s="320"/>
      <c r="K172" s="320"/>
      <c r="L172" s="320"/>
      <c r="M172" s="320"/>
      <c r="N172" s="320"/>
      <c r="O172" s="336"/>
      <c r="P172" s="316" t="s">
        <v>72</v>
      </c>
      <c r="Q172" s="317"/>
      <c r="R172" s="317"/>
      <c r="S172" s="317"/>
      <c r="T172" s="317"/>
      <c r="U172" s="317"/>
      <c r="V172" s="318"/>
      <c r="W172" s="37" t="s">
        <v>73</v>
      </c>
      <c r="X172" s="312">
        <f>IFERROR(SUMPRODUCT(X170:X170*H170:H170),"0")</f>
        <v>0</v>
      </c>
      <c r="Y172" s="312">
        <f>IFERROR(SUMPRODUCT(Y170:Y170*H170:H170),"0")</f>
        <v>0</v>
      </c>
      <c r="Z172" s="37"/>
      <c r="AA172" s="313"/>
      <c r="AB172" s="313"/>
      <c r="AC172" s="313"/>
    </row>
    <row r="173" spans="1:68" ht="16.5" hidden="1" customHeight="1" x14ac:dyDescent="0.25">
      <c r="A173" s="324" t="s">
        <v>286</v>
      </c>
      <c r="B173" s="320"/>
      <c r="C173" s="320"/>
      <c r="D173" s="320"/>
      <c r="E173" s="320"/>
      <c r="F173" s="320"/>
      <c r="G173" s="320"/>
      <c r="H173" s="320"/>
      <c r="I173" s="320"/>
      <c r="J173" s="320"/>
      <c r="K173" s="320"/>
      <c r="L173" s="320"/>
      <c r="M173" s="320"/>
      <c r="N173" s="320"/>
      <c r="O173" s="320"/>
      <c r="P173" s="320"/>
      <c r="Q173" s="320"/>
      <c r="R173" s="320"/>
      <c r="S173" s="320"/>
      <c r="T173" s="320"/>
      <c r="U173" s="320"/>
      <c r="V173" s="320"/>
      <c r="W173" s="320"/>
      <c r="X173" s="320"/>
      <c r="Y173" s="320"/>
      <c r="Z173" s="320"/>
      <c r="AA173" s="305"/>
      <c r="AB173" s="305"/>
      <c r="AC173" s="305"/>
    </row>
    <row r="174" spans="1:68" ht="14.25" hidden="1" customHeight="1" x14ac:dyDescent="0.25">
      <c r="A174" s="319" t="s">
        <v>278</v>
      </c>
      <c r="B174" s="320"/>
      <c r="C174" s="320"/>
      <c r="D174" s="320"/>
      <c r="E174" s="320"/>
      <c r="F174" s="320"/>
      <c r="G174" s="320"/>
      <c r="H174" s="320"/>
      <c r="I174" s="320"/>
      <c r="J174" s="320"/>
      <c r="K174" s="320"/>
      <c r="L174" s="320"/>
      <c r="M174" s="320"/>
      <c r="N174" s="320"/>
      <c r="O174" s="320"/>
      <c r="P174" s="320"/>
      <c r="Q174" s="320"/>
      <c r="R174" s="320"/>
      <c r="S174" s="320"/>
      <c r="T174" s="320"/>
      <c r="U174" s="320"/>
      <c r="V174" s="320"/>
      <c r="W174" s="320"/>
      <c r="X174" s="320"/>
      <c r="Y174" s="320"/>
      <c r="Z174" s="320"/>
      <c r="AA174" s="306"/>
      <c r="AB174" s="306"/>
      <c r="AC174" s="306"/>
    </row>
    <row r="175" spans="1:68" ht="27" hidden="1" customHeight="1" x14ac:dyDescent="0.25">
      <c r="A175" s="54" t="s">
        <v>287</v>
      </c>
      <c r="B175" s="54" t="s">
        <v>288</v>
      </c>
      <c r="C175" s="31">
        <v>4301051319</v>
      </c>
      <c r="D175" s="321">
        <v>4680115881204</v>
      </c>
      <c r="E175" s="322"/>
      <c r="F175" s="309">
        <v>0.33</v>
      </c>
      <c r="G175" s="32">
        <v>6</v>
      </c>
      <c r="H175" s="309">
        <v>1.98</v>
      </c>
      <c r="I175" s="309">
        <v>2.246</v>
      </c>
      <c r="J175" s="32">
        <v>156</v>
      </c>
      <c r="K175" s="32" t="s">
        <v>66</v>
      </c>
      <c r="L175" s="32" t="s">
        <v>67</v>
      </c>
      <c r="M175" s="33" t="s">
        <v>282</v>
      </c>
      <c r="N175" s="33"/>
      <c r="O175" s="32">
        <v>365</v>
      </c>
      <c r="P175" s="39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5" s="326"/>
      <c r="R175" s="326"/>
      <c r="S175" s="326"/>
      <c r="T175" s="327"/>
      <c r="U175" s="34"/>
      <c r="V175" s="34"/>
      <c r="W175" s="35" t="s">
        <v>69</v>
      </c>
      <c r="X175" s="310">
        <v>0</v>
      </c>
      <c r="Y175" s="311">
        <f>IFERROR(IF(X175="","",X175),"")</f>
        <v>0</v>
      </c>
      <c r="Z175" s="36">
        <f>IFERROR(IF(X175="","",X175*0.00753),"")</f>
        <v>0</v>
      </c>
      <c r="AA175" s="56"/>
      <c r="AB175" s="57"/>
      <c r="AC175" s="200" t="s">
        <v>289</v>
      </c>
      <c r="AG175" s="67"/>
      <c r="AJ175" s="71" t="s">
        <v>71</v>
      </c>
      <c r="AK175" s="71">
        <v>1</v>
      </c>
      <c r="BB175" s="201" t="s">
        <v>285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335"/>
      <c r="B176" s="320"/>
      <c r="C176" s="320"/>
      <c r="D176" s="320"/>
      <c r="E176" s="320"/>
      <c r="F176" s="320"/>
      <c r="G176" s="320"/>
      <c r="H176" s="320"/>
      <c r="I176" s="320"/>
      <c r="J176" s="320"/>
      <c r="K176" s="320"/>
      <c r="L176" s="320"/>
      <c r="M176" s="320"/>
      <c r="N176" s="320"/>
      <c r="O176" s="336"/>
      <c r="P176" s="316" t="s">
        <v>72</v>
      </c>
      <c r="Q176" s="317"/>
      <c r="R176" s="317"/>
      <c r="S176" s="317"/>
      <c r="T176" s="317"/>
      <c r="U176" s="317"/>
      <c r="V176" s="318"/>
      <c r="W176" s="37" t="s">
        <v>69</v>
      </c>
      <c r="X176" s="312">
        <f>IFERROR(SUM(X175:X175),"0")</f>
        <v>0</v>
      </c>
      <c r="Y176" s="312">
        <f>IFERROR(SUM(Y175:Y175),"0")</f>
        <v>0</v>
      </c>
      <c r="Z176" s="312">
        <f>IFERROR(IF(Z175="",0,Z175),"0")</f>
        <v>0</v>
      </c>
      <c r="AA176" s="313"/>
      <c r="AB176" s="313"/>
      <c r="AC176" s="313"/>
    </row>
    <row r="177" spans="1:68" hidden="1" x14ac:dyDescent="0.2">
      <c r="A177" s="320"/>
      <c r="B177" s="320"/>
      <c r="C177" s="320"/>
      <c r="D177" s="320"/>
      <c r="E177" s="320"/>
      <c r="F177" s="320"/>
      <c r="G177" s="320"/>
      <c r="H177" s="320"/>
      <c r="I177" s="320"/>
      <c r="J177" s="320"/>
      <c r="K177" s="320"/>
      <c r="L177" s="320"/>
      <c r="M177" s="320"/>
      <c r="N177" s="320"/>
      <c r="O177" s="336"/>
      <c r="P177" s="316" t="s">
        <v>72</v>
      </c>
      <c r="Q177" s="317"/>
      <c r="R177" s="317"/>
      <c r="S177" s="317"/>
      <c r="T177" s="317"/>
      <c r="U177" s="317"/>
      <c r="V177" s="318"/>
      <c r="W177" s="37" t="s">
        <v>73</v>
      </c>
      <c r="X177" s="312">
        <f>IFERROR(SUMPRODUCT(X175:X175*H175:H175),"0")</f>
        <v>0</v>
      </c>
      <c r="Y177" s="312">
        <f>IFERROR(SUMPRODUCT(Y175:Y175*H175:H175),"0")</f>
        <v>0</v>
      </c>
      <c r="Z177" s="37"/>
      <c r="AA177" s="313"/>
      <c r="AB177" s="313"/>
      <c r="AC177" s="313"/>
    </row>
    <row r="178" spans="1:68" ht="27.75" hidden="1" customHeight="1" x14ac:dyDescent="0.2">
      <c r="A178" s="353" t="s">
        <v>290</v>
      </c>
      <c r="B178" s="354"/>
      <c r="C178" s="354"/>
      <c r="D178" s="354"/>
      <c r="E178" s="354"/>
      <c r="F178" s="354"/>
      <c r="G178" s="354"/>
      <c r="H178" s="354"/>
      <c r="I178" s="354"/>
      <c r="J178" s="354"/>
      <c r="K178" s="354"/>
      <c r="L178" s="354"/>
      <c r="M178" s="354"/>
      <c r="N178" s="354"/>
      <c r="O178" s="354"/>
      <c r="P178" s="354"/>
      <c r="Q178" s="354"/>
      <c r="R178" s="354"/>
      <c r="S178" s="354"/>
      <c r="T178" s="354"/>
      <c r="U178" s="354"/>
      <c r="V178" s="354"/>
      <c r="W178" s="354"/>
      <c r="X178" s="354"/>
      <c r="Y178" s="354"/>
      <c r="Z178" s="354"/>
      <c r="AA178" s="48"/>
      <c r="AB178" s="48"/>
      <c r="AC178" s="48"/>
    </row>
    <row r="179" spans="1:68" ht="16.5" hidden="1" customHeight="1" x14ac:dyDescent="0.25">
      <c r="A179" s="324" t="s">
        <v>291</v>
      </c>
      <c r="B179" s="320"/>
      <c r="C179" s="320"/>
      <c r="D179" s="320"/>
      <c r="E179" s="320"/>
      <c r="F179" s="320"/>
      <c r="G179" s="320"/>
      <c r="H179" s="320"/>
      <c r="I179" s="320"/>
      <c r="J179" s="320"/>
      <c r="K179" s="320"/>
      <c r="L179" s="320"/>
      <c r="M179" s="320"/>
      <c r="N179" s="320"/>
      <c r="O179" s="320"/>
      <c r="P179" s="320"/>
      <c r="Q179" s="320"/>
      <c r="R179" s="320"/>
      <c r="S179" s="320"/>
      <c r="T179" s="320"/>
      <c r="U179" s="320"/>
      <c r="V179" s="320"/>
      <c r="W179" s="320"/>
      <c r="X179" s="320"/>
      <c r="Y179" s="320"/>
      <c r="Z179" s="320"/>
      <c r="AA179" s="305"/>
      <c r="AB179" s="305"/>
      <c r="AC179" s="305"/>
    </row>
    <row r="180" spans="1:68" ht="14.25" hidden="1" customHeight="1" x14ac:dyDescent="0.25">
      <c r="A180" s="319" t="s">
        <v>141</v>
      </c>
      <c r="B180" s="320"/>
      <c r="C180" s="320"/>
      <c r="D180" s="320"/>
      <c r="E180" s="320"/>
      <c r="F180" s="320"/>
      <c r="G180" s="320"/>
      <c r="H180" s="320"/>
      <c r="I180" s="320"/>
      <c r="J180" s="320"/>
      <c r="K180" s="320"/>
      <c r="L180" s="320"/>
      <c r="M180" s="320"/>
      <c r="N180" s="320"/>
      <c r="O180" s="320"/>
      <c r="P180" s="320"/>
      <c r="Q180" s="320"/>
      <c r="R180" s="320"/>
      <c r="S180" s="320"/>
      <c r="T180" s="320"/>
      <c r="U180" s="320"/>
      <c r="V180" s="320"/>
      <c r="W180" s="320"/>
      <c r="X180" s="320"/>
      <c r="Y180" s="320"/>
      <c r="Z180" s="320"/>
      <c r="AA180" s="306"/>
      <c r="AB180" s="306"/>
      <c r="AC180" s="306"/>
    </row>
    <row r="181" spans="1:68" ht="27" hidden="1" customHeight="1" x14ac:dyDescent="0.25">
      <c r="A181" s="54" t="s">
        <v>292</v>
      </c>
      <c r="B181" s="54" t="s">
        <v>293</v>
      </c>
      <c r="C181" s="31">
        <v>4301135719</v>
      </c>
      <c r="D181" s="321">
        <v>4620207490235</v>
      </c>
      <c r="E181" s="322"/>
      <c r="F181" s="309">
        <v>0.2</v>
      </c>
      <c r="G181" s="32">
        <v>12</v>
      </c>
      <c r="H181" s="309">
        <v>2.4</v>
      </c>
      <c r="I181" s="309">
        <v>3.1036000000000001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350" t="s">
        <v>294</v>
      </c>
      <c r="Q181" s="326"/>
      <c r="R181" s="326"/>
      <c r="S181" s="326"/>
      <c r="T181" s="327"/>
      <c r="U181" s="34"/>
      <c r="V181" s="34"/>
      <c r="W181" s="35" t="s">
        <v>69</v>
      </c>
      <c r="X181" s="310">
        <v>0</v>
      </c>
      <c r="Y181" s="311">
        <f>IFERROR(IF(X181="","",X181),"")</f>
        <v>0</v>
      </c>
      <c r="Z181" s="36">
        <f>IFERROR(IF(X181="","",X181*0.01788),"")</f>
        <v>0</v>
      </c>
      <c r="AA181" s="56"/>
      <c r="AB181" s="57" t="s">
        <v>295</v>
      </c>
      <c r="AC181" s="202" t="s">
        <v>296</v>
      </c>
      <c r="AG181" s="67"/>
      <c r="AJ181" s="71" t="s">
        <v>71</v>
      </c>
      <c r="AK181" s="71">
        <v>1</v>
      </c>
      <c r="BB181" s="203" t="s">
        <v>83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335"/>
      <c r="B182" s="320"/>
      <c r="C182" s="320"/>
      <c r="D182" s="320"/>
      <c r="E182" s="320"/>
      <c r="F182" s="320"/>
      <c r="G182" s="320"/>
      <c r="H182" s="320"/>
      <c r="I182" s="320"/>
      <c r="J182" s="320"/>
      <c r="K182" s="320"/>
      <c r="L182" s="320"/>
      <c r="M182" s="320"/>
      <c r="N182" s="320"/>
      <c r="O182" s="336"/>
      <c r="P182" s="316" t="s">
        <v>72</v>
      </c>
      <c r="Q182" s="317"/>
      <c r="R182" s="317"/>
      <c r="S182" s="317"/>
      <c r="T182" s="317"/>
      <c r="U182" s="317"/>
      <c r="V182" s="318"/>
      <c r="W182" s="37" t="s">
        <v>69</v>
      </c>
      <c r="X182" s="312">
        <f>IFERROR(SUM(X181:X181),"0")</f>
        <v>0</v>
      </c>
      <c r="Y182" s="312">
        <f>IFERROR(SUM(Y181:Y181),"0")</f>
        <v>0</v>
      </c>
      <c r="Z182" s="312">
        <f>IFERROR(IF(Z181="",0,Z181),"0")</f>
        <v>0</v>
      </c>
      <c r="AA182" s="313"/>
      <c r="AB182" s="313"/>
      <c r="AC182" s="313"/>
    </row>
    <row r="183" spans="1:68" hidden="1" x14ac:dyDescent="0.2">
      <c r="A183" s="320"/>
      <c r="B183" s="320"/>
      <c r="C183" s="320"/>
      <c r="D183" s="320"/>
      <c r="E183" s="320"/>
      <c r="F183" s="320"/>
      <c r="G183" s="320"/>
      <c r="H183" s="320"/>
      <c r="I183" s="320"/>
      <c r="J183" s="320"/>
      <c r="K183" s="320"/>
      <c r="L183" s="320"/>
      <c r="M183" s="320"/>
      <c r="N183" s="320"/>
      <c r="O183" s="336"/>
      <c r="P183" s="316" t="s">
        <v>72</v>
      </c>
      <c r="Q183" s="317"/>
      <c r="R183" s="317"/>
      <c r="S183" s="317"/>
      <c r="T183" s="317"/>
      <c r="U183" s="317"/>
      <c r="V183" s="318"/>
      <c r="W183" s="37" t="s">
        <v>73</v>
      </c>
      <c r="X183" s="312">
        <f>IFERROR(SUMPRODUCT(X181:X181*H181:H181),"0")</f>
        <v>0</v>
      </c>
      <c r="Y183" s="312">
        <f>IFERROR(SUMPRODUCT(Y181:Y181*H181:H181),"0")</f>
        <v>0</v>
      </c>
      <c r="Z183" s="37"/>
      <c r="AA183" s="313"/>
      <c r="AB183" s="313"/>
      <c r="AC183" s="313"/>
    </row>
    <row r="184" spans="1:68" ht="16.5" hidden="1" customHeight="1" x14ac:dyDescent="0.25">
      <c r="A184" s="324" t="s">
        <v>297</v>
      </c>
      <c r="B184" s="320"/>
      <c r="C184" s="320"/>
      <c r="D184" s="320"/>
      <c r="E184" s="320"/>
      <c r="F184" s="320"/>
      <c r="G184" s="320"/>
      <c r="H184" s="320"/>
      <c r="I184" s="320"/>
      <c r="J184" s="320"/>
      <c r="K184" s="320"/>
      <c r="L184" s="320"/>
      <c r="M184" s="320"/>
      <c r="N184" s="320"/>
      <c r="O184" s="320"/>
      <c r="P184" s="320"/>
      <c r="Q184" s="320"/>
      <c r="R184" s="320"/>
      <c r="S184" s="320"/>
      <c r="T184" s="320"/>
      <c r="U184" s="320"/>
      <c r="V184" s="320"/>
      <c r="W184" s="320"/>
      <c r="X184" s="320"/>
      <c r="Y184" s="320"/>
      <c r="Z184" s="320"/>
      <c r="AA184" s="305"/>
      <c r="AB184" s="305"/>
      <c r="AC184" s="305"/>
    </row>
    <row r="185" spans="1:68" ht="14.25" hidden="1" customHeight="1" x14ac:dyDescent="0.25">
      <c r="A185" s="319" t="s">
        <v>63</v>
      </c>
      <c r="B185" s="320"/>
      <c r="C185" s="320"/>
      <c r="D185" s="320"/>
      <c r="E185" s="320"/>
      <c r="F185" s="320"/>
      <c r="G185" s="320"/>
      <c r="H185" s="320"/>
      <c r="I185" s="320"/>
      <c r="J185" s="320"/>
      <c r="K185" s="320"/>
      <c r="L185" s="320"/>
      <c r="M185" s="320"/>
      <c r="N185" s="320"/>
      <c r="O185" s="320"/>
      <c r="P185" s="320"/>
      <c r="Q185" s="320"/>
      <c r="R185" s="320"/>
      <c r="S185" s="320"/>
      <c r="T185" s="320"/>
      <c r="U185" s="320"/>
      <c r="V185" s="320"/>
      <c r="W185" s="320"/>
      <c r="X185" s="320"/>
      <c r="Y185" s="320"/>
      <c r="Z185" s="320"/>
      <c r="AA185" s="306"/>
      <c r="AB185" s="306"/>
      <c r="AC185" s="306"/>
    </row>
    <row r="186" spans="1:68" ht="16.5" hidden="1" customHeight="1" x14ac:dyDescent="0.25">
      <c r="A186" s="54" t="s">
        <v>298</v>
      </c>
      <c r="B186" s="54" t="s">
        <v>299</v>
      </c>
      <c r="C186" s="31">
        <v>4301070948</v>
      </c>
      <c r="D186" s="321">
        <v>4607111037022</v>
      </c>
      <c r="E186" s="322"/>
      <c r="F186" s="309">
        <v>0.7</v>
      </c>
      <c r="G186" s="32">
        <v>8</v>
      </c>
      <c r="H186" s="309">
        <v>5.6</v>
      </c>
      <c r="I186" s="309">
        <v>5.87</v>
      </c>
      <c r="J186" s="32">
        <v>84</v>
      </c>
      <c r="K186" s="32" t="s">
        <v>66</v>
      </c>
      <c r="L186" s="32" t="s">
        <v>80</v>
      </c>
      <c r="M186" s="33" t="s">
        <v>68</v>
      </c>
      <c r="N186" s="33"/>
      <c r="O186" s="32">
        <v>180</v>
      </c>
      <c r="P186" s="36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326"/>
      <c r="R186" s="326"/>
      <c r="S186" s="326"/>
      <c r="T186" s="327"/>
      <c r="U186" s="34"/>
      <c r="V186" s="34"/>
      <c r="W186" s="35" t="s">
        <v>69</v>
      </c>
      <c r="X186" s="310">
        <v>0</v>
      </c>
      <c r="Y186" s="311">
        <f>IFERROR(IF(X186="","",X186),"")</f>
        <v>0</v>
      </c>
      <c r="Z186" s="36">
        <f>IFERROR(IF(X186="","",X186*0.0155),"")</f>
        <v>0</v>
      </c>
      <c r="AA186" s="56"/>
      <c r="AB186" s="57"/>
      <c r="AC186" s="204" t="s">
        <v>300</v>
      </c>
      <c r="AG186" s="67"/>
      <c r="AJ186" s="71" t="s">
        <v>82</v>
      </c>
      <c r="AK186" s="71">
        <v>12</v>
      </c>
      <c r="BB186" s="205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301</v>
      </c>
      <c r="B187" s="54" t="s">
        <v>302</v>
      </c>
      <c r="C187" s="31">
        <v>4301070990</v>
      </c>
      <c r="D187" s="321">
        <v>4607111038494</v>
      </c>
      <c r="E187" s="322"/>
      <c r="F187" s="309">
        <v>0.7</v>
      </c>
      <c r="G187" s="32">
        <v>8</v>
      </c>
      <c r="H187" s="309">
        <v>5.6</v>
      </c>
      <c r="I187" s="309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46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326"/>
      <c r="R187" s="326"/>
      <c r="S187" s="326"/>
      <c r="T187" s="327"/>
      <c r="U187" s="34"/>
      <c r="V187" s="34"/>
      <c r="W187" s="35" t="s">
        <v>69</v>
      </c>
      <c r="X187" s="310">
        <v>0</v>
      </c>
      <c r="Y187" s="311">
        <f>IFERROR(IF(X187="","",X187),"")</f>
        <v>0</v>
      </c>
      <c r="Z187" s="36">
        <f>IFERROR(IF(X187="","",X187*0.0155),"")</f>
        <v>0</v>
      </c>
      <c r="AA187" s="56"/>
      <c r="AB187" s="57"/>
      <c r="AC187" s="206" t="s">
        <v>303</v>
      </c>
      <c r="AG187" s="67"/>
      <c r="AJ187" s="71" t="s">
        <v>71</v>
      </c>
      <c r="AK187" s="71">
        <v>1</v>
      </c>
      <c r="BB187" s="207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304</v>
      </c>
      <c r="B188" s="54" t="s">
        <v>305</v>
      </c>
      <c r="C188" s="31">
        <v>4301070966</v>
      </c>
      <c r="D188" s="321">
        <v>4607111038135</v>
      </c>
      <c r="E188" s="322"/>
      <c r="F188" s="309">
        <v>0.7</v>
      </c>
      <c r="G188" s="32">
        <v>8</v>
      </c>
      <c r="H188" s="309">
        <v>5.6</v>
      </c>
      <c r="I188" s="309">
        <v>5.87</v>
      </c>
      <c r="J188" s="32">
        <v>84</v>
      </c>
      <c r="K188" s="32" t="s">
        <v>66</v>
      </c>
      <c r="L188" s="32" t="s">
        <v>67</v>
      </c>
      <c r="M188" s="33" t="s">
        <v>68</v>
      </c>
      <c r="N188" s="33"/>
      <c r="O188" s="32">
        <v>180</v>
      </c>
      <c r="P188" s="40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326"/>
      <c r="R188" s="326"/>
      <c r="S188" s="326"/>
      <c r="T188" s="327"/>
      <c r="U188" s="34"/>
      <c r="V188" s="34"/>
      <c r="W188" s="35" t="s">
        <v>69</v>
      </c>
      <c r="X188" s="310">
        <v>0</v>
      </c>
      <c r="Y188" s="311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306</v>
      </c>
      <c r="AG188" s="67"/>
      <c r="AJ188" s="71" t="s">
        <v>71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335"/>
      <c r="B189" s="320"/>
      <c r="C189" s="320"/>
      <c r="D189" s="320"/>
      <c r="E189" s="320"/>
      <c r="F189" s="320"/>
      <c r="G189" s="320"/>
      <c r="H189" s="320"/>
      <c r="I189" s="320"/>
      <c r="J189" s="320"/>
      <c r="K189" s="320"/>
      <c r="L189" s="320"/>
      <c r="M189" s="320"/>
      <c r="N189" s="320"/>
      <c r="O189" s="336"/>
      <c r="P189" s="316" t="s">
        <v>72</v>
      </c>
      <c r="Q189" s="317"/>
      <c r="R189" s="317"/>
      <c r="S189" s="317"/>
      <c r="T189" s="317"/>
      <c r="U189" s="317"/>
      <c r="V189" s="318"/>
      <c r="W189" s="37" t="s">
        <v>69</v>
      </c>
      <c r="X189" s="312">
        <f>IFERROR(SUM(X186:X188),"0")</f>
        <v>0</v>
      </c>
      <c r="Y189" s="312">
        <f>IFERROR(SUM(Y186:Y188),"0")</f>
        <v>0</v>
      </c>
      <c r="Z189" s="312">
        <f>IFERROR(IF(Z186="",0,Z186),"0")+IFERROR(IF(Z187="",0,Z187),"0")+IFERROR(IF(Z188="",0,Z188),"0")</f>
        <v>0</v>
      </c>
      <c r="AA189" s="313"/>
      <c r="AB189" s="313"/>
      <c r="AC189" s="313"/>
    </row>
    <row r="190" spans="1:68" hidden="1" x14ac:dyDescent="0.2">
      <c r="A190" s="320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0"/>
      <c r="N190" s="320"/>
      <c r="O190" s="336"/>
      <c r="P190" s="316" t="s">
        <v>72</v>
      </c>
      <c r="Q190" s="317"/>
      <c r="R190" s="317"/>
      <c r="S190" s="317"/>
      <c r="T190" s="317"/>
      <c r="U190" s="317"/>
      <c r="V190" s="318"/>
      <c r="W190" s="37" t="s">
        <v>73</v>
      </c>
      <c r="X190" s="312">
        <f>IFERROR(SUMPRODUCT(X186:X188*H186:H188),"0")</f>
        <v>0</v>
      </c>
      <c r="Y190" s="312">
        <f>IFERROR(SUMPRODUCT(Y186:Y188*H186:H188),"0")</f>
        <v>0</v>
      </c>
      <c r="Z190" s="37"/>
      <c r="AA190" s="313"/>
      <c r="AB190" s="313"/>
      <c r="AC190" s="313"/>
    </row>
    <row r="191" spans="1:68" ht="16.5" hidden="1" customHeight="1" x14ac:dyDescent="0.25">
      <c r="A191" s="324" t="s">
        <v>307</v>
      </c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0"/>
      <c r="M191" s="320"/>
      <c r="N191" s="320"/>
      <c r="O191" s="320"/>
      <c r="P191" s="320"/>
      <c r="Q191" s="320"/>
      <c r="R191" s="320"/>
      <c r="S191" s="320"/>
      <c r="T191" s="320"/>
      <c r="U191" s="320"/>
      <c r="V191" s="320"/>
      <c r="W191" s="320"/>
      <c r="X191" s="320"/>
      <c r="Y191" s="320"/>
      <c r="Z191" s="320"/>
      <c r="AA191" s="305"/>
      <c r="AB191" s="305"/>
      <c r="AC191" s="305"/>
    </row>
    <row r="192" spans="1:68" ht="14.25" hidden="1" customHeight="1" x14ac:dyDescent="0.25">
      <c r="A192" s="319" t="s">
        <v>63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20"/>
      <c r="Y192" s="320"/>
      <c r="Z192" s="320"/>
      <c r="AA192" s="306"/>
      <c r="AB192" s="306"/>
      <c r="AC192" s="306"/>
    </row>
    <row r="193" spans="1:68" ht="27" customHeight="1" x14ac:dyDescent="0.25">
      <c r="A193" s="54" t="s">
        <v>308</v>
      </c>
      <c r="B193" s="54" t="s">
        <v>309</v>
      </c>
      <c r="C193" s="31">
        <v>4301070996</v>
      </c>
      <c r="D193" s="321">
        <v>4607111038654</v>
      </c>
      <c r="E193" s="322"/>
      <c r="F193" s="309">
        <v>0.4</v>
      </c>
      <c r="G193" s="32">
        <v>16</v>
      </c>
      <c r="H193" s="309">
        <v>6.4</v>
      </c>
      <c r="I193" s="309">
        <v>6.63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39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326"/>
      <c r="R193" s="326"/>
      <c r="S193" s="326"/>
      <c r="T193" s="327"/>
      <c r="U193" s="34"/>
      <c r="V193" s="34"/>
      <c r="W193" s="35" t="s">
        <v>69</v>
      </c>
      <c r="X193" s="310">
        <v>2</v>
      </c>
      <c r="Y193" s="311">
        <f t="shared" ref="Y193:Y198" si="18">IFERROR(IF(X193="","",X193),"")</f>
        <v>2</v>
      </c>
      <c r="Z193" s="36">
        <f t="shared" ref="Z193:Z198" si="19">IFERROR(IF(X193="","",X193*0.0155),"")</f>
        <v>3.1E-2</v>
      </c>
      <c r="AA193" s="56"/>
      <c r="AB193" s="57"/>
      <c r="AC193" s="210" t="s">
        <v>310</v>
      </c>
      <c r="AG193" s="67"/>
      <c r="AJ193" s="71" t="s">
        <v>71</v>
      </c>
      <c r="AK193" s="71">
        <v>1</v>
      </c>
      <c r="BB193" s="211" t="s">
        <v>1</v>
      </c>
      <c r="BM193" s="67">
        <f t="shared" ref="BM193:BM198" si="20">IFERROR(X193*I193,"0")</f>
        <v>13.26</v>
      </c>
      <c r="BN193" s="67">
        <f t="shared" ref="BN193:BN198" si="21">IFERROR(Y193*I193,"0")</f>
        <v>13.26</v>
      </c>
      <c r="BO193" s="67">
        <f t="shared" ref="BO193:BO198" si="22">IFERROR(X193/J193,"0")</f>
        <v>2.3809523809523808E-2</v>
      </c>
      <c r="BP193" s="67">
        <f t="shared" ref="BP193:BP198" si="23">IFERROR(Y193/J193,"0")</f>
        <v>2.3809523809523808E-2</v>
      </c>
    </row>
    <row r="194" spans="1:68" ht="27" customHeight="1" x14ac:dyDescent="0.25">
      <c r="A194" s="54" t="s">
        <v>311</v>
      </c>
      <c r="B194" s="54" t="s">
        <v>312</v>
      </c>
      <c r="C194" s="31">
        <v>4301070997</v>
      </c>
      <c r="D194" s="321">
        <v>4607111038586</v>
      </c>
      <c r="E194" s="322"/>
      <c r="F194" s="309">
        <v>0.7</v>
      </c>
      <c r="G194" s="32">
        <v>8</v>
      </c>
      <c r="H194" s="309">
        <v>5.6</v>
      </c>
      <c r="I194" s="309">
        <v>5.83</v>
      </c>
      <c r="J194" s="32">
        <v>84</v>
      </c>
      <c r="K194" s="32" t="s">
        <v>66</v>
      </c>
      <c r="L194" s="32" t="s">
        <v>80</v>
      </c>
      <c r="M194" s="33" t="s">
        <v>68</v>
      </c>
      <c r="N194" s="33"/>
      <c r="O194" s="32">
        <v>180</v>
      </c>
      <c r="P194" s="50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26"/>
      <c r="R194" s="326"/>
      <c r="S194" s="326"/>
      <c r="T194" s="327"/>
      <c r="U194" s="34"/>
      <c r="V194" s="34"/>
      <c r="W194" s="35" t="s">
        <v>69</v>
      </c>
      <c r="X194" s="310">
        <v>3</v>
      </c>
      <c r="Y194" s="311">
        <f t="shared" si="18"/>
        <v>3</v>
      </c>
      <c r="Z194" s="36">
        <f t="shared" si="19"/>
        <v>4.65E-2</v>
      </c>
      <c r="AA194" s="56"/>
      <c r="AB194" s="57"/>
      <c r="AC194" s="212" t="s">
        <v>310</v>
      </c>
      <c r="AG194" s="67"/>
      <c r="AJ194" s="71" t="s">
        <v>82</v>
      </c>
      <c r="AK194" s="71">
        <v>12</v>
      </c>
      <c r="BB194" s="213" t="s">
        <v>1</v>
      </c>
      <c r="BM194" s="67">
        <f t="shared" si="20"/>
        <v>17.490000000000002</v>
      </c>
      <c r="BN194" s="67">
        <f t="shared" si="21"/>
        <v>17.490000000000002</v>
      </c>
      <c r="BO194" s="67">
        <f t="shared" si="22"/>
        <v>3.5714285714285712E-2</v>
      </c>
      <c r="BP194" s="67">
        <f t="shared" si="23"/>
        <v>3.5714285714285712E-2</v>
      </c>
    </row>
    <row r="195" spans="1:68" ht="27" customHeight="1" x14ac:dyDescent="0.25">
      <c r="A195" s="54" t="s">
        <v>313</v>
      </c>
      <c r="B195" s="54" t="s">
        <v>314</v>
      </c>
      <c r="C195" s="31">
        <v>4301070962</v>
      </c>
      <c r="D195" s="321">
        <v>4607111038609</v>
      </c>
      <c r="E195" s="322"/>
      <c r="F195" s="309">
        <v>0.4</v>
      </c>
      <c r="G195" s="32">
        <v>16</v>
      </c>
      <c r="H195" s="309">
        <v>6.4</v>
      </c>
      <c r="I195" s="309">
        <v>6.71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44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26"/>
      <c r="R195" s="326"/>
      <c r="S195" s="326"/>
      <c r="T195" s="327"/>
      <c r="U195" s="34"/>
      <c r="V195" s="34"/>
      <c r="W195" s="35" t="s">
        <v>69</v>
      </c>
      <c r="X195" s="310">
        <v>2</v>
      </c>
      <c r="Y195" s="311">
        <f t="shared" si="18"/>
        <v>2</v>
      </c>
      <c r="Z195" s="36">
        <f t="shared" si="19"/>
        <v>3.1E-2</v>
      </c>
      <c r="AA195" s="56"/>
      <c r="AB195" s="57"/>
      <c r="AC195" s="214" t="s">
        <v>315</v>
      </c>
      <c r="AG195" s="67"/>
      <c r="AJ195" s="71" t="s">
        <v>71</v>
      </c>
      <c r="AK195" s="71">
        <v>1</v>
      </c>
      <c r="BB195" s="215" t="s">
        <v>1</v>
      </c>
      <c r="BM195" s="67">
        <f t="shared" si="20"/>
        <v>13.42</v>
      </c>
      <c r="BN195" s="67">
        <f t="shared" si="21"/>
        <v>13.42</v>
      </c>
      <c r="BO195" s="67">
        <f t="shared" si="22"/>
        <v>2.3809523809523808E-2</v>
      </c>
      <c r="BP195" s="67">
        <f t="shared" si="23"/>
        <v>2.3809523809523808E-2</v>
      </c>
    </row>
    <row r="196" spans="1:68" ht="27" hidden="1" customHeight="1" x14ac:dyDescent="0.25">
      <c r="A196" s="54" t="s">
        <v>316</v>
      </c>
      <c r="B196" s="54" t="s">
        <v>317</v>
      </c>
      <c r="C196" s="31">
        <v>4301070963</v>
      </c>
      <c r="D196" s="321">
        <v>4607111038630</v>
      </c>
      <c r="E196" s="322"/>
      <c r="F196" s="309">
        <v>0.7</v>
      </c>
      <c r="G196" s="32">
        <v>8</v>
      </c>
      <c r="H196" s="309">
        <v>5.6</v>
      </c>
      <c r="I196" s="309">
        <v>5.87</v>
      </c>
      <c r="J196" s="32">
        <v>84</v>
      </c>
      <c r="K196" s="32" t="s">
        <v>66</v>
      </c>
      <c r="L196" s="32" t="s">
        <v>80</v>
      </c>
      <c r="M196" s="33" t="s">
        <v>68</v>
      </c>
      <c r="N196" s="33"/>
      <c r="O196" s="32">
        <v>180</v>
      </c>
      <c r="P196" s="38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326"/>
      <c r="R196" s="326"/>
      <c r="S196" s="326"/>
      <c r="T196" s="327"/>
      <c r="U196" s="34"/>
      <c r="V196" s="34"/>
      <c r="W196" s="35" t="s">
        <v>69</v>
      </c>
      <c r="X196" s="310">
        <v>0</v>
      </c>
      <c r="Y196" s="311">
        <f t="shared" si="18"/>
        <v>0</v>
      </c>
      <c r="Z196" s="36">
        <f t="shared" si="19"/>
        <v>0</v>
      </c>
      <c r="AA196" s="56"/>
      <c r="AB196" s="57"/>
      <c r="AC196" s="216" t="s">
        <v>315</v>
      </c>
      <c r="AG196" s="67"/>
      <c r="AJ196" s="71" t="s">
        <v>82</v>
      </c>
      <c r="AK196" s="71">
        <v>12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4301070959</v>
      </c>
      <c r="D197" s="321">
        <v>4607111038616</v>
      </c>
      <c r="E197" s="322"/>
      <c r="F197" s="309">
        <v>0.4</v>
      </c>
      <c r="G197" s="32">
        <v>16</v>
      </c>
      <c r="H197" s="309">
        <v>6.4</v>
      </c>
      <c r="I197" s="309">
        <v>6.71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5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326"/>
      <c r="R197" s="326"/>
      <c r="S197" s="326"/>
      <c r="T197" s="327"/>
      <c r="U197" s="34"/>
      <c r="V197" s="34"/>
      <c r="W197" s="35" t="s">
        <v>69</v>
      </c>
      <c r="X197" s="310">
        <v>14</v>
      </c>
      <c r="Y197" s="311">
        <f t="shared" si="18"/>
        <v>14</v>
      </c>
      <c r="Z197" s="36">
        <f t="shared" si="19"/>
        <v>0.217</v>
      </c>
      <c r="AA197" s="56"/>
      <c r="AB197" s="57"/>
      <c r="AC197" s="218" t="s">
        <v>310</v>
      </c>
      <c r="AG197" s="67"/>
      <c r="AJ197" s="71" t="s">
        <v>71</v>
      </c>
      <c r="AK197" s="71">
        <v>1</v>
      </c>
      <c r="BB197" s="219" t="s">
        <v>1</v>
      </c>
      <c r="BM197" s="67">
        <f t="shared" si="20"/>
        <v>93.94</v>
      </c>
      <c r="BN197" s="67">
        <f t="shared" si="21"/>
        <v>93.94</v>
      </c>
      <c r="BO197" s="67">
        <f t="shared" si="22"/>
        <v>0.16666666666666666</v>
      </c>
      <c r="BP197" s="67">
        <f t="shared" si="23"/>
        <v>0.16666666666666666</v>
      </c>
    </row>
    <row r="198" spans="1:68" ht="27" customHeight="1" x14ac:dyDescent="0.25">
      <c r="A198" s="54" t="s">
        <v>320</v>
      </c>
      <c r="B198" s="54" t="s">
        <v>321</v>
      </c>
      <c r="C198" s="31">
        <v>4301070960</v>
      </c>
      <c r="D198" s="321">
        <v>4607111038623</v>
      </c>
      <c r="E198" s="322"/>
      <c r="F198" s="309">
        <v>0.7</v>
      </c>
      <c r="G198" s="32">
        <v>8</v>
      </c>
      <c r="H198" s="309">
        <v>5.6</v>
      </c>
      <c r="I198" s="309">
        <v>5.87</v>
      </c>
      <c r="J198" s="32">
        <v>84</v>
      </c>
      <c r="K198" s="32" t="s">
        <v>66</v>
      </c>
      <c r="L198" s="32" t="s">
        <v>80</v>
      </c>
      <c r="M198" s="33" t="s">
        <v>68</v>
      </c>
      <c r="N198" s="33"/>
      <c r="O198" s="32">
        <v>180</v>
      </c>
      <c r="P198" s="37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326"/>
      <c r="R198" s="326"/>
      <c r="S198" s="326"/>
      <c r="T198" s="327"/>
      <c r="U198" s="34"/>
      <c r="V198" s="34"/>
      <c r="W198" s="35" t="s">
        <v>69</v>
      </c>
      <c r="X198" s="310">
        <v>3</v>
      </c>
      <c r="Y198" s="311">
        <f t="shared" si="18"/>
        <v>3</v>
      </c>
      <c r="Z198" s="36">
        <f t="shared" si="19"/>
        <v>4.65E-2</v>
      </c>
      <c r="AA198" s="56"/>
      <c r="AB198" s="57"/>
      <c r="AC198" s="220" t="s">
        <v>310</v>
      </c>
      <c r="AG198" s="67"/>
      <c r="AJ198" s="71" t="s">
        <v>82</v>
      </c>
      <c r="AK198" s="71">
        <v>12</v>
      </c>
      <c r="BB198" s="221" t="s">
        <v>1</v>
      </c>
      <c r="BM198" s="67">
        <f t="shared" si="20"/>
        <v>17.61</v>
      </c>
      <c r="BN198" s="67">
        <f t="shared" si="21"/>
        <v>17.61</v>
      </c>
      <c r="BO198" s="67">
        <f t="shared" si="22"/>
        <v>3.5714285714285712E-2</v>
      </c>
      <c r="BP198" s="67">
        <f t="shared" si="23"/>
        <v>3.5714285714285712E-2</v>
      </c>
    </row>
    <row r="199" spans="1:68" x14ac:dyDescent="0.2">
      <c r="A199" s="335"/>
      <c r="B199" s="320"/>
      <c r="C199" s="320"/>
      <c r="D199" s="320"/>
      <c r="E199" s="320"/>
      <c r="F199" s="320"/>
      <c r="G199" s="320"/>
      <c r="H199" s="320"/>
      <c r="I199" s="320"/>
      <c r="J199" s="320"/>
      <c r="K199" s="320"/>
      <c r="L199" s="320"/>
      <c r="M199" s="320"/>
      <c r="N199" s="320"/>
      <c r="O199" s="336"/>
      <c r="P199" s="316" t="s">
        <v>72</v>
      </c>
      <c r="Q199" s="317"/>
      <c r="R199" s="317"/>
      <c r="S199" s="317"/>
      <c r="T199" s="317"/>
      <c r="U199" s="317"/>
      <c r="V199" s="318"/>
      <c r="W199" s="37" t="s">
        <v>69</v>
      </c>
      <c r="X199" s="312">
        <f>IFERROR(SUM(X193:X198),"0")</f>
        <v>24</v>
      </c>
      <c r="Y199" s="312">
        <f>IFERROR(SUM(Y193:Y198),"0")</f>
        <v>24</v>
      </c>
      <c r="Z199" s="312">
        <f>IFERROR(IF(Z193="",0,Z193),"0")+IFERROR(IF(Z194="",0,Z194),"0")+IFERROR(IF(Z195="",0,Z195),"0")+IFERROR(IF(Z196="",0,Z196),"0")+IFERROR(IF(Z197="",0,Z197),"0")+IFERROR(IF(Z198="",0,Z198),"0")</f>
        <v>0.372</v>
      </c>
      <c r="AA199" s="313"/>
      <c r="AB199" s="313"/>
      <c r="AC199" s="313"/>
    </row>
    <row r="200" spans="1:68" x14ac:dyDescent="0.2">
      <c r="A200" s="320"/>
      <c r="B200" s="320"/>
      <c r="C200" s="320"/>
      <c r="D200" s="320"/>
      <c r="E200" s="320"/>
      <c r="F200" s="320"/>
      <c r="G200" s="320"/>
      <c r="H200" s="320"/>
      <c r="I200" s="320"/>
      <c r="J200" s="320"/>
      <c r="K200" s="320"/>
      <c r="L200" s="320"/>
      <c r="M200" s="320"/>
      <c r="N200" s="320"/>
      <c r="O200" s="336"/>
      <c r="P200" s="316" t="s">
        <v>72</v>
      </c>
      <c r="Q200" s="317"/>
      <c r="R200" s="317"/>
      <c r="S200" s="317"/>
      <c r="T200" s="317"/>
      <c r="U200" s="317"/>
      <c r="V200" s="318"/>
      <c r="W200" s="37" t="s">
        <v>73</v>
      </c>
      <c r="X200" s="312">
        <f>IFERROR(SUMPRODUCT(X193:X198*H193:H198),"0")</f>
        <v>148.80000000000001</v>
      </c>
      <c r="Y200" s="312">
        <f>IFERROR(SUMPRODUCT(Y193:Y198*H193:H198),"0")</f>
        <v>148.80000000000001</v>
      </c>
      <c r="Z200" s="37"/>
      <c r="AA200" s="313"/>
      <c r="AB200" s="313"/>
      <c r="AC200" s="313"/>
    </row>
    <row r="201" spans="1:68" ht="16.5" hidden="1" customHeight="1" x14ac:dyDescent="0.25">
      <c r="A201" s="324" t="s">
        <v>322</v>
      </c>
      <c r="B201" s="320"/>
      <c r="C201" s="320"/>
      <c r="D201" s="320"/>
      <c r="E201" s="320"/>
      <c r="F201" s="320"/>
      <c r="G201" s="320"/>
      <c r="H201" s="320"/>
      <c r="I201" s="320"/>
      <c r="J201" s="320"/>
      <c r="K201" s="320"/>
      <c r="L201" s="320"/>
      <c r="M201" s="320"/>
      <c r="N201" s="320"/>
      <c r="O201" s="320"/>
      <c r="P201" s="320"/>
      <c r="Q201" s="320"/>
      <c r="R201" s="320"/>
      <c r="S201" s="320"/>
      <c r="T201" s="320"/>
      <c r="U201" s="320"/>
      <c r="V201" s="320"/>
      <c r="W201" s="320"/>
      <c r="X201" s="320"/>
      <c r="Y201" s="320"/>
      <c r="Z201" s="320"/>
      <c r="AA201" s="305"/>
      <c r="AB201" s="305"/>
      <c r="AC201" s="305"/>
    </row>
    <row r="202" spans="1:68" ht="14.25" hidden="1" customHeight="1" x14ac:dyDescent="0.25">
      <c r="A202" s="319" t="s">
        <v>63</v>
      </c>
      <c r="B202" s="320"/>
      <c r="C202" s="320"/>
      <c r="D202" s="320"/>
      <c r="E202" s="320"/>
      <c r="F202" s="320"/>
      <c r="G202" s="320"/>
      <c r="H202" s="320"/>
      <c r="I202" s="320"/>
      <c r="J202" s="320"/>
      <c r="K202" s="320"/>
      <c r="L202" s="320"/>
      <c r="M202" s="320"/>
      <c r="N202" s="320"/>
      <c r="O202" s="320"/>
      <c r="P202" s="320"/>
      <c r="Q202" s="320"/>
      <c r="R202" s="320"/>
      <c r="S202" s="320"/>
      <c r="T202" s="320"/>
      <c r="U202" s="320"/>
      <c r="V202" s="320"/>
      <c r="W202" s="320"/>
      <c r="X202" s="320"/>
      <c r="Y202" s="320"/>
      <c r="Z202" s="320"/>
      <c r="AA202" s="306"/>
      <c r="AB202" s="306"/>
      <c r="AC202" s="306"/>
    </row>
    <row r="203" spans="1:68" ht="27" hidden="1" customHeight="1" x14ac:dyDescent="0.25">
      <c r="A203" s="54" t="s">
        <v>323</v>
      </c>
      <c r="B203" s="54" t="s">
        <v>324</v>
      </c>
      <c r="C203" s="31">
        <v>4301070915</v>
      </c>
      <c r="D203" s="321">
        <v>4607111035882</v>
      </c>
      <c r="E203" s="322"/>
      <c r="F203" s="309">
        <v>0.43</v>
      </c>
      <c r="G203" s="32">
        <v>16</v>
      </c>
      <c r="H203" s="309">
        <v>6.88</v>
      </c>
      <c r="I203" s="309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43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326"/>
      <c r="R203" s="326"/>
      <c r="S203" s="326"/>
      <c r="T203" s="327"/>
      <c r="U203" s="34"/>
      <c r="V203" s="34"/>
      <c r="W203" s="35" t="s">
        <v>69</v>
      </c>
      <c r="X203" s="310">
        <v>0</v>
      </c>
      <c r="Y203" s="311">
        <f>IFERROR(IF(X203="","",X203),"")</f>
        <v>0</v>
      </c>
      <c r="Z203" s="36">
        <f>IFERROR(IF(X203="","",X203*0.0155),"")</f>
        <v>0</v>
      </c>
      <c r="AA203" s="56"/>
      <c r="AB203" s="57"/>
      <c r="AC203" s="222" t="s">
        <v>325</v>
      </c>
      <c r="AG203" s="67"/>
      <c r="AJ203" s="71" t="s">
        <v>71</v>
      </c>
      <c r="AK203" s="71">
        <v>1</v>
      </c>
      <c r="BB203" s="22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326</v>
      </c>
      <c r="B204" s="54" t="s">
        <v>327</v>
      </c>
      <c r="C204" s="31">
        <v>4301070921</v>
      </c>
      <c r="D204" s="321">
        <v>4607111035905</v>
      </c>
      <c r="E204" s="322"/>
      <c r="F204" s="309">
        <v>0.9</v>
      </c>
      <c r="G204" s="32">
        <v>8</v>
      </c>
      <c r="H204" s="309">
        <v>7.2</v>
      </c>
      <c r="I204" s="309">
        <v>7.47</v>
      </c>
      <c r="J204" s="32">
        <v>84</v>
      </c>
      <c r="K204" s="32" t="s">
        <v>66</v>
      </c>
      <c r="L204" s="32" t="s">
        <v>80</v>
      </c>
      <c r="M204" s="33" t="s">
        <v>68</v>
      </c>
      <c r="N204" s="33"/>
      <c r="O204" s="32">
        <v>180</v>
      </c>
      <c r="P204" s="41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326"/>
      <c r="R204" s="326"/>
      <c r="S204" s="326"/>
      <c r="T204" s="327"/>
      <c r="U204" s="34"/>
      <c r="V204" s="34"/>
      <c r="W204" s="35" t="s">
        <v>69</v>
      </c>
      <c r="X204" s="310">
        <v>0</v>
      </c>
      <c r="Y204" s="311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325</v>
      </c>
      <c r="AG204" s="67"/>
      <c r="AJ204" s="71" t="s">
        <v>82</v>
      </c>
      <c r="AK204" s="71">
        <v>12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328</v>
      </c>
      <c r="B205" s="54" t="s">
        <v>329</v>
      </c>
      <c r="C205" s="31">
        <v>4301070917</v>
      </c>
      <c r="D205" s="321">
        <v>4607111035912</v>
      </c>
      <c r="E205" s="322"/>
      <c r="F205" s="309">
        <v>0.43</v>
      </c>
      <c r="G205" s="32">
        <v>16</v>
      </c>
      <c r="H205" s="309">
        <v>6.88</v>
      </c>
      <c r="I205" s="309">
        <v>7.19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46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326"/>
      <c r="R205" s="326"/>
      <c r="S205" s="326"/>
      <c r="T205" s="327"/>
      <c r="U205" s="34"/>
      <c r="V205" s="34"/>
      <c r="W205" s="35" t="s">
        <v>69</v>
      </c>
      <c r="X205" s="310">
        <v>0</v>
      </c>
      <c r="Y205" s="311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330</v>
      </c>
      <c r="AG205" s="67"/>
      <c r="AJ205" s="71" t="s">
        <v>71</v>
      </c>
      <c r="AK205" s="71">
        <v>1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331</v>
      </c>
      <c r="B206" s="54" t="s">
        <v>332</v>
      </c>
      <c r="C206" s="31">
        <v>4301070920</v>
      </c>
      <c r="D206" s="321">
        <v>4607111035929</v>
      </c>
      <c r="E206" s="322"/>
      <c r="F206" s="309">
        <v>0.9</v>
      </c>
      <c r="G206" s="32">
        <v>8</v>
      </c>
      <c r="H206" s="309">
        <v>7.2</v>
      </c>
      <c r="I206" s="309">
        <v>7.47</v>
      </c>
      <c r="J206" s="32">
        <v>84</v>
      </c>
      <c r="K206" s="32" t="s">
        <v>66</v>
      </c>
      <c r="L206" s="32" t="s">
        <v>80</v>
      </c>
      <c r="M206" s="33" t="s">
        <v>68</v>
      </c>
      <c r="N206" s="33"/>
      <c r="O206" s="32">
        <v>180</v>
      </c>
      <c r="P206" s="41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326"/>
      <c r="R206" s="326"/>
      <c r="S206" s="326"/>
      <c r="T206" s="327"/>
      <c r="U206" s="34"/>
      <c r="V206" s="34"/>
      <c r="W206" s="35" t="s">
        <v>69</v>
      </c>
      <c r="X206" s="310">
        <v>0</v>
      </c>
      <c r="Y206" s="311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330</v>
      </c>
      <c r="AG206" s="67"/>
      <c r="AJ206" s="71" t="s">
        <v>82</v>
      </c>
      <c r="AK206" s="71">
        <v>12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idden="1" x14ac:dyDescent="0.2">
      <c r="A207" s="335"/>
      <c r="B207" s="320"/>
      <c r="C207" s="320"/>
      <c r="D207" s="320"/>
      <c r="E207" s="320"/>
      <c r="F207" s="320"/>
      <c r="G207" s="320"/>
      <c r="H207" s="320"/>
      <c r="I207" s="320"/>
      <c r="J207" s="320"/>
      <c r="K207" s="320"/>
      <c r="L207" s="320"/>
      <c r="M207" s="320"/>
      <c r="N207" s="320"/>
      <c r="O207" s="336"/>
      <c r="P207" s="316" t="s">
        <v>72</v>
      </c>
      <c r="Q207" s="317"/>
      <c r="R207" s="317"/>
      <c r="S207" s="317"/>
      <c r="T207" s="317"/>
      <c r="U207" s="317"/>
      <c r="V207" s="318"/>
      <c r="W207" s="37" t="s">
        <v>69</v>
      </c>
      <c r="X207" s="312">
        <f>IFERROR(SUM(X203:X206),"0")</f>
        <v>0</v>
      </c>
      <c r="Y207" s="312">
        <f>IFERROR(SUM(Y203:Y206),"0")</f>
        <v>0</v>
      </c>
      <c r="Z207" s="312">
        <f>IFERROR(IF(Z203="",0,Z203),"0")+IFERROR(IF(Z204="",0,Z204),"0")+IFERROR(IF(Z205="",0,Z205),"0")+IFERROR(IF(Z206="",0,Z206),"0")</f>
        <v>0</v>
      </c>
      <c r="AA207" s="313"/>
      <c r="AB207" s="313"/>
      <c r="AC207" s="313"/>
    </row>
    <row r="208" spans="1:68" hidden="1" x14ac:dyDescent="0.2">
      <c r="A208" s="320"/>
      <c r="B208" s="320"/>
      <c r="C208" s="320"/>
      <c r="D208" s="320"/>
      <c r="E208" s="320"/>
      <c r="F208" s="320"/>
      <c r="G208" s="320"/>
      <c r="H208" s="320"/>
      <c r="I208" s="320"/>
      <c r="J208" s="320"/>
      <c r="K208" s="320"/>
      <c r="L208" s="320"/>
      <c r="M208" s="320"/>
      <c r="N208" s="320"/>
      <c r="O208" s="336"/>
      <c r="P208" s="316" t="s">
        <v>72</v>
      </c>
      <c r="Q208" s="317"/>
      <c r="R208" s="317"/>
      <c r="S208" s="317"/>
      <c r="T208" s="317"/>
      <c r="U208" s="317"/>
      <c r="V208" s="318"/>
      <c r="W208" s="37" t="s">
        <v>73</v>
      </c>
      <c r="X208" s="312">
        <f>IFERROR(SUMPRODUCT(X203:X206*H203:H206),"0")</f>
        <v>0</v>
      </c>
      <c r="Y208" s="312">
        <f>IFERROR(SUMPRODUCT(Y203:Y206*H203:H206),"0")</f>
        <v>0</v>
      </c>
      <c r="Z208" s="37"/>
      <c r="AA208" s="313"/>
      <c r="AB208" s="313"/>
      <c r="AC208" s="313"/>
    </row>
    <row r="209" spans="1:68" ht="16.5" hidden="1" customHeight="1" x14ac:dyDescent="0.25">
      <c r="A209" s="324" t="s">
        <v>333</v>
      </c>
      <c r="B209" s="320"/>
      <c r="C209" s="320"/>
      <c r="D209" s="320"/>
      <c r="E209" s="320"/>
      <c r="F209" s="320"/>
      <c r="G209" s="320"/>
      <c r="H209" s="320"/>
      <c r="I209" s="320"/>
      <c r="J209" s="320"/>
      <c r="K209" s="320"/>
      <c r="L209" s="320"/>
      <c r="M209" s="320"/>
      <c r="N209" s="320"/>
      <c r="O209" s="320"/>
      <c r="P209" s="320"/>
      <c r="Q209" s="320"/>
      <c r="R209" s="320"/>
      <c r="S209" s="320"/>
      <c r="T209" s="320"/>
      <c r="U209" s="320"/>
      <c r="V209" s="320"/>
      <c r="W209" s="320"/>
      <c r="X209" s="320"/>
      <c r="Y209" s="320"/>
      <c r="Z209" s="320"/>
      <c r="AA209" s="305"/>
      <c r="AB209" s="305"/>
      <c r="AC209" s="305"/>
    </row>
    <row r="210" spans="1:68" ht="14.25" hidden="1" customHeight="1" x14ac:dyDescent="0.25">
      <c r="A210" s="319" t="s">
        <v>278</v>
      </c>
      <c r="B210" s="320"/>
      <c r="C210" s="320"/>
      <c r="D210" s="320"/>
      <c r="E210" s="320"/>
      <c r="F210" s="320"/>
      <c r="G210" s="320"/>
      <c r="H210" s="320"/>
      <c r="I210" s="320"/>
      <c r="J210" s="320"/>
      <c r="K210" s="320"/>
      <c r="L210" s="320"/>
      <c r="M210" s="320"/>
      <c r="N210" s="320"/>
      <c r="O210" s="320"/>
      <c r="P210" s="320"/>
      <c r="Q210" s="320"/>
      <c r="R210" s="320"/>
      <c r="S210" s="320"/>
      <c r="T210" s="320"/>
      <c r="U210" s="320"/>
      <c r="V210" s="320"/>
      <c r="W210" s="320"/>
      <c r="X210" s="320"/>
      <c r="Y210" s="320"/>
      <c r="Z210" s="320"/>
      <c r="AA210" s="306"/>
      <c r="AB210" s="306"/>
      <c r="AC210" s="306"/>
    </row>
    <row r="211" spans="1:68" ht="27" hidden="1" customHeight="1" x14ac:dyDescent="0.25">
      <c r="A211" s="54" t="s">
        <v>334</v>
      </c>
      <c r="B211" s="54" t="s">
        <v>335</v>
      </c>
      <c r="C211" s="31">
        <v>4301051320</v>
      </c>
      <c r="D211" s="321">
        <v>4680115881334</v>
      </c>
      <c r="E211" s="322"/>
      <c r="F211" s="309">
        <v>0.33</v>
      </c>
      <c r="G211" s="32">
        <v>6</v>
      </c>
      <c r="H211" s="309">
        <v>1.98</v>
      </c>
      <c r="I211" s="309">
        <v>2.27</v>
      </c>
      <c r="J211" s="32">
        <v>156</v>
      </c>
      <c r="K211" s="32" t="s">
        <v>66</v>
      </c>
      <c r="L211" s="32" t="s">
        <v>67</v>
      </c>
      <c r="M211" s="33" t="s">
        <v>282</v>
      </c>
      <c r="N211" s="33"/>
      <c r="O211" s="32">
        <v>365</v>
      </c>
      <c r="P211" s="41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1" s="326"/>
      <c r="R211" s="326"/>
      <c r="S211" s="326"/>
      <c r="T211" s="327"/>
      <c r="U211" s="34"/>
      <c r="V211" s="34"/>
      <c r="W211" s="35" t="s">
        <v>69</v>
      </c>
      <c r="X211" s="310">
        <v>0</v>
      </c>
      <c r="Y211" s="311">
        <f>IFERROR(IF(X211="","",X211),"")</f>
        <v>0</v>
      </c>
      <c r="Z211" s="36">
        <f>IFERROR(IF(X211="","",X211*0.00753),"")</f>
        <v>0</v>
      </c>
      <c r="AA211" s="56"/>
      <c r="AB211" s="57"/>
      <c r="AC211" s="230" t="s">
        <v>336</v>
      </c>
      <c r="AG211" s="67"/>
      <c r="AJ211" s="71" t="s">
        <v>71</v>
      </c>
      <c r="AK211" s="71">
        <v>1</v>
      </c>
      <c r="BB211" s="231" t="s">
        <v>285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idden="1" x14ac:dyDescent="0.2">
      <c r="A212" s="335"/>
      <c r="B212" s="320"/>
      <c r="C212" s="320"/>
      <c r="D212" s="320"/>
      <c r="E212" s="320"/>
      <c r="F212" s="320"/>
      <c r="G212" s="320"/>
      <c r="H212" s="320"/>
      <c r="I212" s="320"/>
      <c r="J212" s="320"/>
      <c r="K212" s="320"/>
      <c r="L212" s="320"/>
      <c r="M212" s="320"/>
      <c r="N212" s="320"/>
      <c r="O212" s="336"/>
      <c r="P212" s="316" t="s">
        <v>72</v>
      </c>
      <c r="Q212" s="317"/>
      <c r="R212" s="317"/>
      <c r="S212" s="317"/>
      <c r="T212" s="317"/>
      <c r="U212" s="317"/>
      <c r="V212" s="318"/>
      <c r="W212" s="37" t="s">
        <v>69</v>
      </c>
      <c r="X212" s="312">
        <f>IFERROR(SUM(X211:X211),"0")</f>
        <v>0</v>
      </c>
      <c r="Y212" s="312">
        <f>IFERROR(SUM(Y211:Y211),"0")</f>
        <v>0</v>
      </c>
      <c r="Z212" s="312">
        <f>IFERROR(IF(Z211="",0,Z211),"0")</f>
        <v>0</v>
      </c>
      <c r="AA212" s="313"/>
      <c r="AB212" s="313"/>
      <c r="AC212" s="313"/>
    </row>
    <row r="213" spans="1:68" hidden="1" x14ac:dyDescent="0.2">
      <c r="A213" s="320"/>
      <c r="B213" s="320"/>
      <c r="C213" s="320"/>
      <c r="D213" s="320"/>
      <c r="E213" s="320"/>
      <c r="F213" s="320"/>
      <c r="G213" s="320"/>
      <c r="H213" s="320"/>
      <c r="I213" s="320"/>
      <c r="J213" s="320"/>
      <c r="K213" s="320"/>
      <c r="L213" s="320"/>
      <c r="M213" s="320"/>
      <c r="N213" s="320"/>
      <c r="O213" s="336"/>
      <c r="P213" s="316" t="s">
        <v>72</v>
      </c>
      <c r="Q213" s="317"/>
      <c r="R213" s="317"/>
      <c r="S213" s="317"/>
      <c r="T213" s="317"/>
      <c r="U213" s="317"/>
      <c r="V213" s="318"/>
      <c r="W213" s="37" t="s">
        <v>73</v>
      </c>
      <c r="X213" s="312">
        <f>IFERROR(SUMPRODUCT(X211:X211*H211:H211),"0")</f>
        <v>0</v>
      </c>
      <c r="Y213" s="312">
        <f>IFERROR(SUMPRODUCT(Y211:Y211*H211:H211),"0")</f>
        <v>0</v>
      </c>
      <c r="Z213" s="37"/>
      <c r="AA213" s="313"/>
      <c r="AB213" s="313"/>
      <c r="AC213" s="313"/>
    </row>
    <row r="214" spans="1:68" ht="16.5" hidden="1" customHeight="1" x14ac:dyDescent="0.25">
      <c r="A214" s="324" t="s">
        <v>337</v>
      </c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0"/>
      <c r="N214" s="320"/>
      <c r="O214" s="320"/>
      <c r="P214" s="320"/>
      <c r="Q214" s="320"/>
      <c r="R214" s="320"/>
      <c r="S214" s="320"/>
      <c r="T214" s="320"/>
      <c r="U214" s="320"/>
      <c r="V214" s="320"/>
      <c r="W214" s="320"/>
      <c r="X214" s="320"/>
      <c r="Y214" s="320"/>
      <c r="Z214" s="320"/>
      <c r="AA214" s="305"/>
      <c r="AB214" s="305"/>
      <c r="AC214" s="305"/>
    </row>
    <row r="215" spans="1:68" ht="14.25" hidden="1" customHeight="1" x14ac:dyDescent="0.25">
      <c r="A215" s="319" t="s">
        <v>63</v>
      </c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0"/>
      <c r="N215" s="320"/>
      <c r="O215" s="320"/>
      <c r="P215" s="320"/>
      <c r="Q215" s="320"/>
      <c r="R215" s="320"/>
      <c r="S215" s="320"/>
      <c r="T215" s="320"/>
      <c r="U215" s="320"/>
      <c r="V215" s="320"/>
      <c r="W215" s="320"/>
      <c r="X215" s="320"/>
      <c r="Y215" s="320"/>
      <c r="Z215" s="320"/>
      <c r="AA215" s="306"/>
      <c r="AB215" s="306"/>
      <c r="AC215" s="306"/>
    </row>
    <row r="216" spans="1:68" ht="16.5" hidden="1" customHeight="1" x14ac:dyDescent="0.25">
      <c r="A216" s="54" t="s">
        <v>338</v>
      </c>
      <c r="B216" s="54" t="s">
        <v>339</v>
      </c>
      <c r="C216" s="31">
        <v>4301071063</v>
      </c>
      <c r="D216" s="321">
        <v>4607111039019</v>
      </c>
      <c r="E216" s="322"/>
      <c r="F216" s="309">
        <v>0.43</v>
      </c>
      <c r="G216" s="32">
        <v>16</v>
      </c>
      <c r="H216" s="309">
        <v>6.88</v>
      </c>
      <c r="I216" s="309">
        <v>7.2060000000000004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24" t="s">
        <v>340</v>
      </c>
      <c r="Q216" s="326"/>
      <c r="R216" s="326"/>
      <c r="S216" s="326"/>
      <c r="T216" s="327"/>
      <c r="U216" s="34"/>
      <c r="V216" s="34"/>
      <c r="W216" s="35" t="s">
        <v>69</v>
      </c>
      <c r="X216" s="310">
        <v>0</v>
      </c>
      <c r="Y216" s="311">
        <f>IFERROR(IF(X216="","",X216),"")</f>
        <v>0</v>
      </c>
      <c r="Z216" s="36">
        <f>IFERROR(IF(X216="","",X216*0.0155),"")</f>
        <v>0</v>
      </c>
      <c r="AA216" s="56"/>
      <c r="AB216" s="57"/>
      <c r="AC216" s="232" t="s">
        <v>341</v>
      </c>
      <c r="AG216" s="67"/>
      <c r="AJ216" s="71" t="s">
        <v>71</v>
      </c>
      <c r="AK216" s="71">
        <v>1</v>
      </c>
      <c r="BB216" s="23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16.5" hidden="1" customHeight="1" x14ac:dyDescent="0.25">
      <c r="A217" s="54" t="s">
        <v>342</v>
      </c>
      <c r="B217" s="54" t="s">
        <v>343</v>
      </c>
      <c r="C217" s="31">
        <v>4301071000</v>
      </c>
      <c r="D217" s="321">
        <v>4607111038708</v>
      </c>
      <c r="E217" s="322"/>
      <c r="F217" s="309">
        <v>0.8</v>
      </c>
      <c r="G217" s="32">
        <v>8</v>
      </c>
      <c r="H217" s="309">
        <v>6.4</v>
      </c>
      <c r="I217" s="309">
        <v>6.67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2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7" s="326"/>
      <c r="R217" s="326"/>
      <c r="S217" s="326"/>
      <c r="T217" s="327"/>
      <c r="U217" s="34"/>
      <c r="V217" s="34"/>
      <c r="W217" s="35" t="s">
        <v>69</v>
      </c>
      <c r="X217" s="310">
        <v>0</v>
      </c>
      <c r="Y217" s="311">
        <f>IFERROR(IF(X217="","",X217),"")</f>
        <v>0</v>
      </c>
      <c r="Z217" s="36">
        <f>IFERROR(IF(X217="","",X217*0.0155),"")</f>
        <v>0</v>
      </c>
      <c r="AA217" s="56"/>
      <c r="AB217" s="57"/>
      <c r="AC217" s="234" t="s">
        <v>341</v>
      </c>
      <c r="AG217" s="67"/>
      <c r="AJ217" s="71" t="s">
        <v>71</v>
      </c>
      <c r="AK217" s="71">
        <v>1</v>
      </c>
      <c r="BB217" s="23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335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0"/>
      <c r="N218" s="320"/>
      <c r="O218" s="336"/>
      <c r="P218" s="316" t="s">
        <v>72</v>
      </c>
      <c r="Q218" s="317"/>
      <c r="R218" s="317"/>
      <c r="S218" s="317"/>
      <c r="T218" s="317"/>
      <c r="U218" s="317"/>
      <c r="V218" s="318"/>
      <c r="W218" s="37" t="s">
        <v>69</v>
      </c>
      <c r="X218" s="312">
        <f>IFERROR(SUM(X216:X217),"0")</f>
        <v>0</v>
      </c>
      <c r="Y218" s="312">
        <f>IFERROR(SUM(Y216:Y217),"0")</f>
        <v>0</v>
      </c>
      <c r="Z218" s="312">
        <f>IFERROR(IF(Z216="",0,Z216),"0")+IFERROR(IF(Z217="",0,Z217),"0")</f>
        <v>0</v>
      </c>
      <c r="AA218" s="313"/>
      <c r="AB218" s="313"/>
      <c r="AC218" s="313"/>
    </row>
    <row r="219" spans="1:68" hidden="1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0"/>
      <c r="M219" s="320"/>
      <c r="N219" s="320"/>
      <c r="O219" s="336"/>
      <c r="P219" s="316" t="s">
        <v>72</v>
      </c>
      <c r="Q219" s="317"/>
      <c r="R219" s="317"/>
      <c r="S219" s="317"/>
      <c r="T219" s="317"/>
      <c r="U219" s="317"/>
      <c r="V219" s="318"/>
      <c r="W219" s="37" t="s">
        <v>73</v>
      </c>
      <c r="X219" s="312">
        <f>IFERROR(SUMPRODUCT(X216:X217*H216:H217),"0")</f>
        <v>0</v>
      </c>
      <c r="Y219" s="312">
        <f>IFERROR(SUMPRODUCT(Y216:Y217*H216:H217),"0")</f>
        <v>0</v>
      </c>
      <c r="Z219" s="37"/>
      <c r="AA219" s="313"/>
      <c r="AB219" s="313"/>
      <c r="AC219" s="313"/>
    </row>
    <row r="220" spans="1:68" ht="27.75" hidden="1" customHeight="1" x14ac:dyDescent="0.2">
      <c r="A220" s="353" t="s">
        <v>344</v>
      </c>
      <c r="B220" s="354"/>
      <c r="C220" s="354"/>
      <c r="D220" s="354"/>
      <c r="E220" s="354"/>
      <c r="F220" s="354"/>
      <c r="G220" s="354"/>
      <c r="H220" s="354"/>
      <c r="I220" s="354"/>
      <c r="J220" s="354"/>
      <c r="K220" s="354"/>
      <c r="L220" s="354"/>
      <c r="M220" s="354"/>
      <c r="N220" s="354"/>
      <c r="O220" s="354"/>
      <c r="P220" s="354"/>
      <c r="Q220" s="354"/>
      <c r="R220" s="354"/>
      <c r="S220" s="354"/>
      <c r="T220" s="354"/>
      <c r="U220" s="354"/>
      <c r="V220" s="354"/>
      <c r="W220" s="354"/>
      <c r="X220" s="354"/>
      <c r="Y220" s="354"/>
      <c r="Z220" s="354"/>
      <c r="AA220" s="48"/>
      <c r="AB220" s="48"/>
      <c r="AC220" s="48"/>
    </row>
    <row r="221" spans="1:68" ht="16.5" hidden="1" customHeight="1" x14ac:dyDescent="0.25">
      <c r="A221" s="324" t="s">
        <v>345</v>
      </c>
      <c r="B221" s="320"/>
      <c r="C221" s="320"/>
      <c r="D221" s="320"/>
      <c r="E221" s="320"/>
      <c r="F221" s="320"/>
      <c r="G221" s="320"/>
      <c r="H221" s="320"/>
      <c r="I221" s="320"/>
      <c r="J221" s="320"/>
      <c r="K221" s="320"/>
      <c r="L221" s="320"/>
      <c r="M221" s="320"/>
      <c r="N221" s="320"/>
      <c r="O221" s="320"/>
      <c r="P221" s="320"/>
      <c r="Q221" s="320"/>
      <c r="R221" s="320"/>
      <c r="S221" s="320"/>
      <c r="T221" s="320"/>
      <c r="U221" s="320"/>
      <c r="V221" s="320"/>
      <c r="W221" s="320"/>
      <c r="X221" s="320"/>
      <c r="Y221" s="320"/>
      <c r="Z221" s="320"/>
      <c r="AA221" s="305"/>
      <c r="AB221" s="305"/>
      <c r="AC221" s="305"/>
    </row>
    <row r="222" spans="1:68" ht="14.25" hidden="1" customHeight="1" x14ac:dyDescent="0.25">
      <c r="A222" s="319" t="s">
        <v>63</v>
      </c>
      <c r="B222" s="320"/>
      <c r="C222" s="320"/>
      <c r="D222" s="320"/>
      <c r="E222" s="320"/>
      <c r="F222" s="320"/>
      <c r="G222" s="320"/>
      <c r="H222" s="320"/>
      <c r="I222" s="320"/>
      <c r="J222" s="320"/>
      <c r="K222" s="320"/>
      <c r="L222" s="320"/>
      <c r="M222" s="320"/>
      <c r="N222" s="320"/>
      <c r="O222" s="320"/>
      <c r="P222" s="320"/>
      <c r="Q222" s="320"/>
      <c r="R222" s="320"/>
      <c r="S222" s="320"/>
      <c r="T222" s="320"/>
      <c r="U222" s="320"/>
      <c r="V222" s="320"/>
      <c r="W222" s="320"/>
      <c r="X222" s="320"/>
      <c r="Y222" s="320"/>
      <c r="Z222" s="320"/>
      <c r="AA222" s="306"/>
      <c r="AB222" s="306"/>
      <c r="AC222" s="306"/>
    </row>
    <row r="223" spans="1:68" ht="27" hidden="1" customHeight="1" x14ac:dyDescent="0.25">
      <c r="A223" s="54" t="s">
        <v>346</v>
      </c>
      <c r="B223" s="54" t="s">
        <v>347</v>
      </c>
      <c r="C223" s="31">
        <v>4301071036</v>
      </c>
      <c r="D223" s="321">
        <v>4607111036162</v>
      </c>
      <c r="E223" s="322"/>
      <c r="F223" s="309">
        <v>0.8</v>
      </c>
      <c r="G223" s="32">
        <v>8</v>
      </c>
      <c r="H223" s="309">
        <v>6.4</v>
      </c>
      <c r="I223" s="309">
        <v>6.6811999999999996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90</v>
      </c>
      <c r="P223" s="470" t="s">
        <v>348</v>
      </c>
      <c r="Q223" s="326"/>
      <c r="R223" s="326"/>
      <c r="S223" s="326"/>
      <c r="T223" s="327"/>
      <c r="U223" s="34"/>
      <c r="V223" s="34"/>
      <c r="W223" s="35" t="s">
        <v>69</v>
      </c>
      <c r="X223" s="310">
        <v>0</v>
      </c>
      <c r="Y223" s="311">
        <f>IFERROR(IF(X223="","",X223),"")</f>
        <v>0</v>
      </c>
      <c r="Z223" s="36">
        <f>IFERROR(IF(X223="","",X223*0.0155),"")</f>
        <v>0</v>
      </c>
      <c r="AA223" s="56"/>
      <c r="AB223" s="57"/>
      <c r="AC223" s="236" t="s">
        <v>349</v>
      </c>
      <c r="AG223" s="67"/>
      <c r="AJ223" s="71" t="s">
        <v>71</v>
      </c>
      <c r="AK223" s="71">
        <v>1</v>
      </c>
      <c r="BB223" s="23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35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0"/>
      <c r="N224" s="320"/>
      <c r="O224" s="336"/>
      <c r="P224" s="316" t="s">
        <v>72</v>
      </c>
      <c r="Q224" s="317"/>
      <c r="R224" s="317"/>
      <c r="S224" s="317"/>
      <c r="T224" s="317"/>
      <c r="U224" s="317"/>
      <c r="V224" s="318"/>
      <c r="W224" s="37" t="s">
        <v>69</v>
      </c>
      <c r="X224" s="312">
        <f>IFERROR(SUM(X223:X223),"0")</f>
        <v>0</v>
      </c>
      <c r="Y224" s="312">
        <f>IFERROR(SUM(Y223:Y223),"0")</f>
        <v>0</v>
      </c>
      <c r="Z224" s="312">
        <f>IFERROR(IF(Z223="",0,Z223),"0")</f>
        <v>0</v>
      </c>
      <c r="AA224" s="313"/>
      <c r="AB224" s="313"/>
      <c r="AC224" s="313"/>
    </row>
    <row r="225" spans="1:68" hidden="1" x14ac:dyDescent="0.2">
      <c r="A225" s="320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0"/>
      <c r="N225" s="320"/>
      <c r="O225" s="336"/>
      <c r="P225" s="316" t="s">
        <v>72</v>
      </c>
      <c r="Q225" s="317"/>
      <c r="R225" s="317"/>
      <c r="S225" s="317"/>
      <c r="T225" s="317"/>
      <c r="U225" s="317"/>
      <c r="V225" s="318"/>
      <c r="W225" s="37" t="s">
        <v>73</v>
      </c>
      <c r="X225" s="312">
        <f>IFERROR(SUMPRODUCT(X223:X223*H223:H223),"0")</f>
        <v>0</v>
      </c>
      <c r="Y225" s="312">
        <f>IFERROR(SUMPRODUCT(Y223:Y223*H223:H223),"0")</f>
        <v>0</v>
      </c>
      <c r="Z225" s="37"/>
      <c r="AA225" s="313"/>
      <c r="AB225" s="313"/>
      <c r="AC225" s="313"/>
    </row>
    <row r="226" spans="1:68" ht="27.75" hidden="1" customHeight="1" x14ac:dyDescent="0.2">
      <c r="A226" s="353" t="s">
        <v>350</v>
      </c>
      <c r="B226" s="354"/>
      <c r="C226" s="354"/>
      <c r="D226" s="354"/>
      <c r="E226" s="354"/>
      <c r="F226" s="354"/>
      <c r="G226" s="354"/>
      <c r="H226" s="354"/>
      <c r="I226" s="354"/>
      <c r="J226" s="354"/>
      <c r="K226" s="354"/>
      <c r="L226" s="354"/>
      <c r="M226" s="354"/>
      <c r="N226" s="354"/>
      <c r="O226" s="354"/>
      <c r="P226" s="354"/>
      <c r="Q226" s="354"/>
      <c r="R226" s="354"/>
      <c r="S226" s="354"/>
      <c r="T226" s="354"/>
      <c r="U226" s="354"/>
      <c r="V226" s="354"/>
      <c r="W226" s="354"/>
      <c r="X226" s="354"/>
      <c r="Y226" s="354"/>
      <c r="Z226" s="354"/>
      <c r="AA226" s="48"/>
      <c r="AB226" s="48"/>
      <c r="AC226" s="48"/>
    </row>
    <row r="227" spans="1:68" ht="16.5" hidden="1" customHeight="1" x14ac:dyDescent="0.25">
      <c r="A227" s="324" t="s">
        <v>351</v>
      </c>
      <c r="B227" s="320"/>
      <c r="C227" s="320"/>
      <c r="D227" s="320"/>
      <c r="E227" s="320"/>
      <c r="F227" s="320"/>
      <c r="G227" s="320"/>
      <c r="H227" s="320"/>
      <c r="I227" s="320"/>
      <c r="J227" s="320"/>
      <c r="K227" s="320"/>
      <c r="L227" s="320"/>
      <c r="M227" s="320"/>
      <c r="N227" s="320"/>
      <c r="O227" s="320"/>
      <c r="P227" s="320"/>
      <c r="Q227" s="320"/>
      <c r="R227" s="320"/>
      <c r="S227" s="320"/>
      <c r="T227" s="320"/>
      <c r="U227" s="320"/>
      <c r="V227" s="320"/>
      <c r="W227" s="320"/>
      <c r="X227" s="320"/>
      <c r="Y227" s="320"/>
      <c r="Z227" s="320"/>
      <c r="AA227" s="305"/>
      <c r="AB227" s="305"/>
      <c r="AC227" s="305"/>
    </row>
    <row r="228" spans="1:68" ht="14.25" hidden="1" customHeight="1" x14ac:dyDescent="0.25">
      <c r="A228" s="319" t="s">
        <v>63</v>
      </c>
      <c r="B228" s="320"/>
      <c r="C228" s="320"/>
      <c r="D228" s="320"/>
      <c r="E228" s="320"/>
      <c r="F228" s="320"/>
      <c r="G228" s="320"/>
      <c r="H228" s="320"/>
      <c r="I228" s="320"/>
      <c r="J228" s="320"/>
      <c r="K228" s="320"/>
      <c r="L228" s="320"/>
      <c r="M228" s="320"/>
      <c r="N228" s="320"/>
      <c r="O228" s="320"/>
      <c r="P228" s="320"/>
      <c r="Q228" s="320"/>
      <c r="R228" s="320"/>
      <c r="S228" s="320"/>
      <c r="T228" s="320"/>
      <c r="U228" s="320"/>
      <c r="V228" s="320"/>
      <c r="W228" s="320"/>
      <c r="X228" s="320"/>
      <c r="Y228" s="320"/>
      <c r="Z228" s="320"/>
      <c r="AA228" s="306"/>
      <c r="AB228" s="306"/>
      <c r="AC228" s="306"/>
    </row>
    <row r="229" spans="1:68" ht="27" hidden="1" customHeight="1" x14ac:dyDescent="0.25">
      <c r="A229" s="54" t="s">
        <v>352</v>
      </c>
      <c r="B229" s="54" t="s">
        <v>353</v>
      </c>
      <c r="C229" s="31">
        <v>4301071029</v>
      </c>
      <c r="D229" s="321">
        <v>4607111035899</v>
      </c>
      <c r="E229" s="322"/>
      <c r="F229" s="309">
        <v>1</v>
      </c>
      <c r="G229" s="32">
        <v>5</v>
      </c>
      <c r="H229" s="309">
        <v>5</v>
      </c>
      <c r="I229" s="309">
        <v>5.2619999999999996</v>
      </c>
      <c r="J229" s="32">
        <v>84</v>
      </c>
      <c r="K229" s="32" t="s">
        <v>66</v>
      </c>
      <c r="L229" s="32" t="s">
        <v>88</v>
      </c>
      <c r="M229" s="33" t="s">
        <v>68</v>
      </c>
      <c r="N229" s="33"/>
      <c r="O229" s="32">
        <v>180</v>
      </c>
      <c r="P229" s="40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9" s="326"/>
      <c r="R229" s="326"/>
      <c r="S229" s="326"/>
      <c r="T229" s="327"/>
      <c r="U229" s="34"/>
      <c r="V229" s="34"/>
      <c r="W229" s="35" t="s">
        <v>69</v>
      </c>
      <c r="X229" s="310">
        <v>0</v>
      </c>
      <c r="Y229" s="311">
        <f>IFERROR(IF(X229="","",X229),"")</f>
        <v>0</v>
      </c>
      <c r="Z229" s="36">
        <f>IFERROR(IF(X229="","",X229*0.0155),"")</f>
        <v>0</v>
      </c>
      <c r="AA229" s="56"/>
      <c r="AB229" s="57"/>
      <c r="AC229" s="238" t="s">
        <v>256</v>
      </c>
      <c r="AG229" s="67"/>
      <c r="AJ229" s="71" t="s">
        <v>89</v>
      </c>
      <c r="AK229" s="71">
        <v>84</v>
      </c>
      <c r="BB229" s="23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354</v>
      </c>
      <c r="B230" s="54" t="s">
        <v>355</v>
      </c>
      <c r="C230" s="31">
        <v>4301070991</v>
      </c>
      <c r="D230" s="321">
        <v>4607111038180</v>
      </c>
      <c r="E230" s="322"/>
      <c r="F230" s="309">
        <v>0.4</v>
      </c>
      <c r="G230" s="32">
        <v>16</v>
      </c>
      <c r="H230" s="309">
        <v>6.4</v>
      </c>
      <c r="I230" s="309">
        <v>6.71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7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0" s="326"/>
      <c r="R230" s="326"/>
      <c r="S230" s="326"/>
      <c r="T230" s="327"/>
      <c r="U230" s="34"/>
      <c r="V230" s="34"/>
      <c r="W230" s="35" t="s">
        <v>69</v>
      </c>
      <c r="X230" s="310">
        <v>0</v>
      </c>
      <c r="Y230" s="311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356</v>
      </c>
      <c r="AG230" s="67"/>
      <c r="AJ230" s="71" t="s">
        <v>71</v>
      </c>
      <c r="AK230" s="71">
        <v>1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335"/>
      <c r="B231" s="320"/>
      <c r="C231" s="320"/>
      <c r="D231" s="320"/>
      <c r="E231" s="320"/>
      <c r="F231" s="320"/>
      <c r="G231" s="320"/>
      <c r="H231" s="320"/>
      <c r="I231" s="320"/>
      <c r="J231" s="320"/>
      <c r="K231" s="320"/>
      <c r="L231" s="320"/>
      <c r="M231" s="320"/>
      <c r="N231" s="320"/>
      <c r="O231" s="336"/>
      <c r="P231" s="316" t="s">
        <v>72</v>
      </c>
      <c r="Q231" s="317"/>
      <c r="R231" s="317"/>
      <c r="S231" s="317"/>
      <c r="T231" s="317"/>
      <c r="U231" s="317"/>
      <c r="V231" s="318"/>
      <c r="W231" s="37" t="s">
        <v>69</v>
      </c>
      <c r="X231" s="312">
        <f>IFERROR(SUM(X229:X230),"0")</f>
        <v>0</v>
      </c>
      <c r="Y231" s="312">
        <f>IFERROR(SUM(Y229:Y230),"0")</f>
        <v>0</v>
      </c>
      <c r="Z231" s="312">
        <f>IFERROR(IF(Z229="",0,Z229),"0")+IFERROR(IF(Z230="",0,Z230),"0")</f>
        <v>0</v>
      </c>
      <c r="AA231" s="313"/>
      <c r="AB231" s="313"/>
      <c r="AC231" s="313"/>
    </row>
    <row r="232" spans="1:68" hidden="1" x14ac:dyDescent="0.2">
      <c r="A232" s="320"/>
      <c r="B232" s="320"/>
      <c r="C232" s="320"/>
      <c r="D232" s="320"/>
      <c r="E232" s="320"/>
      <c r="F232" s="320"/>
      <c r="G232" s="320"/>
      <c r="H232" s="320"/>
      <c r="I232" s="320"/>
      <c r="J232" s="320"/>
      <c r="K232" s="320"/>
      <c r="L232" s="320"/>
      <c r="M232" s="320"/>
      <c r="N232" s="320"/>
      <c r="O232" s="336"/>
      <c r="P232" s="316" t="s">
        <v>72</v>
      </c>
      <c r="Q232" s="317"/>
      <c r="R232" s="317"/>
      <c r="S232" s="317"/>
      <c r="T232" s="317"/>
      <c r="U232" s="317"/>
      <c r="V232" s="318"/>
      <c r="W232" s="37" t="s">
        <v>73</v>
      </c>
      <c r="X232" s="312">
        <f>IFERROR(SUMPRODUCT(X229:X230*H229:H230),"0")</f>
        <v>0</v>
      </c>
      <c r="Y232" s="312">
        <f>IFERROR(SUMPRODUCT(Y229:Y230*H229:H230),"0")</f>
        <v>0</v>
      </c>
      <c r="Z232" s="37"/>
      <c r="AA232" s="313"/>
      <c r="AB232" s="313"/>
      <c r="AC232" s="313"/>
    </row>
    <row r="233" spans="1:68" ht="27.75" hidden="1" customHeight="1" x14ac:dyDescent="0.2">
      <c r="A233" s="353" t="s">
        <v>357</v>
      </c>
      <c r="B233" s="354"/>
      <c r="C233" s="354"/>
      <c r="D233" s="354"/>
      <c r="E233" s="354"/>
      <c r="F233" s="354"/>
      <c r="G233" s="354"/>
      <c r="H233" s="354"/>
      <c r="I233" s="354"/>
      <c r="J233" s="354"/>
      <c r="K233" s="354"/>
      <c r="L233" s="354"/>
      <c r="M233" s="354"/>
      <c r="N233" s="354"/>
      <c r="O233" s="354"/>
      <c r="P233" s="354"/>
      <c r="Q233" s="354"/>
      <c r="R233" s="354"/>
      <c r="S233" s="354"/>
      <c r="T233" s="354"/>
      <c r="U233" s="354"/>
      <c r="V233" s="354"/>
      <c r="W233" s="354"/>
      <c r="X233" s="354"/>
      <c r="Y233" s="354"/>
      <c r="Z233" s="354"/>
      <c r="AA233" s="48"/>
      <c r="AB233" s="48"/>
      <c r="AC233" s="48"/>
    </row>
    <row r="234" spans="1:68" ht="16.5" hidden="1" customHeight="1" x14ac:dyDescent="0.25">
      <c r="A234" s="324" t="s">
        <v>358</v>
      </c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0"/>
      <c r="M234" s="320"/>
      <c r="N234" s="320"/>
      <c r="O234" s="320"/>
      <c r="P234" s="320"/>
      <c r="Q234" s="320"/>
      <c r="R234" s="320"/>
      <c r="S234" s="320"/>
      <c r="T234" s="320"/>
      <c r="U234" s="320"/>
      <c r="V234" s="320"/>
      <c r="W234" s="320"/>
      <c r="X234" s="320"/>
      <c r="Y234" s="320"/>
      <c r="Z234" s="320"/>
      <c r="AA234" s="305"/>
      <c r="AB234" s="305"/>
      <c r="AC234" s="305"/>
    </row>
    <row r="235" spans="1:68" ht="14.25" hidden="1" customHeight="1" x14ac:dyDescent="0.25">
      <c r="A235" s="319" t="s">
        <v>141</v>
      </c>
      <c r="B235" s="320"/>
      <c r="C235" s="320"/>
      <c r="D235" s="320"/>
      <c r="E235" s="320"/>
      <c r="F235" s="320"/>
      <c r="G235" s="320"/>
      <c r="H235" s="320"/>
      <c r="I235" s="320"/>
      <c r="J235" s="320"/>
      <c r="K235" s="320"/>
      <c r="L235" s="320"/>
      <c r="M235" s="320"/>
      <c r="N235" s="320"/>
      <c r="O235" s="320"/>
      <c r="P235" s="320"/>
      <c r="Q235" s="320"/>
      <c r="R235" s="320"/>
      <c r="S235" s="320"/>
      <c r="T235" s="320"/>
      <c r="U235" s="320"/>
      <c r="V235" s="320"/>
      <c r="W235" s="320"/>
      <c r="X235" s="320"/>
      <c r="Y235" s="320"/>
      <c r="Z235" s="320"/>
      <c r="AA235" s="306"/>
      <c r="AB235" s="306"/>
      <c r="AC235" s="306"/>
    </row>
    <row r="236" spans="1:68" ht="37.5" hidden="1" customHeight="1" x14ac:dyDescent="0.25">
      <c r="A236" s="54" t="s">
        <v>359</v>
      </c>
      <c r="B236" s="54" t="s">
        <v>360</v>
      </c>
      <c r="C236" s="31">
        <v>4301135400</v>
      </c>
      <c r="D236" s="321">
        <v>4607111039361</v>
      </c>
      <c r="E236" s="322"/>
      <c r="F236" s="309">
        <v>0.25</v>
      </c>
      <c r="G236" s="32">
        <v>12</v>
      </c>
      <c r="H236" s="309">
        <v>3</v>
      </c>
      <c r="I236" s="309">
        <v>3.7035999999999998</v>
      </c>
      <c r="J236" s="32">
        <v>70</v>
      </c>
      <c r="K236" s="32" t="s">
        <v>79</v>
      </c>
      <c r="L236" s="32" t="s">
        <v>67</v>
      </c>
      <c r="M236" s="33" t="s">
        <v>68</v>
      </c>
      <c r="N236" s="33"/>
      <c r="O236" s="32">
        <v>180</v>
      </c>
      <c r="P236" s="486" t="s">
        <v>361</v>
      </c>
      <c r="Q236" s="326"/>
      <c r="R236" s="326"/>
      <c r="S236" s="326"/>
      <c r="T236" s="327"/>
      <c r="U236" s="34"/>
      <c r="V236" s="34"/>
      <c r="W236" s="35" t="s">
        <v>69</v>
      </c>
      <c r="X236" s="310">
        <v>0</v>
      </c>
      <c r="Y236" s="311">
        <f>IFERROR(IF(X236="","",X236),"")</f>
        <v>0</v>
      </c>
      <c r="Z236" s="36">
        <f>IFERROR(IF(X236="","",X236*0.01788),"")</f>
        <v>0</v>
      </c>
      <c r="AA236" s="56"/>
      <c r="AB236" s="57"/>
      <c r="AC236" s="242" t="s">
        <v>362</v>
      </c>
      <c r="AG236" s="67"/>
      <c r="AJ236" s="71" t="s">
        <v>71</v>
      </c>
      <c r="AK236" s="71">
        <v>1</v>
      </c>
      <c r="BB236" s="243" t="s">
        <v>83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35"/>
      <c r="B237" s="320"/>
      <c r="C237" s="320"/>
      <c r="D237" s="320"/>
      <c r="E237" s="320"/>
      <c r="F237" s="320"/>
      <c r="G237" s="320"/>
      <c r="H237" s="320"/>
      <c r="I237" s="320"/>
      <c r="J237" s="320"/>
      <c r="K237" s="320"/>
      <c r="L237" s="320"/>
      <c r="M237" s="320"/>
      <c r="N237" s="320"/>
      <c r="O237" s="336"/>
      <c r="P237" s="316" t="s">
        <v>72</v>
      </c>
      <c r="Q237" s="317"/>
      <c r="R237" s="317"/>
      <c r="S237" s="317"/>
      <c r="T237" s="317"/>
      <c r="U237" s="317"/>
      <c r="V237" s="318"/>
      <c r="W237" s="37" t="s">
        <v>69</v>
      </c>
      <c r="X237" s="312">
        <f>IFERROR(SUM(X236:X236),"0")</f>
        <v>0</v>
      </c>
      <c r="Y237" s="312">
        <f>IFERROR(SUM(Y236:Y236),"0")</f>
        <v>0</v>
      </c>
      <c r="Z237" s="312">
        <f>IFERROR(IF(Z236="",0,Z236),"0")</f>
        <v>0</v>
      </c>
      <c r="AA237" s="313"/>
      <c r="AB237" s="313"/>
      <c r="AC237" s="313"/>
    </row>
    <row r="238" spans="1:68" hidden="1" x14ac:dyDescent="0.2">
      <c r="A238" s="320"/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20"/>
      <c r="M238" s="320"/>
      <c r="N238" s="320"/>
      <c r="O238" s="336"/>
      <c r="P238" s="316" t="s">
        <v>72</v>
      </c>
      <c r="Q238" s="317"/>
      <c r="R238" s="317"/>
      <c r="S238" s="317"/>
      <c r="T238" s="317"/>
      <c r="U238" s="317"/>
      <c r="V238" s="318"/>
      <c r="W238" s="37" t="s">
        <v>73</v>
      </c>
      <c r="X238" s="312">
        <f>IFERROR(SUMPRODUCT(X236:X236*H236:H236),"0")</f>
        <v>0</v>
      </c>
      <c r="Y238" s="312">
        <f>IFERROR(SUMPRODUCT(Y236:Y236*H236:H236),"0")</f>
        <v>0</v>
      </c>
      <c r="Z238" s="37"/>
      <c r="AA238" s="313"/>
      <c r="AB238" s="313"/>
      <c r="AC238" s="313"/>
    </row>
    <row r="239" spans="1:68" ht="27.75" hidden="1" customHeight="1" x14ac:dyDescent="0.2">
      <c r="A239" s="353" t="s">
        <v>240</v>
      </c>
      <c r="B239" s="354"/>
      <c r="C239" s="354"/>
      <c r="D239" s="354"/>
      <c r="E239" s="354"/>
      <c r="F239" s="354"/>
      <c r="G239" s="354"/>
      <c r="H239" s="354"/>
      <c r="I239" s="354"/>
      <c r="J239" s="354"/>
      <c r="K239" s="354"/>
      <c r="L239" s="354"/>
      <c r="M239" s="354"/>
      <c r="N239" s="354"/>
      <c r="O239" s="354"/>
      <c r="P239" s="354"/>
      <c r="Q239" s="354"/>
      <c r="R239" s="354"/>
      <c r="S239" s="354"/>
      <c r="T239" s="354"/>
      <c r="U239" s="354"/>
      <c r="V239" s="354"/>
      <c r="W239" s="354"/>
      <c r="X239" s="354"/>
      <c r="Y239" s="354"/>
      <c r="Z239" s="354"/>
      <c r="AA239" s="48"/>
      <c r="AB239" s="48"/>
      <c r="AC239" s="48"/>
    </row>
    <row r="240" spans="1:68" ht="16.5" hidden="1" customHeight="1" x14ac:dyDescent="0.25">
      <c r="A240" s="324" t="s">
        <v>240</v>
      </c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0"/>
      <c r="M240" s="320"/>
      <c r="N240" s="320"/>
      <c r="O240" s="320"/>
      <c r="P240" s="320"/>
      <c r="Q240" s="320"/>
      <c r="R240" s="320"/>
      <c r="S240" s="320"/>
      <c r="T240" s="320"/>
      <c r="U240" s="320"/>
      <c r="V240" s="320"/>
      <c r="W240" s="320"/>
      <c r="X240" s="320"/>
      <c r="Y240" s="320"/>
      <c r="Z240" s="320"/>
      <c r="AA240" s="305"/>
      <c r="AB240" s="305"/>
      <c r="AC240" s="305"/>
    </row>
    <row r="241" spans="1:68" ht="14.25" hidden="1" customHeight="1" x14ac:dyDescent="0.25">
      <c r="A241" s="319" t="s">
        <v>63</v>
      </c>
      <c r="B241" s="320"/>
      <c r="C241" s="320"/>
      <c r="D241" s="320"/>
      <c r="E241" s="320"/>
      <c r="F241" s="320"/>
      <c r="G241" s="320"/>
      <c r="H241" s="320"/>
      <c r="I241" s="320"/>
      <c r="J241" s="320"/>
      <c r="K241" s="320"/>
      <c r="L241" s="320"/>
      <c r="M241" s="320"/>
      <c r="N241" s="320"/>
      <c r="O241" s="320"/>
      <c r="P241" s="320"/>
      <c r="Q241" s="320"/>
      <c r="R241" s="320"/>
      <c r="S241" s="320"/>
      <c r="T241" s="320"/>
      <c r="U241" s="320"/>
      <c r="V241" s="320"/>
      <c r="W241" s="320"/>
      <c r="X241" s="320"/>
      <c r="Y241" s="320"/>
      <c r="Z241" s="320"/>
      <c r="AA241" s="306"/>
      <c r="AB241" s="306"/>
      <c r="AC241" s="306"/>
    </row>
    <row r="242" spans="1:68" ht="27" hidden="1" customHeight="1" x14ac:dyDescent="0.25">
      <c r="A242" s="54" t="s">
        <v>363</v>
      </c>
      <c r="B242" s="54" t="s">
        <v>364</v>
      </c>
      <c r="C242" s="31">
        <v>4301071014</v>
      </c>
      <c r="D242" s="321">
        <v>4640242181264</v>
      </c>
      <c r="E242" s="322"/>
      <c r="F242" s="309">
        <v>0.7</v>
      </c>
      <c r="G242" s="32">
        <v>10</v>
      </c>
      <c r="H242" s="309">
        <v>7</v>
      </c>
      <c r="I242" s="309">
        <v>7.28</v>
      </c>
      <c r="J242" s="32">
        <v>84</v>
      </c>
      <c r="K242" s="32" t="s">
        <v>66</v>
      </c>
      <c r="L242" s="32" t="s">
        <v>80</v>
      </c>
      <c r="M242" s="33" t="s">
        <v>68</v>
      </c>
      <c r="N242" s="33"/>
      <c r="O242" s="32">
        <v>180</v>
      </c>
      <c r="P242" s="481" t="s">
        <v>365</v>
      </c>
      <c r="Q242" s="326"/>
      <c r="R242" s="326"/>
      <c r="S242" s="326"/>
      <c r="T242" s="327"/>
      <c r="U242" s="34"/>
      <c r="V242" s="34"/>
      <c r="W242" s="35" t="s">
        <v>69</v>
      </c>
      <c r="X242" s="310">
        <v>0</v>
      </c>
      <c r="Y242" s="311">
        <f>IFERROR(IF(X242="","",X242),"")</f>
        <v>0</v>
      </c>
      <c r="Z242" s="36">
        <f>IFERROR(IF(X242="","",X242*0.0155),"")</f>
        <v>0</v>
      </c>
      <c r="AA242" s="56"/>
      <c r="AB242" s="57"/>
      <c r="AC242" s="244" t="s">
        <v>366</v>
      </c>
      <c r="AG242" s="67"/>
      <c r="AJ242" s="71" t="s">
        <v>82</v>
      </c>
      <c r="AK242" s="71">
        <v>12</v>
      </c>
      <c r="BB242" s="245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hidden="1" customHeight="1" x14ac:dyDescent="0.25">
      <c r="A243" s="54" t="s">
        <v>367</v>
      </c>
      <c r="B243" s="54" t="s">
        <v>368</v>
      </c>
      <c r="C243" s="31">
        <v>4301071021</v>
      </c>
      <c r="D243" s="321">
        <v>4640242181325</v>
      </c>
      <c r="E243" s="322"/>
      <c r="F243" s="309">
        <v>0.7</v>
      </c>
      <c r="G243" s="32">
        <v>10</v>
      </c>
      <c r="H243" s="309">
        <v>7</v>
      </c>
      <c r="I243" s="309">
        <v>7.28</v>
      </c>
      <c r="J243" s="32">
        <v>84</v>
      </c>
      <c r="K243" s="32" t="s">
        <v>66</v>
      </c>
      <c r="L243" s="32" t="s">
        <v>80</v>
      </c>
      <c r="M243" s="33" t="s">
        <v>68</v>
      </c>
      <c r="N243" s="33"/>
      <c r="O243" s="32">
        <v>180</v>
      </c>
      <c r="P243" s="346" t="s">
        <v>369</v>
      </c>
      <c r="Q243" s="326"/>
      <c r="R243" s="326"/>
      <c r="S243" s="326"/>
      <c r="T243" s="327"/>
      <c r="U243" s="34"/>
      <c r="V243" s="34"/>
      <c r="W243" s="35" t="s">
        <v>69</v>
      </c>
      <c r="X243" s="310">
        <v>0</v>
      </c>
      <c r="Y243" s="311">
        <f>IFERROR(IF(X243="","",X243),"")</f>
        <v>0</v>
      </c>
      <c r="Z243" s="36">
        <f>IFERROR(IF(X243="","",X243*0.0155),"")</f>
        <v>0</v>
      </c>
      <c r="AA243" s="56"/>
      <c r="AB243" s="57"/>
      <c r="AC243" s="246" t="s">
        <v>366</v>
      </c>
      <c r="AG243" s="67"/>
      <c r="AJ243" s="71" t="s">
        <v>82</v>
      </c>
      <c r="AK243" s="71">
        <v>12</v>
      </c>
      <c r="BB243" s="247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370</v>
      </c>
      <c r="B244" s="54" t="s">
        <v>371</v>
      </c>
      <c r="C244" s="31">
        <v>4301070993</v>
      </c>
      <c r="D244" s="321">
        <v>4640242180670</v>
      </c>
      <c r="E244" s="322"/>
      <c r="F244" s="309">
        <v>1</v>
      </c>
      <c r="G244" s="32">
        <v>6</v>
      </c>
      <c r="H244" s="309">
        <v>6</v>
      </c>
      <c r="I244" s="309">
        <v>6.23</v>
      </c>
      <c r="J244" s="32">
        <v>84</v>
      </c>
      <c r="K244" s="32" t="s">
        <v>66</v>
      </c>
      <c r="L244" s="32" t="s">
        <v>80</v>
      </c>
      <c r="M244" s="33" t="s">
        <v>68</v>
      </c>
      <c r="N244" s="33"/>
      <c r="O244" s="32">
        <v>180</v>
      </c>
      <c r="P244" s="514" t="s">
        <v>372</v>
      </c>
      <c r="Q244" s="326"/>
      <c r="R244" s="326"/>
      <c r="S244" s="326"/>
      <c r="T244" s="327"/>
      <c r="U244" s="34"/>
      <c r="V244" s="34"/>
      <c r="W244" s="35" t="s">
        <v>69</v>
      </c>
      <c r="X244" s="310">
        <v>0</v>
      </c>
      <c r="Y244" s="311">
        <f>IFERROR(IF(X244="","",X244),"")</f>
        <v>0</v>
      </c>
      <c r="Z244" s="36">
        <f>IFERROR(IF(X244="","",X244*0.0155),"")</f>
        <v>0</v>
      </c>
      <c r="AA244" s="56"/>
      <c r="AB244" s="57"/>
      <c r="AC244" s="248" t="s">
        <v>373</v>
      </c>
      <c r="AG244" s="67"/>
      <c r="AJ244" s="71" t="s">
        <v>82</v>
      </c>
      <c r="AK244" s="71">
        <v>12</v>
      </c>
      <c r="BB244" s="249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35"/>
      <c r="B245" s="320"/>
      <c r="C245" s="320"/>
      <c r="D245" s="320"/>
      <c r="E245" s="320"/>
      <c r="F245" s="320"/>
      <c r="G245" s="320"/>
      <c r="H245" s="320"/>
      <c r="I245" s="320"/>
      <c r="J245" s="320"/>
      <c r="K245" s="320"/>
      <c r="L245" s="320"/>
      <c r="M245" s="320"/>
      <c r="N245" s="320"/>
      <c r="O245" s="336"/>
      <c r="P245" s="316" t="s">
        <v>72</v>
      </c>
      <c r="Q245" s="317"/>
      <c r="R245" s="317"/>
      <c r="S245" s="317"/>
      <c r="T245" s="317"/>
      <c r="U245" s="317"/>
      <c r="V245" s="318"/>
      <c r="W245" s="37" t="s">
        <v>69</v>
      </c>
      <c r="X245" s="312">
        <f>IFERROR(SUM(X242:X244),"0")</f>
        <v>0</v>
      </c>
      <c r="Y245" s="312">
        <f>IFERROR(SUM(Y242:Y244),"0")</f>
        <v>0</v>
      </c>
      <c r="Z245" s="312">
        <f>IFERROR(IF(Z242="",0,Z242),"0")+IFERROR(IF(Z243="",0,Z243),"0")+IFERROR(IF(Z244="",0,Z244),"0")</f>
        <v>0</v>
      </c>
      <c r="AA245" s="313"/>
      <c r="AB245" s="313"/>
      <c r="AC245" s="313"/>
    </row>
    <row r="246" spans="1:68" hidden="1" x14ac:dyDescent="0.2">
      <c r="A246" s="320"/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0"/>
      <c r="M246" s="320"/>
      <c r="N246" s="320"/>
      <c r="O246" s="336"/>
      <c r="P246" s="316" t="s">
        <v>72</v>
      </c>
      <c r="Q246" s="317"/>
      <c r="R246" s="317"/>
      <c r="S246" s="317"/>
      <c r="T246" s="317"/>
      <c r="U246" s="317"/>
      <c r="V246" s="318"/>
      <c r="W246" s="37" t="s">
        <v>73</v>
      </c>
      <c r="X246" s="312">
        <f>IFERROR(SUMPRODUCT(X242:X244*H242:H244),"0")</f>
        <v>0</v>
      </c>
      <c r="Y246" s="312">
        <f>IFERROR(SUMPRODUCT(Y242:Y244*H242:H244),"0")</f>
        <v>0</v>
      </c>
      <c r="Z246" s="37"/>
      <c r="AA246" s="313"/>
      <c r="AB246" s="313"/>
      <c r="AC246" s="313"/>
    </row>
    <row r="247" spans="1:68" ht="14.25" hidden="1" customHeight="1" x14ac:dyDescent="0.25">
      <c r="A247" s="319" t="s">
        <v>146</v>
      </c>
      <c r="B247" s="320"/>
      <c r="C247" s="320"/>
      <c r="D247" s="320"/>
      <c r="E247" s="320"/>
      <c r="F247" s="320"/>
      <c r="G247" s="320"/>
      <c r="H247" s="320"/>
      <c r="I247" s="320"/>
      <c r="J247" s="320"/>
      <c r="K247" s="320"/>
      <c r="L247" s="320"/>
      <c r="M247" s="320"/>
      <c r="N247" s="320"/>
      <c r="O247" s="320"/>
      <c r="P247" s="320"/>
      <c r="Q247" s="320"/>
      <c r="R247" s="320"/>
      <c r="S247" s="320"/>
      <c r="T247" s="320"/>
      <c r="U247" s="320"/>
      <c r="V247" s="320"/>
      <c r="W247" s="320"/>
      <c r="X247" s="320"/>
      <c r="Y247" s="320"/>
      <c r="Z247" s="320"/>
      <c r="AA247" s="306"/>
      <c r="AB247" s="306"/>
      <c r="AC247" s="306"/>
    </row>
    <row r="248" spans="1:68" ht="27" customHeight="1" x14ac:dyDescent="0.25">
      <c r="A248" s="54" t="s">
        <v>374</v>
      </c>
      <c r="B248" s="54" t="s">
        <v>375</v>
      </c>
      <c r="C248" s="31">
        <v>4301131019</v>
      </c>
      <c r="D248" s="321">
        <v>4640242180427</v>
      </c>
      <c r="E248" s="322"/>
      <c r="F248" s="309">
        <v>1.8</v>
      </c>
      <c r="G248" s="32">
        <v>1</v>
      </c>
      <c r="H248" s="309">
        <v>1.8</v>
      </c>
      <c r="I248" s="309">
        <v>1.915</v>
      </c>
      <c r="J248" s="32">
        <v>234</v>
      </c>
      <c r="K248" s="32" t="s">
        <v>136</v>
      </c>
      <c r="L248" s="32" t="s">
        <v>80</v>
      </c>
      <c r="M248" s="33" t="s">
        <v>68</v>
      </c>
      <c r="N248" s="33"/>
      <c r="O248" s="32">
        <v>180</v>
      </c>
      <c r="P248" s="414" t="s">
        <v>376</v>
      </c>
      <c r="Q248" s="326"/>
      <c r="R248" s="326"/>
      <c r="S248" s="326"/>
      <c r="T248" s="327"/>
      <c r="U248" s="34"/>
      <c r="V248" s="34"/>
      <c r="W248" s="35" t="s">
        <v>69</v>
      </c>
      <c r="X248" s="310">
        <v>54</v>
      </c>
      <c r="Y248" s="311">
        <f>IFERROR(IF(X248="","",X248),"")</f>
        <v>54</v>
      </c>
      <c r="Z248" s="36">
        <f>IFERROR(IF(X248="","",X248*0.00502),"")</f>
        <v>0.27107999999999999</v>
      </c>
      <c r="AA248" s="56"/>
      <c r="AB248" s="57"/>
      <c r="AC248" s="250" t="s">
        <v>377</v>
      </c>
      <c r="AG248" s="67"/>
      <c r="AJ248" s="71" t="s">
        <v>82</v>
      </c>
      <c r="AK248" s="71">
        <v>18</v>
      </c>
      <c r="BB248" s="251" t="s">
        <v>83</v>
      </c>
      <c r="BM248" s="67">
        <f>IFERROR(X248*I248,"0")</f>
        <v>103.41</v>
      </c>
      <c r="BN248" s="67">
        <f>IFERROR(Y248*I248,"0")</f>
        <v>103.41</v>
      </c>
      <c r="BO248" s="67">
        <f>IFERROR(X248/J248,"0")</f>
        <v>0.23076923076923078</v>
      </c>
      <c r="BP248" s="67">
        <f>IFERROR(Y248/J248,"0")</f>
        <v>0.23076923076923078</v>
      </c>
    </row>
    <row r="249" spans="1:68" x14ac:dyDescent="0.2">
      <c r="A249" s="335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20"/>
      <c r="M249" s="320"/>
      <c r="N249" s="320"/>
      <c r="O249" s="336"/>
      <c r="P249" s="316" t="s">
        <v>72</v>
      </c>
      <c r="Q249" s="317"/>
      <c r="R249" s="317"/>
      <c r="S249" s="317"/>
      <c r="T249" s="317"/>
      <c r="U249" s="317"/>
      <c r="V249" s="318"/>
      <c r="W249" s="37" t="s">
        <v>69</v>
      </c>
      <c r="X249" s="312">
        <f>IFERROR(SUM(X248:X248),"0")</f>
        <v>54</v>
      </c>
      <c r="Y249" s="312">
        <f>IFERROR(SUM(Y248:Y248),"0")</f>
        <v>54</v>
      </c>
      <c r="Z249" s="312">
        <f>IFERROR(IF(Z248="",0,Z248),"0")</f>
        <v>0.27107999999999999</v>
      </c>
      <c r="AA249" s="313"/>
      <c r="AB249" s="313"/>
      <c r="AC249" s="313"/>
    </row>
    <row r="250" spans="1:68" x14ac:dyDescent="0.2">
      <c r="A250" s="320"/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20"/>
      <c r="M250" s="320"/>
      <c r="N250" s="320"/>
      <c r="O250" s="336"/>
      <c r="P250" s="316" t="s">
        <v>72</v>
      </c>
      <c r="Q250" s="317"/>
      <c r="R250" s="317"/>
      <c r="S250" s="317"/>
      <c r="T250" s="317"/>
      <c r="U250" s="317"/>
      <c r="V250" s="318"/>
      <c r="W250" s="37" t="s">
        <v>73</v>
      </c>
      <c r="X250" s="312">
        <f>IFERROR(SUMPRODUCT(X248:X248*H248:H248),"0")</f>
        <v>97.2</v>
      </c>
      <c r="Y250" s="312">
        <f>IFERROR(SUMPRODUCT(Y248:Y248*H248:H248),"0")</f>
        <v>97.2</v>
      </c>
      <c r="Z250" s="37"/>
      <c r="AA250" s="313"/>
      <c r="AB250" s="313"/>
      <c r="AC250" s="313"/>
    </row>
    <row r="251" spans="1:68" ht="14.25" hidden="1" customHeight="1" x14ac:dyDescent="0.25">
      <c r="A251" s="319" t="s">
        <v>76</v>
      </c>
      <c r="B251" s="320"/>
      <c r="C251" s="320"/>
      <c r="D251" s="320"/>
      <c r="E251" s="320"/>
      <c r="F251" s="320"/>
      <c r="G251" s="320"/>
      <c r="H251" s="320"/>
      <c r="I251" s="320"/>
      <c r="J251" s="320"/>
      <c r="K251" s="320"/>
      <c r="L251" s="320"/>
      <c r="M251" s="320"/>
      <c r="N251" s="320"/>
      <c r="O251" s="320"/>
      <c r="P251" s="320"/>
      <c r="Q251" s="320"/>
      <c r="R251" s="320"/>
      <c r="S251" s="320"/>
      <c r="T251" s="320"/>
      <c r="U251" s="320"/>
      <c r="V251" s="320"/>
      <c r="W251" s="320"/>
      <c r="X251" s="320"/>
      <c r="Y251" s="320"/>
      <c r="Z251" s="320"/>
      <c r="AA251" s="306"/>
      <c r="AB251" s="306"/>
      <c r="AC251" s="306"/>
    </row>
    <row r="252" spans="1:68" ht="27" customHeight="1" x14ac:dyDescent="0.25">
      <c r="A252" s="54" t="s">
        <v>378</v>
      </c>
      <c r="B252" s="54" t="s">
        <v>379</v>
      </c>
      <c r="C252" s="31">
        <v>4301132080</v>
      </c>
      <c r="D252" s="321">
        <v>4640242180397</v>
      </c>
      <c r="E252" s="322"/>
      <c r="F252" s="309">
        <v>1</v>
      </c>
      <c r="G252" s="32">
        <v>6</v>
      </c>
      <c r="H252" s="309">
        <v>6</v>
      </c>
      <c r="I252" s="309">
        <v>6.26</v>
      </c>
      <c r="J252" s="32">
        <v>84</v>
      </c>
      <c r="K252" s="32" t="s">
        <v>66</v>
      </c>
      <c r="L252" s="32" t="s">
        <v>88</v>
      </c>
      <c r="M252" s="33" t="s">
        <v>68</v>
      </c>
      <c r="N252" s="33"/>
      <c r="O252" s="32">
        <v>180</v>
      </c>
      <c r="P252" s="511" t="s">
        <v>380</v>
      </c>
      <c r="Q252" s="326"/>
      <c r="R252" s="326"/>
      <c r="S252" s="326"/>
      <c r="T252" s="327"/>
      <c r="U252" s="34"/>
      <c r="V252" s="34"/>
      <c r="W252" s="35" t="s">
        <v>69</v>
      </c>
      <c r="X252" s="310">
        <v>132</v>
      </c>
      <c r="Y252" s="311">
        <f>IFERROR(IF(X252="","",X252),"")</f>
        <v>132</v>
      </c>
      <c r="Z252" s="36">
        <f>IFERROR(IF(X252="","",X252*0.0155),"")</f>
        <v>2.0459999999999998</v>
      </c>
      <c r="AA252" s="56"/>
      <c r="AB252" s="57"/>
      <c r="AC252" s="252" t="s">
        <v>381</v>
      </c>
      <c r="AG252" s="67"/>
      <c r="AJ252" s="71" t="s">
        <v>89</v>
      </c>
      <c r="AK252" s="71">
        <v>84</v>
      </c>
      <c r="BB252" s="253" t="s">
        <v>83</v>
      </c>
      <c r="BM252" s="67">
        <f>IFERROR(X252*I252,"0")</f>
        <v>826.31999999999994</v>
      </c>
      <c r="BN252" s="67">
        <f>IFERROR(Y252*I252,"0")</f>
        <v>826.31999999999994</v>
      </c>
      <c r="BO252" s="67">
        <f>IFERROR(X252/J252,"0")</f>
        <v>1.5714285714285714</v>
      </c>
      <c r="BP252" s="67">
        <f>IFERROR(Y252/J252,"0")</f>
        <v>1.5714285714285714</v>
      </c>
    </row>
    <row r="253" spans="1:68" ht="27" hidden="1" customHeight="1" x14ac:dyDescent="0.25">
      <c r="A253" s="54" t="s">
        <v>382</v>
      </c>
      <c r="B253" s="54" t="s">
        <v>383</v>
      </c>
      <c r="C253" s="31">
        <v>4301132104</v>
      </c>
      <c r="D253" s="321">
        <v>4640242181219</v>
      </c>
      <c r="E253" s="322"/>
      <c r="F253" s="309">
        <v>0.3</v>
      </c>
      <c r="G253" s="32">
        <v>9</v>
      </c>
      <c r="H253" s="309">
        <v>2.7</v>
      </c>
      <c r="I253" s="309">
        <v>2.8450000000000002</v>
      </c>
      <c r="J253" s="32">
        <v>234</v>
      </c>
      <c r="K253" s="32" t="s">
        <v>136</v>
      </c>
      <c r="L253" s="32" t="s">
        <v>67</v>
      </c>
      <c r="M253" s="33" t="s">
        <v>68</v>
      </c>
      <c r="N253" s="33"/>
      <c r="O253" s="32">
        <v>180</v>
      </c>
      <c r="P253" s="389" t="s">
        <v>384</v>
      </c>
      <c r="Q253" s="326"/>
      <c r="R253" s="326"/>
      <c r="S253" s="326"/>
      <c r="T253" s="327"/>
      <c r="U253" s="34"/>
      <c r="V253" s="34"/>
      <c r="W253" s="35" t="s">
        <v>69</v>
      </c>
      <c r="X253" s="310">
        <v>0</v>
      </c>
      <c r="Y253" s="311">
        <f>IFERROR(IF(X253="","",X253),"")</f>
        <v>0</v>
      </c>
      <c r="Z253" s="36">
        <f>IFERROR(IF(X253="","",X253*0.00502),"")</f>
        <v>0</v>
      </c>
      <c r="AA253" s="56"/>
      <c r="AB253" s="57"/>
      <c r="AC253" s="254" t="s">
        <v>381</v>
      </c>
      <c r="AG253" s="67"/>
      <c r="AJ253" s="71" t="s">
        <v>71</v>
      </c>
      <c r="AK253" s="71">
        <v>1</v>
      </c>
      <c r="BB253" s="255" t="s">
        <v>83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35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0"/>
      <c r="N254" s="320"/>
      <c r="O254" s="336"/>
      <c r="P254" s="316" t="s">
        <v>72</v>
      </c>
      <c r="Q254" s="317"/>
      <c r="R254" s="317"/>
      <c r="S254" s="317"/>
      <c r="T254" s="317"/>
      <c r="U254" s="317"/>
      <c r="V254" s="318"/>
      <c r="W254" s="37" t="s">
        <v>69</v>
      </c>
      <c r="X254" s="312">
        <f>IFERROR(SUM(X252:X253),"0")</f>
        <v>132</v>
      </c>
      <c r="Y254" s="312">
        <f>IFERROR(SUM(Y252:Y253),"0")</f>
        <v>132</v>
      </c>
      <c r="Z254" s="312">
        <f>IFERROR(IF(Z252="",0,Z252),"0")+IFERROR(IF(Z253="",0,Z253),"0")</f>
        <v>2.0459999999999998</v>
      </c>
      <c r="AA254" s="313"/>
      <c r="AB254" s="313"/>
      <c r="AC254" s="313"/>
    </row>
    <row r="255" spans="1:68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0"/>
      <c r="N255" s="320"/>
      <c r="O255" s="336"/>
      <c r="P255" s="316" t="s">
        <v>72</v>
      </c>
      <c r="Q255" s="317"/>
      <c r="R255" s="317"/>
      <c r="S255" s="317"/>
      <c r="T255" s="317"/>
      <c r="U255" s="317"/>
      <c r="V255" s="318"/>
      <c r="W255" s="37" t="s">
        <v>73</v>
      </c>
      <c r="X255" s="312">
        <f>IFERROR(SUMPRODUCT(X252:X253*H252:H253),"0")</f>
        <v>792</v>
      </c>
      <c r="Y255" s="312">
        <f>IFERROR(SUMPRODUCT(Y252:Y253*H252:H253),"0")</f>
        <v>792</v>
      </c>
      <c r="Z255" s="37"/>
      <c r="AA255" s="313"/>
      <c r="AB255" s="313"/>
      <c r="AC255" s="313"/>
    </row>
    <row r="256" spans="1:68" ht="14.25" hidden="1" customHeight="1" x14ac:dyDescent="0.25">
      <c r="A256" s="319" t="s">
        <v>173</v>
      </c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20"/>
      <c r="M256" s="320"/>
      <c r="N256" s="320"/>
      <c r="O256" s="320"/>
      <c r="P256" s="320"/>
      <c r="Q256" s="320"/>
      <c r="R256" s="320"/>
      <c r="S256" s="320"/>
      <c r="T256" s="320"/>
      <c r="U256" s="320"/>
      <c r="V256" s="320"/>
      <c r="W256" s="320"/>
      <c r="X256" s="320"/>
      <c r="Y256" s="320"/>
      <c r="Z256" s="320"/>
      <c r="AA256" s="306"/>
      <c r="AB256" s="306"/>
      <c r="AC256" s="306"/>
    </row>
    <row r="257" spans="1:68" ht="27" hidden="1" customHeight="1" x14ac:dyDescent="0.25">
      <c r="A257" s="54" t="s">
        <v>385</v>
      </c>
      <c r="B257" s="54" t="s">
        <v>386</v>
      </c>
      <c r="C257" s="31">
        <v>4301136028</v>
      </c>
      <c r="D257" s="321">
        <v>4640242180304</v>
      </c>
      <c r="E257" s="322"/>
      <c r="F257" s="309">
        <v>2.7</v>
      </c>
      <c r="G257" s="32">
        <v>1</v>
      </c>
      <c r="H257" s="309">
        <v>2.7</v>
      </c>
      <c r="I257" s="309">
        <v>2.8906000000000001</v>
      </c>
      <c r="J257" s="32">
        <v>126</v>
      </c>
      <c r="K257" s="32" t="s">
        <v>79</v>
      </c>
      <c r="L257" s="32" t="s">
        <v>80</v>
      </c>
      <c r="M257" s="33" t="s">
        <v>68</v>
      </c>
      <c r="N257" s="33"/>
      <c r="O257" s="32">
        <v>180</v>
      </c>
      <c r="P257" s="395" t="s">
        <v>387</v>
      </c>
      <c r="Q257" s="326"/>
      <c r="R257" s="326"/>
      <c r="S257" s="326"/>
      <c r="T257" s="327"/>
      <c r="U257" s="34"/>
      <c r="V257" s="34"/>
      <c r="W257" s="35" t="s">
        <v>69</v>
      </c>
      <c r="X257" s="310">
        <v>0</v>
      </c>
      <c r="Y257" s="311">
        <f>IFERROR(IF(X257="","",X257),"")</f>
        <v>0</v>
      </c>
      <c r="Z257" s="36">
        <f>IFERROR(IF(X257="","",X257*0.00936),"")</f>
        <v>0</v>
      </c>
      <c r="AA257" s="56"/>
      <c r="AB257" s="57"/>
      <c r="AC257" s="256" t="s">
        <v>388</v>
      </c>
      <c r="AG257" s="67"/>
      <c r="AJ257" s="71" t="s">
        <v>82</v>
      </c>
      <c r="AK257" s="71">
        <v>14</v>
      </c>
      <c r="BB257" s="257" t="s">
        <v>83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hidden="1" customHeight="1" x14ac:dyDescent="0.25">
      <c r="A258" s="54" t="s">
        <v>389</v>
      </c>
      <c r="B258" s="54" t="s">
        <v>390</v>
      </c>
      <c r="C258" s="31">
        <v>4301136026</v>
      </c>
      <c r="D258" s="321">
        <v>4640242180236</v>
      </c>
      <c r="E258" s="322"/>
      <c r="F258" s="309">
        <v>5</v>
      </c>
      <c r="G258" s="32">
        <v>1</v>
      </c>
      <c r="H258" s="309">
        <v>5</v>
      </c>
      <c r="I258" s="309">
        <v>5.2350000000000003</v>
      </c>
      <c r="J258" s="32">
        <v>84</v>
      </c>
      <c r="K258" s="32" t="s">
        <v>66</v>
      </c>
      <c r="L258" s="32" t="s">
        <v>88</v>
      </c>
      <c r="M258" s="33" t="s">
        <v>68</v>
      </c>
      <c r="N258" s="33"/>
      <c r="O258" s="32">
        <v>180</v>
      </c>
      <c r="P258" s="469" t="s">
        <v>391</v>
      </c>
      <c r="Q258" s="326"/>
      <c r="R258" s="326"/>
      <c r="S258" s="326"/>
      <c r="T258" s="327"/>
      <c r="U258" s="34"/>
      <c r="V258" s="34"/>
      <c r="W258" s="35" t="s">
        <v>69</v>
      </c>
      <c r="X258" s="310">
        <v>0</v>
      </c>
      <c r="Y258" s="311">
        <f>IFERROR(IF(X258="","",X258),"")</f>
        <v>0</v>
      </c>
      <c r="Z258" s="36">
        <f>IFERROR(IF(X258="","",X258*0.0155),"")</f>
        <v>0</v>
      </c>
      <c r="AA258" s="56"/>
      <c r="AB258" s="57"/>
      <c r="AC258" s="258" t="s">
        <v>388</v>
      </c>
      <c r="AG258" s="67"/>
      <c r="AJ258" s="71" t="s">
        <v>89</v>
      </c>
      <c r="AK258" s="71">
        <v>84</v>
      </c>
      <c r="BB258" s="259" t="s">
        <v>83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hidden="1" customHeight="1" x14ac:dyDescent="0.25">
      <c r="A259" s="54" t="s">
        <v>392</v>
      </c>
      <c r="B259" s="54" t="s">
        <v>393</v>
      </c>
      <c r="C259" s="31">
        <v>4301136029</v>
      </c>
      <c r="D259" s="321">
        <v>4640242180410</v>
      </c>
      <c r="E259" s="322"/>
      <c r="F259" s="309">
        <v>2.2400000000000002</v>
      </c>
      <c r="G259" s="32">
        <v>1</v>
      </c>
      <c r="H259" s="309">
        <v>2.2400000000000002</v>
      </c>
      <c r="I259" s="309">
        <v>2.4319999999999999</v>
      </c>
      <c r="J259" s="32">
        <v>126</v>
      </c>
      <c r="K259" s="32" t="s">
        <v>79</v>
      </c>
      <c r="L259" s="32" t="s">
        <v>67</v>
      </c>
      <c r="M259" s="33" t="s">
        <v>68</v>
      </c>
      <c r="N259" s="33"/>
      <c r="O259" s="32">
        <v>180</v>
      </c>
      <c r="P259" s="48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326"/>
      <c r="R259" s="326"/>
      <c r="S259" s="326"/>
      <c r="T259" s="327"/>
      <c r="U259" s="34"/>
      <c r="V259" s="34"/>
      <c r="W259" s="35" t="s">
        <v>69</v>
      </c>
      <c r="X259" s="310">
        <v>0</v>
      </c>
      <c r="Y259" s="311">
        <f>IFERROR(IF(X259="","",X259),"")</f>
        <v>0</v>
      </c>
      <c r="Z259" s="36">
        <f>IFERROR(IF(X259="","",X259*0.00936),"")</f>
        <v>0</v>
      </c>
      <c r="AA259" s="56"/>
      <c r="AB259" s="57"/>
      <c r="AC259" s="260" t="s">
        <v>388</v>
      </c>
      <c r="AG259" s="67"/>
      <c r="AJ259" s="71" t="s">
        <v>71</v>
      </c>
      <c r="AK259" s="71">
        <v>1</v>
      </c>
      <c r="BB259" s="261" t="s">
        <v>83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335"/>
      <c r="B260" s="320"/>
      <c r="C260" s="320"/>
      <c r="D260" s="320"/>
      <c r="E260" s="320"/>
      <c r="F260" s="320"/>
      <c r="G260" s="320"/>
      <c r="H260" s="320"/>
      <c r="I260" s="320"/>
      <c r="J260" s="320"/>
      <c r="K260" s="320"/>
      <c r="L260" s="320"/>
      <c r="M260" s="320"/>
      <c r="N260" s="320"/>
      <c r="O260" s="336"/>
      <c r="P260" s="316" t="s">
        <v>72</v>
      </c>
      <c r="Q260" s="317"/>
      <c r="R260" s="317"/>
      <c r="S260" s="317"/>
      <c r="T260" s="317"/>
      <c r="U260" s="317"/>
      <c r="V260" s="318"/>
      <c r="W260" s="37" t="s">
        <v>69</v>
      </c>
      <c r="X260" s="312">
        <f>IFERROR(SUM(X257:X259),"0")</f>
        <v>0</v>
      </c>
      <c r="Y260" s="312">
        <f>IFERROR(SUM(Y257:Y259),"0")</f>
        <v>0</v>
      </c>
      <c r="Z260" s="312">
        <f>IFERROR(IF(Z257="",0,Z257),"0")+IFERROR(IF(Z258="",0,Z258),"0")+IFERROR(IF(Z259="",0,Z259),"0")</f>
        <v>0</v>
      </c>
      <c r="AA260" s="313"/>
      <c r="AB260" s="313"/>
      <c r="AC260" s="313"/>
    </row>
    <row r="261" spans="1:68" hidden="1" x14ac:dyDescent="0.2">
      <c r="A261" s="320"/>
      <c r="B261" s="320"/>
      <c r="C261" s="320"/>
      <c r="D261" s="320"/>
      <c r="E261" s="320"/>
      <c r="F261" s="320"/>
      <c r="G261" s="320"/>
      <c r="H261" s="320"/>
      <c r="I261" s="320"/>
      <c r="J261" s="320"/>
      <c r="K261" s="320"/>
      <c r="L261" s="320"/>
      <c r="M261" s="320"/>
      <c r="N261" s="320"/>
      <c r="O261" s="336"/>
      <c r="P261" s="316" t="s">
        <v>72</v>
      </c>
      <c r="Q261" s="317"/>
      <c r="R261" s="317"/>
      <c r="S261" s="317"/>
      <c r="T261" s="317"/>
      <c r="U261" s="317"/>
      <c r="V261" s="318"/>
      <c r="W261" s="37" t="s">
        <v>73</v>
      </c>
      <c r="X261" s="312">
        <f>IFERROR(SUMPRODUCT(X257:X259*H257:H259),"0")</f>
        <v>0</v>
      </c>
      <c r="Y261" s="312">
        <f>IFERROR(SUMPRODUCT(Y257:Y259*H257:H259),"0")</f>
        <v>0</v>
      </c>
      <c r="Z261" s="37"/>
      <c r="AA261" s="313"/>
      <c r="AB261" s="313"/>
      <c r="AC261" s="313"/>
    </row>
    <row r="262" spans="1:68" ht="14.25" hidden="1" customHeight="1" x14ac:dyDescent="0.25">
      <c r="A262" s="319" t="s">
        <v>141</v>
      </c>
      <c r="B262" s="320"/>
      <c r="C262" s="320"/>
      <c r="D262" s="320"/>
      <c r="E262" s="320"/>
      <c r="F262" s="320"/>
      <c r="G262" s="320"/>
      <c r="H262" s="320"/>
      <c r="I262" s="320"/>
      <c r="J262" s="320"/>
      <c r="K262" s="320"/>
      <c r="L262" s="320"/>
      <c r="M262" s="320"/>
      <c r="N262" s="320"/>
      <c r="O262" s="320"/>
      <c r="P262" s="320"/>
      <c r="Q262" s="320"/>
      <c r="R262" s="320"/>
      <c r="S262" s="320"/>
      <c r="T262" s="320"/>
      <c r="U262" s="320"/>
      <c r="V262" s="320"/>
      <c r="W262" s="320"/>
      <c r="X262" s="320"/>
      <c r="Y262" s="320"/>
      <c r="Z262" s="320"/>
      <c r="AA262" s="306"/>
      <c r="AB262" s="306"/>
      <c r="AC262" s="306"/>
    </row>
    <row r="263" spans="1:68" ht="27" hidden="1" customHeight="1" x14ac:dyDescent="0.25">
      <c r="A263" s="54" t="s">
        <v>394</v>
      </c>
      <c r="B263" s="54" t="s">
        <v>395</v>
      </c>
      <c r="C263" s="31">
        <v>4301135504</v>
      </c>
      <c r="D263" s="321">
        <v>4640242181554</v>
      </c>
      <c r="E263" s="322"/>
      <c r="F263" s="309">
        <v>3</v>
      </c>
      <c r="G263" s="32">
        <v>1</v>
      </c>
      <c r="H263" s="309">
        <v>3</v>
      </c>
      <c r="I263" s="309">
        <v>3.1920000000000002</v>
      </c>
      <c r="J263" s="32">
        <v>126</v>
      </c>
      <c r="K263" s="32" t="s">
        <v>79</v>
      </c>
      <c r="L263" s="32" t="s">
        <v>67</v>
      </c>
      <c r="M263" s="33" t="s">
        <v>68</v>
      </c>
      <c r="N263" s="33"/>
      <c r="O263" s="32">
        <v>180</v>
      </c>
      <c r="P263" s="343" t="s">
        <v>396</v>
      </c>
      <c r="Q263" s="326"/>
      <c r="R263" s="326"/>
      <c r="S263" s="326"/>
      <c r="T263" s="327"/>
      <c r="U263" s="34"/>
      <c r="V263" s="34"/>
      <c r="W263" s="35" t="s">
        <v>69</v>
      </c>
      <c r="X263" s="310">
        <v>0</v>
      </c>
      <c r="Y263" s="311">
        <f t="shared" ref="Y263:Y282" si="24">IFERROR(IF(X263="","",X263),"")</f>
        <v>0</v>
      </c>
      <c r="Z263" s="36">
        <f>IFERROR(IF(X263="","",X263*0.00936),"")</f>
        <v>0</v>
      </c>
      <c r="AA263" s="56"/>
      <c r="AB263" s="57"/>
      <c r="AC263" s="262" t="s">
        <v>397</v>
      </c>
      <c r="AG263" s="67"/>
      <c r="AJ263" s="71" t="s">
        <v>71</v>
      </c>
      <c r="AK263" s="71">
        <v>1</v>
      </c>
      <c r="BB263" s="263" t="s">
        <v>83</v>
      </c>
      <c r="BM263" s="67">
        <f t="shared" ref="BM263:BM282" si="25">IFERROR(X263*I263,"0")</f>
        <v>0</v>
      </c>
      <c r="BN263" s="67">
        <f t="shared" ref="BN263:BN282" si="26">IFERROR(Y263*I263,"0")</f>
        <v>0</v>
      </c>
      <c r="BO263" s="67">
        <f t="shared" ref="BO263:BO282" si="27">IFERROR(X263/J263,"0")</f>
        <v>0</v>
      </c>
      <c r="BP263" s="67">
        <f t="shared" ref="BP263:BP282" si="28">IFERROR(Y263/J263,"0")</f>
        <v>0</v>
      </c>
    </row>
    <row r="264" spans="1:68" ht="27" customHeight="1" x14ac:dyDescent="0.25">
      <c r="A264" s="54" t="s">
        <v>398</v>
      </c>
      <c r="B264" s="54" t="s">
        <v>399</v>
      </c>
      <c r="C264" s="31">
        <v>4301135394</v>
      </c>
      <c r="D264" s="321">
        <v>4640242181561</v>
      </c>
      <c r="E264" s="322"/>
      <c r="F264" s="309">
        <v>3.7</v>
      </c>
      <c r="G264" s="32">
        <v>1</v>
      </c>
      <c r="H264" s="309">
        <v>3.7</v>
      </c>
      <c r="I264" s="309">
        <v>3.8919999999999999</v>
      </c>
      <c r="J264" s="32">
        <v>126</v>
      </c>
      <c r="K264" s="32" t="s">
        <v>79</v>
      </c>
      <c r="L264" s="32" t="s">
        <v>80</v>
      </c>
      <c r="M264" s="33" t="s">
        <v>68</v>
      </c>
      <c r="N264" s="33"/>
      <c r="O264" s="32">
        <v>180</v>
      </c>
      <c r="P264" s="458" t="s">
        <v>400</v>
      </c>
      <c r="Q264" s="326"/>
      <c r="R264" s="326"/>
      <c r="S264" s="326"/>
      <c r="T264" s="327"/>
      <c r="U264" s="34"/>
      <c r="V264" s="34"/>
      <c r="W264" s="35" t="s">
        <v>69</v>
      </c>
      <c r="X264" s="310">
        <v>154</v>
      </c>
      <c r="Y264" s="311">
        <f t="shared" si="24"/>
        <v>154</v>
      </c>
      <c r="Z264" s="36">
        <f>IFERROR(IF(X264="","",X264*0.00936),"")</f>
        <v>1.4414400000000001</v>
      </c>
      <c r="AA264" s="56"/>
      <c r="AB264" s="57"/>
      <c r="AC264" s="264" t="s">
        <v>401</v>
      </c>
      <c r="AG264" s="67"/>
      <c r="AJ264" s="71" t="s">
        <v>82</v>
      </c>
      <c r="AK264" s="71">
        <v>14</v>
      </c>
      <c r="BB264" s="265" t="s">
        <v>83</v>
      </c>
      <c r="BM264" s="67">
        <f t="shared" si="25"/>
        <v>599.36799999999994</v>
      </c>
      <c r="BN264" s="67">
        <f t="shared" si="26"/>
        <v>599.36799999999994</v>
      </c>
      <c r="BO264" s="67">
        <f t="shared" si="27"/>
        <v>1.2222222222222223</v>
      </c>
      <c r="BP264" s="67">
        <f t="shared" si="28"/>
        <v>1.2222222222222223</v>
      </c>
    </row>
    <row r="265" spans="1:68" ht="37.5" hidden="1" customHeight="1" x14ac:dyDescent="0.25">
      <c r="A265" s="54" t="s">
        <v>402</v>
      </c>
      <c r="B265" s="54" t="s">
        <v>403</v>
      </c>
      <c r="C265" s="31">
        <v>4301135552</v>
      </c>
      <c r="D265" s="321">
        <v>4640242181431</v>
      </c>
      <c r="E265" s="322"/>
      <c r="F265" s="309">
        <v>3.5</v>
      </c>
      <c r="G265" s="32">
        <v>1</v>
      </c>
      <c r="H265" s="309">
        <v>3.5</v>
      </c>
      <c r="I265" s="309">
        <v>3.6920000000000002</v>
      </c>
      <c r="J265" s="32">
        <v>126</v>
      </c>
      <c r="K265" s="32" t="s">
        <v>79</v>
      </c>
      <c r="L265" s="32" t="s">
        <v>67</v>
      </c>
      <c r="M265" s="33" t="s">
        <v>68</v>
      </c>
      <c r="N265" s="33"/>
      <c r="O265" s="32">
        <v>180</v>
      </c>
      <c r="P265" s="491" t="s">
        <v>404</v>
      </c>
      <c r="Q265" s="326"/>
      <c r="R265" s="326"/>
      <c r="S265" s="326"/>
      <c r="T265" s="327"/>
      <c r="U265" s="34"/>
      <c r="V265" s="34"/>
      <c r="W265" s="35" t="s">
        <v>69</v>
      </c>
      <c r="X265" s="310">
        <v>0</v>
      </c>
      <c r="Y265" s="311">
        <f t="shared" si="24"/>
        <v>0</v>
      </c>
      <c r="Z265" s="36">
        <f>IFERROR(IF(X265="","",X265*0.00936),"")</f>
        <v>0</v>
      </c>
      <c r="AA265" s="56"/>
      <c r="AB265" s="57"/>
      <c r="AC265" s="266" t="s">
        <v>405</v>
      </c>
      <c r="AG265" s="67"/>
      <c r="AJ265" s="71" t="s">
        <v>71</v>
      </c>
      <c r="AK265" s="71">
        <v>1</v>
      </c>
      <c r="BB265" s="267" t="s">
        <v>83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406</v>
      </c>
      <c r="B266" s="54" t="s">
        <v>407</v>
      </c>
      <c r="C266" s="31">
        <v>4301135374</v>
      </c>
      <c r="D266" s="321">
        <v>4640242181424</v>
      </c>
      <c r="E266" s="322"/>
      <c r="F266" s="309">
        <v>5.5</v>
      </c>
      <c r="G266" s="32">
        <v>1</v>
      </c>
      <c r="H266" s="309">
        <v>5.5</v>
      </c>
      <c r="I266" s="309">
        <v>5.7350000000000003</v>
      </c>
      <c r="J266" s="32">
        <v>84</v>
      </c>
      <c r="K266" s="32" t="s">
        <v>66</v>
      </c>
      <c r="L266" s="32" t="s">
        <v>80</v>
      </c>
      <c r="M266" s="33" t="s">
        <v>68</v>
      </c>
      <c r="N266" s="33"/>
      <c r="O266" s="32">
        <v>180</v>
      </c>
      <c r="P266" s="497" t="s">
        <v>408</v>
      </c>
      <c r="Q266" s="326"/>
      <c r="R266" s="326"/>
      <c r="S266" s="326"/>
      <c r="T266" s="327"/>
      <c r="U266" s="34"/>
      <c r="V266" s="34"/>
      <c r="W266" s="35" t="s">
        <v>69</v>
      </c>
      <c r="X266" s="310">
        <v>228</v>
      </c>
      <c r="Y266" s="311">
        <f t="shared" si="24"/>
        <v>228</v>
      </c>
      <c r="Z266" s="36">
        <f>IFERROR(IF(X266="","",X266*0.0155),"")</f>
        <v>3.5339999999999998</v>
      </c>
      <c r="AA266" s="56"/>
      <c r="AB266" s="57"/>
      <c r="AC266" s="268" t="s">
        <v>397</v>
      </c>
      <c r="AG266" s="67"/>
      <c r="AJ266" s="71" t="s">
        <v>82</v>
      </c>
      <c r="AK266" s="71">
        <v>12</v>
      </c>
      <c r="BB266" s="269" t="s">
        <v>83</v>
      </c>
      <c r="BM266" s="67">
        <f t="shared" si="25"/>
        <v>1307.5800000000002</v>
      </c>
      <c r="BN266" s="67">
        <f t="shared" si="26"/>
        <v>1307.5800000000002</v>
      </c>
      <c r="BO266" s="67">
        <f t="shared" si="27"/>
        <v>2.7142857142857144</v>
      </c>
      <c r="BP266" s="67">
        <f t="shared" si="28"/>
        <v>2.7142857142857144</v>
      </c>
    </row>
    <row r="267" spans="1:68" ht="27" hidden="1" customHeight="1" x14ac:dyDescent="0.25">
      <c r="A267" s="54" t="s">
        <v>409</v>
      </c>
      <c r="B267" s="54" t="s">
        <v>410</v>
      </c>
      <c r="C267" s="31">
        <v>4301135320</v>
      </c>
      <c r="D267" s="321">
        <v>4640242181592</v>
      </c>
      <c r="E267" s="322"/>
      <c r="F267" s="309">
        <v>3.5</v>
      </c>
      <c r="G267" s="32">
        <v>1</v>
      </c>
      <c r="H267" s="309">
        <v>3.5</v>
      </c>
      <c r="I267" s="309">
        <v>3.6850000000000001</v>
      </c>
      <c r="J267" s="32">
        <v>126</v>
      </c>
      <c r="K267" s="32" t="s">
        <v>79</v>
      </c>
      <c r="L267" s="32" t="s">
        <v>67</v>
      </c>
      <c r="M267" s="33" t="s">
        <v>68</v>
      </c>
      <c r="N267" s="33"/>
      <c r="O267" s="32">
        <v>180</v>
      </c>
      <c r="P267" s="434" t="s">
        <v>411</v>
      </c>
      <c r="Q267" s="326"/>
      <c r="R267" s="326"/>
      <c r="S267" s="326"/>
      <c r="T267" s="327"/>
      <c r="U267" s="34"/>
      <c r="V267" s="34"/>
      <c r="W267" s="35" t="s">
        <v>69</v>
      </c>
      <c r="X267" s="310">
        <v>0</v>
      </c>
      <c r="Y267" s="311">
        <f t="shared" si="24"/>
        <v>0</v>
      </c>
      <c r="Z267" s="36">
        <f t="shared" ref="Z267:Z274" si="29">IFERROR(IF(X267="","",X267*0.00936),"")</f>
        <v>0</v>
      </c>
      <c r="AA267" s="56"/>
      <c r="AB267" s="57"/>
      <c r="AC267" s="270" t="s">
        <v>412</v>
      </c>
      <c r="AG267" s="67"/>
      <c r="AJ267" s="71" t="s">
        <v>71</v>
      </c>
      <c r="AK267" s="71">
        <v>1</v>
      </c>
      <c r="BB267" s="271" t="s">
        <v>83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413</v>
      </c>
      <c r="B268" s="54" t="s">
        <v>414</v>
      </c>
      <c r="C268" s="31">
        <v>4301135405</v>
      </c>
      <c r="D268" s="321">
        <v>4640242181523</v>
      </c>
      <c r="E268" s="322"/>
      <c r="F268" s="309">
        <v>3</v>
      </c>
      <c r="G268" s="32">
        <v>1</v>
      </c>
      <c r="H268" s="309">
        <v>3</v>
      </c>
      <c r="I268" s="309">
        <v>3.1920000000000002</v>
      </c>
      <c r="J268" s="32">
        <v>126</v>
      </c>
      <c r="K268" s="32" t="s">
        <v>79</v>
      </c>
      <c r="L268" s="32" t="s">
        <v>80</v>
      </c>
      <c r="M268" s="33" t="s">
        <v>68</v>
      </c>
      <c r="N268" s="33"/>
      <c r="O268" s="32">
        <v>180</v>
      </c>
      <c r="P268" s="476" t="s">
        <v>415</v>
      </c>
      <c r="Q268" s="326"/>
      <c r="R268" s="326"/>
      <c r="S268" s="326"/>
      <c r="T268" s="327"/>
      <c r="U268" s="34"/>
      <c r="V268" s="34"/>
      <c r="W268" s="35" t="s">
        <v>69</v>
      </c>
      <c r="X268" s="310">
        <v>98</v>
      </c>
      <c r="Y268" s="311">
        <f t="shared" si="24"/>
        <v>98</v>
      </c>
      <c r="Z268" s="36">
        <f t="shared" si="29"/>
        <v>0.91727999999999998</v>
      </c>
      <c r="AA268" s="56"/>
      <c r="AB268" s="57"/>
      <c r="AC268" s="272" t="s">
        <v>401</v>
      </c>
      <c r="AG268" s="67"/>
      <c r="AJ268" s="71" t="s">
        <v>82</v>
      </c>
      <c r="AK268" s="71">
        <v>14</v>
      </c>
      <c r="BB268" s="273" t="s">
        <v>83</v>
      </c>
      <c r="BM268" s="67">
        <f t="shared" si="25"/>
        <v>312.81600000000003</v>
      </c>
      <c r="BN268" s="67">
        <f t="shared" si="26"/>
        <v>312.81600000000003</v>
      </c>
      <c r="BO268" s="67">
        <f t="shared" si="27"/>
        <v>0.77777777777777779</v>
      </c>
      <c r="BP268" s="67">
        <f t="shared" si="28"/>
        <v>0.77777777777777779</v>
      </c>
    </row>
    <row r="269" spans="1:68" ht="27" hidden="1" customHeight="1" x14ac:dyDescent="0.25">
      <c r="A269" s="54" t="s">
        <v>416</v>
      </c>
      <c r="B269" s="54" t="s">
        <v>417</v>
      </c>
      <c r="C269" s="31">
        <v>4301135404</v>
      </c>
      <c r="D269" s="321">
        <v>4640242181516</v>
      </c>
      <c r="E269" s="322"/>
      <c r="F269" s="309">
        <v>3.7</v>
      </c>
      <c r="G269" s="32">
        <v>1</v>
      </c>
      <c r="H269" s="309">
        <v>3.7</v>
      </c>
      <c r="I269" s="309">
        <v>3.8919999999999999</v>
      </c>
      <c r="J269" s="32">
        <v>126</v>
      </c>
      <c r="K269" s="32" t="s">
        <v>79</v>
      </c>
      <c r="L269" s="32" t="s">
        <v>67</v>
      </c>
      <c r="M269" s="33" t="s">
        <v>68</v>
      </c>
      <c r="N269" s="33"/>
      <c r="O269" s="32">
        <v>180</v>
      </c>
      <c r="P269" s="405" t="s">
        <v>418</v>
      </c>
      <c r="Q269" s="326"/>
      <c r="R269" s="326"/>
      <c r="S269" s="326"/>
      <c r="T269" s="327"/>
      <c r="U269" s="34"/>
      <c r="V269" s="34"/>
      <c r="W269" s="35" t="s">
        <v>69</v>
      </c>
      <c r="X269" s="310">
        <v>0</v>
      </c>
      <c r="Y269" s="311">
        <f t="shared" si="24"/>
        <v>0</v>
      </c>
      <c r="Z269" s="36">
        <f t="shared" si="29"/>
        <v>0</v>
      </c>
      <c r="AA269" s="56"/>
      <c r="AB269" s="57"/>
      <c r="AC269" s="274" t="s">
        <v>405</v>
      </c>
      <c r="AG269" s="67"/>
      <c r="AJ269" s="71" t="s">
        <v>71</v>
      </c>
      <c r="AK269" s="71">
        <v>1</v>
      </c>
      <c r="BB269" s="275" t="s">
        <v>83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37.5" customHeight="1" x14ac:dyDescent="0.25">
      <c r="A270" s="54" t="s">
        <v>419</v>
      </c>
      <c r="B270" s="54" t="s">
        <v>420</v>
      </c>
      <c r="C270" s="31">
        <v>4301135402</v>
      </c>
      <c r="D270" s="321">
        <v>4640242181493</v>
      </c>
      <c r="E270" s="322"/>
      <c r="F270" s="309">
        <v>3.7</v>
      </c>
      <c r="G270" s="32">
        <v>1</v>
      </c>
      <c r="H270" s="309">
        <v>3.7</v>
      </c>
      <c r="I270" s="309">
        <v>3.8919999999999999</v>
      </c>
      <c r="J270" s="32">
        <v>126</v>
      </c>
      <c r="K270" s="32" t="s">
        <v>79</v>
      </c>
      <c r="L270" s="32" t="s">
        <v>67</v>
      </c>
      <c r="M270" s="33" t="s">
        <v>68</v>
      </c>
      <c r="N270" s="33"/>
      <c r="O270" s="32">
        <v>180</v>
      </c>
      <c r="P270" s="380" t="s">
        <v>421</v>
      </c>
      <c r="Q270" s="326"/>
      <c r="R270" s="326"/>
      <c r="S270" s="326"/>
      <c r="T270" s="327"/>
      <c r="U270" s="34"/>
      <c r="V270" s="34"/>
      <c r="W270" s="35" t="s">
        <v>69</v>
      </c>
      <c r="X270" s="310">
        <v>28</v>
      </c>
      <c r="Y270" s="311">
        <f t="shared" si="24"/>
        <v>28</v>
      </c>
      <c r="Z270" s="36">
        <f t="shared" si="29"/>
        <v>0.26207999999999998</v>
      </c>
      <c r="AA270" s="56"/>
      <c r="AB270" s="57"/>
      <c r="AC270" s="276" t="s">
        <v>397</v>
      </c>
      <c r="AG270" s="67"/>
      <c r="AJ270" s="71" t="s">
        <v>71</v>
      </c>
      <c r="AK270" s="71">
        <v>1</v>
      </c>
      <c r="BB270" s="277" t="s">
        <v>83</v>
      </c>
      <c r="BM270" s="67">
        <f t="shared" si="25"/>
        <v>108.976</v>
      </c>
      <c r="BN270" s="67">
        <f t="shared" si="26"/>
        <v>108.976</v>
      </c>
      <c r="BO270" s="67">
        <f t="shared" si="27"/>
        <v>0.22222222222222221</v>
      </c>
      <c r="BP270" s="67">
        <f t="shared" si="28"/>
        <v>0.22222222222222221</v>
      </c>
    </row>
    <row r="271" spans="1:68" ht="27" customHeight="1" x14ac:dyDescent="0.25">
      <c r="A271" s="54" t="s">
        <v>422</v>
      </c>
      <c r="B271" s="54" t="s">
        <v>423</v>
      </c>
      <c r="C271" s="31">
        <v>4301135375</v>
      </c>
      <c r="D271" s="321">
        <v>4640242181486</v>
      </c>
      <c r="E271" s="322"/>
      <c r="F271" s="309">
        <v>3.7</v>
      </c>
      <c r="G271" s="32">
        <v>1</v>
      </c>
      <c r="H271" s="309">
        <v>3.7</v>
      </c>
      <c r="I271" s="309">
        <v>3.8919999999999999</v>
      </c>
      <c r="J271" s="32">
        <v>126</v>
      </c>
      <c r="K271" s="32" t="s">
        <v>79</v>
      </c>
      <c r="L271" s="32" t="s">
        <v>88</v>
      </c>
      <c r="M271" s="33" t="s">
        <v>68</v>
      </c>
      <c r="N271" s="33"/>
      <c r="O271" s="32">
        <v>180</v>
      </c>
      <c r="P271" s="489" t="s">
        <v>424</v>
      </c>
      <c r="Q271" s="326"/>
      <c r="R271" s="326"/>
      <c r="S271" s="326"/>
      <c r="T271" s="327"/>
      <c r="U271" s="34"/>
      <c r="V271" s="34"/>
      <c r="W271" s="35" t="s">
        <v>69</v>
      </c>
      <c r="X271" s="310">
        <v>1183</v>
      </c>
      <c r="Y271" s="311">
        <f t="shared" si="24"/>
        <v>1183</v>
      </c>
      <c r="Z271" s="36">
        <f t="shared" si="29"/>
        <v>11.07288</v>
      </c>
      <c r="AA271" s="56"/>
      <c r="AB271" s="57"/>
      <c r="AC271" s="278" t="s">
        <v>397</v>
      </c>
      <c r="AG271" s="67"/>
      <c r="AJ271" s="71" t="s">
        <v>89</v>
      </c>
      <c r="AK271" s="71">
        <v>126</v>
      </c>
      <c r="BB271" s="279" t="s">
        <v>83</v>
      </c>
      <c r="BM271" s="67">
        <f t="shared" si="25"/>
        <v>4604.2359999999999</v>
      </c>
      <c r="BN271" s="67">
        <f t="shared" si="26"/>
        <v>4604.2359999999999</v>
      </c>
      <c r="BO271" s="67">
        <f t="shared" si="27"/>
        <v>9.3888888888888893</v>
      </c>
      <c r="BP271" s="67">
        <f t="shared" si="28"/>
        <v>9.3888888888888893</v>
      </c>
    </row>
    <row r="272" spans="1:68" ht="27" customHeight="1" x14ac:dyDescent="0.25">
      <c r="A272" s="54" t="s">
        <v>425</v>
      </c>
      <c r="B272" s="54" t="s">
        <v>426</v>
      </c>
      <c r="C272" s="31">
        <v>4301135403</v>
      </c>
      <c r="D272" s="321">
        <v>4640242181509</v>
      </c>
      <c r="E272" s="322"/>
      <c r="F272" s="309">
        <v>3.7</v>
      </c>
      <c r="G272" s="32">
        <v>1</v>
      </c>
      <c r="H272" s="309">
        <v>3.7</v>
      </c>
      <c r="I272" s="309">
        <v>3.8919999999999999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59" t="s">
        <v>427</v>
      </c>
      <c r="Q272" s="326"/>
      <c r="R272" s="326"/>
      <c r="S272" s="326"/>
      <c r="T272" s="327"/>
      <c r="U272" s="34"/>
      <c r="V272" s="34"/>
      <c r="W272" s="35" t="s">
        <v>69</v>
      </c>
      <c r="X272" s="310">
        <v>42</v>
      </c>
      <c r="Y272" s="311">
        <f t="shared" si="24"/>
        <v>42</v>
      </c>
      <c r="Z272" s="36">
        <f t="shared" si="29"/>
        <v>0.39312000000000002</v>
      </c>
      <c r="AA272" s="56"/>
      <c r="AB272" s="57"/>
      <c r="AC272" s="280" t="s">
        <v>397</v>
      </c>
      <c r="AG272" s="67"/>
      <c r="AJ272" s="71" t="s">
        <v>71</v>
      </c>
      <c r="AK272" s="71">
        <v>1</v>
      </c>
      <c r="BB272" s="281" t="s">
        <v>83</v>
      </c>
      <c r="BM272" s="67">
        <f t="shared" si="25"/>
        <v>163.464</v>
      </c>
      <c r="BN272" s="67">
        <f t="shared" si="26"/>
        <v>163.464</v>
      </c>
      <c r="BO272" s="67">
        <f t="shared" si="27"/>
        <v>0.33333333333333331</v>
      </c>
      <c r="BP272" s="67">
        <f t="shared" si="28"/>
        <v>0.33333333333333331</v>
      </c>
    </row>
    <row r="273" spans="1:68" ht="27" hidden="1" customHeight="1" x14ac:dyDescent="0.25">
      <c r="A273" s="54" t="s">
        <v>428</v>
      </c>
      <c r="B273" s="54" t="s">
        <v>429</v>
      </c>
      <c r="C273" s="31">
        <v>4301135304</v>
      </c>
      <c r="D273" s="321">
        <v>4640242181240</v>
      </c>
      <c r="E273" s="322"/>
      <c r="F273" s="309">
        <v>0.3</v>
      </c>
      <c r="G273" s="32">
        <v>9</v>
      </c>
      <c r="H273" s="309">
        <v>2.7</v>
      </c>
      <c r="I273" s="309">
        <v>2.88</v>
      </c>
      <c r="J273" s="32">
        <v>126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472" t="s">
        <v>430</v>
      </c>
      <c r="Q273" s="326"/>
      <c r="R273" s="326"/>
      <c r="S273" s="326"/>
      <c r="T273" s="327"/>
      <c r="U273" s="34"/>
      <c r="V273" s="34"/>
      <c r="W273" s="35" t="s">
        <v>69</v>
      </c>
      <c r="X273" s="310">
        <v>0</v>
      </c>
      <c r="Y273" s="311">
        <f t="shared" si="24"/>
        <v>0</v>
      </c>
      <c r="Z273" s="36">
        <f t="shared" si="29"/>
        <v>0</v>
      </c>
      <c r="AA273" s="56"/>
      <c r="AB273" s="57"/>
      <c r="AC273" s="282" t="s">
        <v>397</v>
      </c>
      <c r="AG273" s="67"/>
      <c r="AJ273" s="71" t="s">
        <v>71</v>
      </c>
      <c r="AK273" s="71">
        <v>1</v>
      </c>
      <c r="BB273" s="283" t="s">
        <v>83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431</v>
      </c>
      <c r="B274" s="54" t="s">
        <v>432</v>
      </c>
      <c r="C274" s="31">
        <v>4301135310</v>
      </c>
      <c r="D274" s="321">
        <v>4640242181318</v>
      </c>
      <c r="E274" s="322"/>
      <c r="F274" s="309">
        <v>0.3</v>
      </c>
      <c r="G274" s="32">
        <v>9</v>
      </c>
      <c r="H274" s="309">
        <v>2.7</v>
      </c>
      <c r="I274" s="309">
        <v>2.988</v>
      </c>
      <c r="J274" s="32">
        <v>126</v>
      </c>
      <c r="K274" s="32" t="s">
        <v>79</v>
      </c>
      <c r="L274" s="32" t="s">
        <v>80</v>
      </c>
      <c r="M274" s="33" t="s">
        <v>68</v>
      </c>
      <c r="N274" s="33"/>
      <c r="O274" s="32">
        <v>180</v>
      </c>
      <c r="P274" s="391" t="s">
        <v>433</v>
      </c>
      <c r="Q274" s="326"/>
      <c r="R274" s="326"/>
      <c r="S274" s="326"/>
      <c r="T274" s="327"/>
      <c r="U274" s="34"/>
      <c r="V274" s="34"/>
      <c r="W274" s="35" t="s">
        <v>69</v>
      </c>
      <c r="X274" s="310">
        <v>0</v>
      </c>
      <c r="Y274" s="311">
        <f t="shared" si="24"/>
        <v>0</v>
      </c>
      <c r="Z274" s="36">
        <f t="shared" si="29"/>
        <v>0</v>
      </c>
      <c r="AA274" s="56"/>
      <c r="AB274" s="57"/>
      <c r="AC274" s="284" t="s">
        <v>401</v>
      </c>
      <c r="AG274" s="67"/>
      <c r="AJ274" s="71" t="s">
        <v>82</v>
      </c>
      <c r="AK274" s="71">
        <v>14</v>
      </c>
      <c r="BB274" s="285" t="s">
        <v>83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434</v>
      </c>
      <c r="B275" s="54" t="s">
        <v>435</v>
      </c>
      <c r="C275" s="31">
        <v>4301135306</v>
      </c>
      <c r="D275" s="321">
        <v>4640242181578</v>
      </c>
      <c r="E275" s="322"/>
      <c r="F275" s="309">
        <v>0.3</v>
      </c>
      <c r="G275" s="32">
        <v>9</v>
      </c>
      <c r="H275" s="309">
        <v>2.7</v>
      </c>
      <c r="I275" s="309">
        <v>2.8450000000000002</v>
      </c>
      <c r="J275" s="32">
        <v>234</v>
      </c>
      <c r="K275" s="32" t="s">
        <v>136</v>
      </c>
      <c r="L275" s="32" t="s">
        <v>80</v>
      </c>
      <c r="M275" s="33" t="s">
        <v>68</v>
      </c>
      <c r="N275" s="33"/>
      <c r="O275" s="32">
        <v>180</v>
      </c>
      <c r="P275" s="509" t="s">
        <v>436</v>
      </c>
      <c r="Q275" s="326"/>
      <c r="R275" s="326"/>
      <c r="S275" s="326"/>
      <c r="T275" s="327"/>
      <c r="U275" s="34"/>
      <c r="V275" s="34"/>
      <c r="W275" s="35" t="s">
        <v>69</v>
      </c>
      <c r="X275" s="310">
        <v>0</v>
      </c>
      <c r="Y275" s="311">
        <f t="shared" si="24"/>
        <v>0</v>
      </c>
      <c r="Z275" s="36">
        <f>IFERROR(IF(X275="","",X275*0.00502),"")</f>
        <v>0</v>
      </c>
      <c r="AA275" s="56"/>
      <c r="AB275" s="57"/>
      <c r="AC275" s="286" t="s">
        <v>397</v>
      </c>
      <c r="AG275" s="67"/>
      <c r="AJ275" s="71" t="s">
        <v>82</v>
      </c>
      <c r="AK275" s="71">
        <v>18</v>
      </c>
      <c r="BB275" s="287" t="s">
        <v>83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437</v>
      </c>
      <c r="B276" s="54" t="s">
        <v>438</v>
      </c>
      <c r="C276" s="31">
        <v>4301135305</v>
      </c>
      <c r="D276" s="321">
        <v>4640242181394</v>
      </c>
      <c r="E276" s="322"/>
      <c r="F276" s="309">
        <v>0.3</v>
      </c>
      <c r="G276" s="32">
        <v>9</v>
      </c>
      <c r="H276" s="309">
        <v>2.7</v>
      </c>
      <c r="I276" s="309">
        <v>2.8450000000000002</v>
      </c>
      <c r="J276" s="32">
        <v>234</v>
      </c>
      <c r="K276" s="32" t="s">
        <v>136</v>
      </c>
      <c r="L276" s="32" t="s">
        <v>80</v>
      </c>
      <c r="M276" s="33" t="s">
        <v>68</v>
      </c>
      <c r="N276" s="33"/>
      <c r="O276" s="32">
        <v>180</v>
      </c>
      <c r="P276" s="388" t="s">
        <v>439</v>
      </c>
      <c r="Q276" s="326"/>
      <c r="R276" s="326"/>
      <c r="S276" s="326"/>
      <c r="T276" s="327"/>
      <c r="U276" s="34"/>
      <c r="V276" s="34"/>
      <c r="W276" s="35" t="s">
        <v>69</v>
      </c>
      <c r="X276" s="310">
        <v>0</v>
      </c>
      <c r="Y276" s="311">
        <f t="shared" si="24"/>
        <v>0</v>
      </c>
      <c r="Z276" s="36">
        <f>IFERROR(IF(X276="","",X276*0.00502),"")</f>
        <v>0</v>
      </c>
      <c r="AA276" s="56"/>
      <c r="AB276" s="57"/>
      <c r="AC276" s="288" t="s">
        <v>397</v>
      </c>
      <c r="AG276" s="67"/>
      <c r="AJ276" s="71" t="s">
        <v>82</v>
      </c>
      <c r="AK276" s="71">
        <v>18</v>
      </c>
      <c r="BB276" s="289" t="s">
        <v>83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440</v>
      </c>
      <c r="B277" s="54" t="s">
        <v>441</v>
      </c>
      <c r="C277" s="31">
        <v>4301135309</v>
      </c>
      <c r="D277" s="321">
        <v>4640242181332</v>
      </c>
      <c r="E277" s="322"/>
      <c r="F277" s="309">
        <v>0.3</v>
      </c>
      <c r="G277" s="32">
        <v>9</v>
      </c>
      <c r="H277" s="309">
        <v>2.7</v>
      </c>
      <c r="I277" s="309">
        <v>2.9079999999999999</v>
      </c>
      <c r="J277" s="32">
        <v>234</v>
      </c>
      <c r="K277" s="32" t="s">
        <v>136</v>
      </c>
      <c r="L277" s="32" t="s">
        <v>67</v>
      </c>
      <c r="M277" s="33" t="s">
        <v>68</v>
      </c>
      <c r="N277" s="33"/>
      <c r="O277" s="32">
        <v>180</v>
      </c>
      <c r="P277" s="460" t="s">
        <v>442</v>
      </c>
      <c r="Q277" s="326"/>
      <c r="R277" s="326"/>
      <c r="S277" s="326"/>
      <c r="T277" s="327"/>
      <c r="U277" s="34"/>
      <c r="V277" s="34"/>
      <c r="W277" s="35" t="s">
        <v>69</v>
      </c>
      <c r="X277" s="310">
        <v>0</v>
      </c>
      <c r="Y277" s="311">
        <f t="shared" si="24"/>
        <v>0</v>
      </c>
      <c r="Z277" s="36">
        <f>IFERROR(IF(X277="","",X277*0.00502),"")</f>
        <v>0</v>
      </c>
      <c r="AA277" s="56"/>
      <c r="AB277" s="57"/>
      <c r="AC277" s="290" t="s">
        <v>397</v>
      </c>
      <c r="AG277" s="67"/>
      <c r="AJ277" s="71" t="s">
        <v>71</v>
      </c>
      <c r="AK277" s="71">
        <v>1</v>
      </c>
      <c r="BB277" s="291" t="s">
        <v>83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443</v>
      </c>
      <c r="B278" s="54" t="s">
        <v>444</v>
      </c>
      <c r="C278" s="31">
        <v>4301135308</v>
      </c>
      <c r="D278" s="321">
        <v>4640242181349</v>
      </c>
      <c r="E278" s="322"/>
      <c r="F278" s="309">
        <v>0.3</v>
      </c>
      <c r="G278" s="32">
        <v>9</v>
      </c>
      <c r="H278" s="309">
        <v>2.7</v>
      </c>
      <c r="I278" s="309">
        <v>2.9079999999999999</v>
      </c>
      <c r="J278" s="32">
        <v>234</v>
      </c>
      <c r="K278" s="32" t="s">
        <v>136</v>
      </c>
      <c r="L278" s="32" t="s">
        <v>67</v>
      </c>
      <c r="M278" s="33" t="s">
        <v>68</v>
      </c>
      <c r="N278" s="33"/>
      <c r="O278" s="32">
        <v>180</v>
      </c>
      <c r="P278" s="383" t="s">
        <v>445</v>
      </c>
      <c r="Q278" s="326"/>
      <c r="R278" s="326"/>
      <c r="S278" s="326"/>
      <c r="T278" s="327"/>
      <c r="U278" s="34"/>
      <c r="V278" s="34"/>
      <c r="W278" s="35" t="s">
        <v>69</v>
      </c>
      <c r="X278" s="310">
        <v>0</v>
      </c>
      <c r="Y278" s="311">
        <f t="shared" si="24"/>
        <v>0</v>
      </c>
      <c r="Z278" s="36">
        <f>IFERROR(IF(X278="","",X278*0.00502),"")</f>
        <v>0</v>
      </c>
      <c r="AA278" s="56"/>
      <c r="AB278" s="57"/>
      <c r="AC278" s="292" t="s">
        <v>397</v>
      </c>
      <c r="AG278" s="67"/>
      <c r="AJ278" s="71" t="s">
        <v>71</v>
      </c>
      <c r="AK278" s="71">
        <v>1</v>
      </c>
      <c r="BB278" s="293" t="s">
        <v>83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hidden="1" customHeight="1" x14ac:dyDescent="0.25">
      <c r="A279" s="54" t="s">
        <v>446</v>
      </c>
      <c r="B279" s="54" t="s">
        <v>447</v>
      </c>
      <c r="C279" s="31">
        <v>4301135307</v>
      </c>
      <c r="D279" s="321">
        <v>4640242181370</v>
      </c>
      <c r="E279" s="322"/>
      <c r="F279" s="309">
        <v>0.3</v>
      </c>
      <c r="G279" s="32">
        <v>9</v>
      </c>
      <c r="H279" s="309">
        <v>2.7</v>
      </c>
      <c r="I279" s="309">
        <v>2.9079999999999999</v>
      </c>
      <c r="J279" s="32">
        <v>234</v>
      </c>
      <c r="K279" s="32" t="s">
        <v>136</v>
      </c>
      <c r="L279" s="32" t="s">
        <v>67</v>
      </c>
      <c r="M279" s="33" t="s">
        <v>68</v>
      </c>
      <c r="N279" s="33"/>
      <c r="O279" s="32">
        <v>180</v>
      </c>
      <c r="P279" s="401" t="s">
        <v>448</v>
      </c>
      <c r="Q279" s="326"/>
      <c r="R279" s="326"/>
      <c r="S279" s="326"/>
      <c r="T279" s="327"/>
      <c r="U279" s="34"/>
      <c r="V279" s="34"/>
      <c r="W279" s="35" t="s">
        <v>69</v>
      </c>
      <c r="X279" s="310">
        <v>0</v>
      </c>
      <c r="Y279" s="311">
        <f t="shared" si="24"/>
        <v>0</v>
      </c>
      <c r="Z279" s="36">
        <f>IFERROR(IF(X279="","",X279*0.00502),"")</f>
        <v>0</v>
      </c>
      <c r="AA279" s="56"/>
      <c r="AB279" s="57"/>
      <c r="AC279" s="294" t="s">
        <v>449</v>
      </c>
      <c r="AG279" s="67"/>
      <c r="AJ279" s="71" t="s">
        <v>71</v>
      </c>
      <c r="AK279" s="71">
        <v>1</v>
      </c>
      <c r="BB279" s="295" t="s">
        <v>83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450</v>
      </c>
      <c r="B280" s="54" t="s">
        <v>451</v>
      </c>
      <c r="C280" s="31">
        <v>4301135318</v>
      </c>
      <c r="D280" s="321">
        <v>4607111037480</v>
      </c>
      <c r="E280" s="322"/>
      <c r="F280" s="309">
        <v>1</v>
      </c>
      <c r="G280" s="32">
        <v>4</v>
      </c>
      <c r="H280" s="309">
        <v>4</v>
      </c>
      <c r="I280" s="309">
        <v>4.2724000000000002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456" t="s">
        <v>452</v>
      </c>
      <c r="Q280" s="326"/>
      <c r="R280" s="326"/>
      <c r="S280" s="326"/>
      <c r="T280" s="327"/>
      <c r="U280" s="34"/>
      <c r="V280" s="34"/>
      <c r="W280" s="35" t="s">
        <v>69</v>
      </c>
      <c r="X280" s="310">
        <v>0</v>
      </c>
      <c r="Y280" s="311">
        <f t="shared" si="24"/>
        <v>0</v>
      </c>
      <c r="Z280" s="36">
        <f>IFERROR(IF(X280="","",X280*0.0155),"")</f>
        <v>0</v>
      </c>
      <c r="AA280" s="56"/>
      <c r="AB280" s="57"/>
      <c r="AC280" s="296" t="s">
        <v>453</v>
      </c>
      <c r="AG280" s="67"/>
      <c r="AJ280" s="71" t="s">
        <v>71</v>
      </c>
      <c r="AK280" s="71">
        <v>1</v>
      </c>
      <c r="BB280" s="297" t="s">
        <v>83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454</v>
      </c>
      <c r="B281" s="54" t="s">
        <v>455</v>
      </c>
      <c r="C281" s="31">
        <v>4301135319</v>
      </c>
      <c r="D281" s="321">
        <v>4607111037473</v>
      </c>
      <c r="E281" s="322"/>
      <c r="F281" s="309">
        <v>1</v>
      </c>
      <c r="G281" s="32">
        <v>4</v>
      </c>
      <c r="H281" s="309">
        <v>4</v>
      </c>
      <c r="I281" s="309">
        <v>4.2300000000000004</v>
      </c>
      <c r="J281" s="32">
        <v>84</v>
      </c>
      <c r="K281" s="32" t="s">
        <v>66</v>
      </c>
      <c r="L281" s="32" t="s">
        <v>67</v>
      </c>
      <c r="M281" s="33" t="s">
        <v>68</v>
      </c>
      <c r="N281" s="33"/>
      <c r="O281" s="32">
        <v>180</v>
      </c>
      <c r="P281" s="461" t="s">
        <v>456</v>
      </c>
      <c r="Q281" s="326"/>
      <c r="R281" s="326"/>
      <c r="S281" s="326"/>
      <c r="T281" s="327"/>
      <c r="U281" s="34"/>
      <c r="V281" s="34"/>
      <c r="W281" s="35" t="s">
        <v>69</v>
      </c>
      <c r="X281" s="310">
        <v>0</v>
      </c>
      <c r="Y281" s="311">
        <f t="shared" si="24"/>
        <v>0</v>
      </c>
      <c r="Z281" s="36">
        <f>IFERROR(IF(X281="","",X281*0.0155),"")</f>
        <v>0</v>
      </c>
      <c r="AA281" s="56"/>
      <c r="AB281" s="57"/>
      <c r="AC281" s="298" t="s">
        <v>457</v>
      </c>
      <c r="AG281" s="67"/>
      <c r="AJ281" s="71" t="s">
        <v>71</v>
      </c>
      <c r="AK281" s="71">
        <v>1</v>
      </c>
      <c r="BB281" s="299" t="s">
        <v>83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458</v>
      </c>
      <c r="B282" s="54" t="s">
        <v>459</v>
      </c>
      <c r="C282" s="31">
        <v>4301135198</v>
      </c>
      <c r="D282" s="321">
        <v>4640242180663</v>
      </c>
      <c r="E282" s="322"/>
      <c r="F282" s="309">
        <v>0.9</v>
      </c>
      <c r="G282" s="32">
        <v>4</v>
      </c>
      <c r="H282" s="309">
        <v>3.6</v>
      </c>
      <c r="I282" s="309">
        <v>3.83</v>
      </c>
      <c r="J282" s="32">
        <v>84</v>
      </c>
      <c r="K282" s="32" t="s">
        <v>66</v>
      </c>
      <c r="L282" s="32" t="s">
        <v>67</v>
      </c>
      <c r="M282" s="33" t="s">
        <v>68</v>
      </c>
      <c r="N282" s="33"/>
      <c r="O282" s="32">
        <v>180</v>
      </c>
      <c r="P282" s="446" t="s">
        <v>460</v>
      </c>
      <c r="Q282" s="326"/>
      <c r="R282" s="326"/>
      <c r="S282" s="326"/>
      <c r="T282" s="327"/>
      <c r="U282" s="34"/>
      <c r="V282" s="34"/>
      <c r="W282" s="35" t="s">
        <v>69</v>
      </c>
      <c r="X282" s="310">
        <v>0</v>
      </c>
      <c r="Y282" s="311">
        <f t="shared" si="24"/>
        <v>0</v>
      </c>
      <c r="Z282" s="36">
        <f>IFERROR(IF(X282="","",X282*0.0155),"")</f>
        <v>0</v>
      </c>
      <c r="AA282" s="56"/>
      <c r="AB282" s="57"/>
      <c r="AC282" s="300" t="s">
        <v>461</v>
      </c>
      <c r="AG282" s="67"/>
      <c r="AJ282" s="71" t="s">
        <v>71</v>
      </c>
      <c r="AK282" s="71">
        <v>1</v>
      </c>
      <c r="BB282" s="301" t="s">
        <v>83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x14ac:dyDescent="0.2">
      <c r="A283" s="335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0"/>
      <c r="N283" s="320"/>
      <c r="O283" s="336"/>
      <c r="P283" s="316" t="s">
        <v>72</v>
      </c>
      <c r="Q283" s="317"/>
      <c r="R283" s="317"/>
      <c r="S283" s="317"/>
      <c r="T283" s="317"/>
      <c r="U283" s="317"/>
      <c r="V283" s="318"/>
      <c r="W283" s="37" t="s">
        <v>69</v>
      </c>
      <c r="X283" s="312">
        <f>IFERROR(SUM(X263:X282),"0")</f>
        <v>1733</v>
      </c>
      <c r="Y283" s="312">
        <f>IFERROR(SUM(Y263:Y282),"0")</f>
        <v>1733</v>
      </c>
      <c r="Z283" s="312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17.620799999999999</v>
      </c>
      <c r="AA283" s="313"/>
      <c r="AB283" s="313"/>
      <c r="AC283" s="313"/>
    </row>
    <row r="284" spans="1:68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0"/>
      <c r="N284" s="320"/>
      <c r="O284" s="336"/>
      <c r="P284" s="316" t="s">
        <v>72</v>
      </c>
      <c r="Q284" s="317"/>
      <c r="R284" s="317"/>
      <c r="S284" s="317"/>
      <c r="T284" s="317"/>
      <c r="U284" s="317"/>
      <c r="V284" s="318"/>
      <c r="W284" s="37" t="s">
        <v>73</v>
      </c>
      <c r="X284" s="312">
        <f>IFERROR(SUMPRODUCT(X263:X282*H263:H282),"0")</f>
        <v>6753.9</v>
      </c>
      <c r="Y284" s="312">
        <f>IFERROR(SUMPRODUCT(Y263:Y282*H263:H282),"0")</f>
        <v>6753.9</v>
      </c>
      <c r="Z284" s="37"/>
      <c r="AA284" s="313"/>
      <c r="AB284" s="313"/>
      <c r="AC284" s="313"/>
    </row>
    <row r="285" spans="1:68" ht="15" customHeight="1" x14ac:dyDescent="0.2">
      <c r="A285" s="513"/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421"/>
      <c r="P285" s="328" t="s">
        <v>462</v>
      </c>
      <c r="Q285" s="329"/>
      <c r="R285" s="329"/>
      <c r="S285" s="329"/>
      <c r="T285" s="329"/>
      <c r="U285" s="329"/>
      <c r="V285" s="330"/>
      <c r="W285" s="37" t="s">
        <v>73</v>
      </c>
      <c r="X285" s="312">
        <f>IFERROR(X24+X33+X39+X44+X60+X66+X71+X77+X87+X94+X106+X112+X118+X125+X130+X136+X141+X147+X155+X160+X168+X172+X177+X183+X190+X200+X208+X213+X219+X225+X232+X238+X246+X250+X255+X261+X284,"0")</f>
        <v>13927.26</v>
      </c>
      <c r="Y285" s="312">
        <f>IFERROR(Y24+Y33+Y39+Y44+Y60+Y66+Y71+Y77+Y87+Y94+Y106+Y112+Y118+Y125+Y130+Y136+Y141+Y147+Y155+Y160+Y168+Y172+Y177+Y183+Y190+Y200+Y208+Y213+Y219+Y225+Y232+Y238+Y246+Y250+Y255+Y261+Y284,"0")</f>
        <v>13927.26</v>
      </c>
      <c r="Z285" s="37"/>
      <c r="AA285" s="313"/>
      <c r="AB285" s="313"/>
      <c r="AC285" s="313"/>
    </row>
    <row r="286" spans="1:68" x14ac:dyDescent="0.2">
      <c r="A286" s="320"/>
      <c r="B286" s="320"/>
      <c r="C286" s="320"/>
      <c r="D286" s="320"/>
      <c r="E286" s="320"/>
      <c r="F286" s="320"/>
      <c r="G286" s="320"/>
      <c r="H286" s="320"/>
      <c r="I286" s="320"/>
      <c r="J286" s="320"/>
      <c r="K286" s="320"/>
      <c r="L286" s="320"/>
      <c r="M286" s="320"/>
      <c r="N286" s="320"/>
      <c r="O286" s="421"/>
      <c r="P286" s="328" t="s">
        <v>463</v>
      </c>
      <c r="Q286" s="329"/>
      <c r="R286" s="329"/>
      <c r="S286" s="329"/>
      <c r="T286" s="329"/>
      <c r="U286" s="329"/>
      <c r="V286" s="330"/>
      <c r="W286" s="37" t="s">
        <v>73</v>
      </c>
      <c r="X286" s="312">
        <f>IFERROR(SUM(BM22:BM282),"0")</f>
        <v>15025.3508</v>
      </c>
      <c r="Y286" s="312">
        <f>IFERROR(SUM(BN22:BN282),"0")</f>
        <v>15025.3508</v>
      </c>
      <c r="Z286" s="37"/>
      <c r="AA286" s="313"/>
      <c r="AB286" s="313"/>
      <c r="AC286" s="313"/>
    </row>
    <row r="287" spans="1:68" x14ac:dyDescent="0.2">
      <c r="A287" s="320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0"/>
      <c r="N287" s="320"/>
      <c r="O287" s="421"/>
      <c r="P287" s="328" t="s">
        <v>464</v>
      </c>
      <c r="Q287" s="329"/>
      <c r="R287" s="329"/>
      <c r="S287" s="329"/>
      <c r="T287" s="329"/>
      <c r="U287" s="329"/>
      <c r="V287" s="330"/>
      <c r="W287" s="37" t="s">
        <v>465</v>
      </c>
      <c r="X287" s="38">
        <f>ROUNDUP(SUM(BO22:BO282),0)</f>
        <v>36</v>
      </c>
      <c r="Y287" s="38">
        <f>ROUNDUP(SUM(BP22:BP282),0)</f>
        <v>36</v>
      </c>
      <c r="Z287" s="37"/>
      <c r="AA287" s="313"/>
      <c r="AB287" s="313"/>
      <c r="AC287" s="313"/>
    </row>
    <row r="288" spans="1:68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0"/>
      <c r="N288" s="320"/>
      <c r="O288" s="421"/>
      <c r="P288" s="328" t="s">
        <v>466</v>
      </c>
      <c r="Q288" s="329"/>
      <c r="R288" s="329"/>
      <c r="S288" s="329"/>
      <c r="T288" s="329"/>
      <c r="U288" s="329"/>
      <c r="V288" s="330"/>
      <c r="W288" s="37" t="s">
        <v>73</v>
      </c>
      <c r="X288" s="312">
        <f>GrossWeightTotal+PalletQtyTotal*25</f>
        <v>15925.3508</v>
      </c>
      <c r="Y288" s="312">
        <f>GrossWeightTotalR+PalletQtyTotalR*25</f>
        <v>15925.3508</v>
      </c>
      <c r="Z288" s="37"/>
      <c r="AA288" s="313"/>
      <c r="AB288" s="313"/>
      <c r="AC288" s="313"/>
    </row>
    <row r="289" spans="1:33" x14ac:dyDescent="0.2">
      <c r="A289" s="320"/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20"/>
      <c r="M289" s="320"/>
      <c r="N289" s="320"/>
      <c r="O289" s="421"/>
      <c r="P289" s="328" t="s">
        <v>467</v>
      </c>
      <c r="Q289" s="329"/>
      <c r="R289" s="329"/>
      <c r="S289" s="329"/>
      <c r="T289" s="329"/>
      <c r="U289" s="329"/>
      <c r="V289" s="330"/>
      <c r="W289" s="37" t="s">
        <v>465</v>
      </c>
      <c r="X289" s="312">
        <f>IFERROR(X23+X32+X38+X43+X59+X65+X70+X76+X86+X93+X105+X111+X117+X124+X129+X135+X140+X146+X154+X159+X167+X171+X176+X182+X189+X199+X207+X212+X218+X224+X231+X237+X245+X249+X254+X260+X283,"0")</f>
        <v>3467</v>
      </c>
      <c r="Y289" s="312">
        <f>IFERROR(Y23+Y32+Y38+Y43+Y59+Y65+Y70+Y76+Y86+Y93+Y105+Y111+Y117+Y124+Y129+Y135+Y140+Y146+Y154+Y159+Y167+Y171+Y176+Y182+Y189+Y199+Y207+Y212+Y218+Y224+Y231+Y237+Y245+Y249+Y254+Y260+Y283,"0")</f>
        <v>3467</v>
      </c>
      <c r="Z289" s="37"/>
      <c r="AA289" s="313"/>
      <c r="AB289" s="313"/>
      <c r="AC289" s="313"/>
    </row>
    <row r="290" spans="1:33" ht="14.25" hidden="1" customHeight="1" x14ac:dyDescent="0.2">
      <c r="A290" s="320"/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421"/>
      <c r="P290" s="328" t="s">
        <v>468</v>
      </c>
      <c r="Q290" s="329"/>
      <c r="R290" s="329"/>
      <c r="S290" s="329"/>
      <c r="T290" s="329"/>
      <c r="U290" s="329"/>
      <c r="V290" s="330"/>
      <c r="W290" s="39" t="s">
        <v>469</v>
      </c>
      <c r="X290" s="37"/>
      <c r="Y290" s="37"/>
      <c r="Z290" s="37">
        <f>IFERROR(Z23+Z32+Z38+Z43+Z59+Z65+Z70+Z76+Z86+Z93+Z105+Z111+Z117+Z124+Z129+Z135+Z140+Z146+Z154+Z159+Z167+Z171+Z176+Z182+Z189+Z199+Z207+Z212+Z218+Z224+Z231+Z237+Z245+Z249+Z254+Z260+Z283,"0")</f>
        <v>43.861559999999997</v>
      </c>
      <c r="AA290" s="313"/>
      <c r="AB290" s="313"/>
      <c r="AC290" s="313"/>
    </row>
    <row r="291" spans="1:33" ht="13.5" customHeight="1" thickBot="1" x14ac:dyDescent="0.25"/>
    <row r="292" spans="1:33" ht="27" customHeight="1" thickTop="1" thickBot="1" x14ac:dyDescent="0.25">
      <c r="A292" s="40" t="s">
        <v>470</v>
      </c>
      <c r="B292" s="307" t="s">
        <v>62</v>
      </c>
      <c r="C292" s="314" t="s">
        <v>74</v>
      </c>
      <c r="D292" s="415"/>
      <c r="E292" s="415"/>
      <c r="F292" s="415"/>
      <c r="G292" s="415"/>
      <c r="H292" s="415"/>
      <c r="I292" s="415"/>
      <c r="J292" s="415"/>
      <c r="K292" s="415"/>
      <c r="L292" s="415"/>
      <c r="M292" s="415"/>
      <c r="N292" s="415"/>
      <c r="O292" s="415"/>
      <c r="P292" s="415"/>
      <c r="Q292" s="415"/>
      <c r="R292" s="415"/>
      <c r="S292" s="323"/>
      <c r="T292" s="314" t="s">
        <v>239</v>
      </c>
      <c r="U292" s="323"/>
      <c r="V292" s="314" t="s">
        <v>267</v>
      </c>
      <c r="W292" s="323"/>
      <c r="X292" s="314" t="s">
        <v>290</v>
      </c>
      <c r="Y292" s="415"/>
      <c r="Z292" s="415"/>
      <c r="AA292" s="415"/>
      <c r="AB292" s="415"/>
      <c r="AC292" s="323"/>
      <c r="AD292" s="307" t="s">
        <v>344</v>
      </c>
      <c r="AE292" s="307" t="s">
        <v>350</v>
      </c>
      <c r="AF292" s="307" t="s">
        <v>357</v>
      </c>
      <c r="AG292" s="307" t="s">
        <v>240</v>
      </c>
    </row>
    <row r="293" spans="1:33" ht="14.25" customHeight="1" thickTop="1" x14ac:dyDescent="0.2">
      <c r="A293" s="462" t="s">
        <v>471</v>
      </c>
      <c r="B293" s="314" t="s">
        <v>62</v>
      </c>
      <c r="C293" s="314" t="s">
        <v>75</v>
      </c>
      <c r="D293" s="314" t="s">
        <v>92</v>
      </c>
      <c r="E293" s="314" t="s">
        <v>99</v>
      </c>
      <c r="F293" s="314" t="s">
        <v>105</v>
      </c>
      <c r="G293" s="314" t="s">
        <v>133</v>
      </c>
      <c r="H293" s="314" t="s">
        <v>140</v>
      </c>
      <c r="I293" s="314" t="s">
        <v>145</v>
      </c>
      <c r="J293" s="314" t="s">
        <v>153</v>
      </c>
      <c r="K293" s="314" t="s">
        <v>172</v>
      </c>
      <c r="L293" s="314" t="s">
        <v>182</v>
      </c>
      <c r="M293" s="314" t="s">
        <v>201</v>
      </c>
      <c r="N293" s="308"/>
      <c r="O293" s="314" t="s">
        <v>207</v>
      </c>
      <c r="P293" s="314" t="s">
        <v>214</v>
      </c>
      <c r="Q293" s="314" t="s">
        <v>222</v>
      </c>
      <c r="R293" s="314" t="s">
        <v>226</v>
      </c>
      <c r="S293" s="314" t="s">
        <v>235</v>
      </c>
      <c r="T293" s="314" t="s">
        <v>240</v>
      </c>
      <c r="U293" s="314" t="s">
        <v>244</v>
      </c>
      <c r="V293" s="314" t="s">
        <v>268</v>
      </c>
      <c r="W293" s="314" t="s">
        <v>286</v>
      </c>
      <c r="X293" s="314" t="s">
        <v>291</v>
      </c>
      <c r="Y293" s="314" t="s">
        <v>297</v>
      </c>
      <c r="Z293" s="314" t="s">
        <v>307</v>
      </c>
      <c r="AA293" s="314" t="s">
        <v>322</v>
      </c>
      <c r="AB293" s="314" t="s">
        <v>333</v>
      </c>
      <c r="AC293" s="314" t="s">
        <v>337</v>
      </c>
      <c r="AD293" s="314" t="s">
        <v>345</v>
      </c>
      <c r="AE293" s="314" t="s">
        <v>351</v>
      </c>
      <c r="AF293" s="314" t="s">
        <v>358</v>
      </c>
      <c r="AG293" s="314" t="s">
        <v>240</v>
      </c>
    </row>
    <row r="294" spans="1:33" ht="13.5" customHeight="1" thickBot="1" x14ac:dyDescent="0.25">
      <c r="A294" s="463"/>
      <c r="B294" s="315"/>
      <c r="C294" s="315"/>
      <c r="D294" s="315"/>
      <c r="E294" s="315"/>
      <c r="F294" s="315"/>
      <c r="G294" s="315"/>
      <c r="H294" s="315"/>
      <c r="I294" s="315"/>
      <c r="J294" s="315"/>
      <c r="K294" s="315"/>
      <c r="L294" s="315"/>
      <c r="M294" s="315"/>
      <c r="N294" s="308"/>
      <c r="O294" s="315"/>
      <c r="P294" s="315"/>
      <c r="Q294" s="315"/>
      <c r="R294" s="315"/>
      <c r="S294" s="315"/>
      <c r="T294" s="315"/>
      <c r="U294" s="315"/>
      <c r="V294" s="315"/>
      <c r="W294" s="315"/>
      <c r="X294" s="315"/>
      <c r="Y294" s="315"/>
      <c r="Z294" s="315"/>
      <c r="AA294" s="315"/>
      <c r="AB294" s="315"/>
      <c r="AC294" s="315"/>
      <c r="AD294" s="315"/>
      <c r="AE294" s="315"/>
      <c r="AF294" s="315"/>
      <c r="AG294" s="315"/>
    </row>
    <row r="295" spans="1:33" ht="18" customHeight="1" thickTop="1" thickBot="1" x14ac:dyDescent="0.25">
      <c r="A295" s="40" t="s">
        <v>472</v>
      </c>
      <c r="B295" s="46">
        <f>IFERROR(X22*H22,"0")</f>
        <v>0</v>
      </c>
      <c r="C295" s="46">
        <f>IFERROR(X28*H28,"0")+IFERROR(X29*H29,"0")+IFERROR(X30*H30,"0")+IFERROR(X31*H31,"0")</f>
        <v>273</v>
      </c>
      <c r="D295" s="46">
        <f>IFERROR(X36*H36,"0")+IFERROR(X37*H37,"0")</f>
        <v>216</v>
      </c>
      <c r="E295" s="46">
        <f>IFERROR(X42*H42,"0")</f>
        <v>0</v>
      </c>
      <c r="F295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597.12</v>
      </c>
      <c r="G295" s="46">
        <f>IFERROR(X63*H63,"0")+IFERROR(X64*H64,"0")</f>
        <v>228.6</v>
      </c>
      <c r="H295" s="46">
        <f>IFERROR(X69*H69,"0")</f>
        <v>100.8</v>
      </c>
      <c r="I295" s="46">
        <f>IFERROR(X74*H74,"0")+IFERROR(X75*H75,"0")</f>
        <v>252</v>
      </c>
      <c r="J295" s="46">
        <f>IFERROR(X80*H80,"0")+IFERROR(X81*H81,"0")+IFERROR(X82*H82,"0")+IFERROR(X83*H83,"0")+IFERROR(X84*H84,"0")+IFERROR(X85*H85,"0")</f>
        <v>708.95999999999992</v>
      </c>
      <c r="K295" s="46">
        <f>IFERROR(X90*H90,"0")+IFERROR(X91*H91,"0")+IFERROR(X92*H92,"0")</f>
        <v>0</v>
      </c>
      <c r="L295" s="46">
        <f>IFERROR(X97*H97,"0")+IFERROR(X98*H98,"0")+IFERROR(X99*H99,"0")+IFERROR(X100*H100,"0")+IFERROR(X101*H101,"0")+IFERROR(X102*H102,"0")+IFERROR(X103*H103,"0")+IFERROR(X104*H104,"0")</f>
        <v>2129.2800000000002</v>
      </c>
      <c r="M295" s="46">
        <f>IFERROR(X109*H109,"0")+IFERROR(X110*H110,"0")</f>
        <v>630</v>
      </c>
      <c r="N295" s="308"/>
      <c r="O295" s="46">
        <f>IFERROR(X115*H115,"0")+IFERROR(X116*H116,"0")</f>
        <v>42</v>
      </c>
      <c r="P295" s="46">
        <f>IFERROR(X121*H121,"0")+IFERROR(X122*H122,"0")+IFERROR(X123*H123,"0")</f>
        <v>336</v>
      </c>
      <c r="Q295" s="46">
        <f>IFERROR(X128*H128,"0")</f>
        <v>84</v>
      </c>
      <c r="R295" s="46">
        <f>IFERROR(X133*H133,"0")+IFERROR(X134*H134,"0")</f>
        <v>0</v>
      </c>
      <c r="S295" s="46">
        <f>IFERROR(X139*H139,"0")</f>
        <v>117.6</v>
      </c>
      <c r="T295" s="46">
        <f>IFERROR(X145*H145,"0")</f>
        <v>0</v>
      </c>
      <c r="U295" s="46">
        <f>IFERROR(X150*H150,"0")+IFERROR(X151*H151,"0")+IFERROR(X152*H152,"0")+IFERROR(X153*H153,"0")+IFERROR(X157*H157,"0")+IFERROR(X158*H158,"0")</f>
        <v>0</v>
      </c>
      <c r="V295" s="46">
        <f>IFERROR(X164*H164,"0")+IFERROR(X165*H165,"0")+IFERROR(X166*H166,"0")+IFERROR(X170*H170,"0")</f>
        <v>420</v>
      </c>
      <c r="W295" s="46">
        <f>IFERROR(X175*H175,"0")</f>
        <v>0</v>
      </c>
      <c r="X295" s="46">
        <f>IFERROR(X181*H181,"0")</f>
        <v>0</v>
      </c>
      <c r="Y295" s="46">
        <f>IFERROR(X186*H186,"0")+IFERROR(X187*H187,"0")+IFERROR(X188*H188,"0")</f>
        <v>0</v>
      </c>
      <c r="Z295" s="46">
        <f>IFERROR(X193*H193,"0")+IFERROR(X194*H194,"0")+IFERROR(X195*H195,"0")+IFERROR(X196*H196,"0")+IFERROR(X197*H197,"0")+IFERROR(X198*H198,"0")</f>
        <v>148.80000000000001</v>
      </c>
      <c r="AA295" s="46">
        <f>IFERROR(X203*H203,"0")+IFERROR(X204*H204,"0")+IFERROR(X205*H205,"0")+IFERROR(X206*H206,"0")</f>
        <v>0</v>
      </c>
      <c r="AB295" s="46">
        <f>IFERROR(X211*H211,"0")</f>
        <v>0</v>
      </c>
      <c r="AC295" s="46">
        <f>IFERROR(X216*H216,"0")+IFERROR(X217*H217,"0")</f>
        <v>0</v>
      </c>
      <c r="AD295" s="46">
        <f>IFERROR(X223*H223,"0")</f>
        <v>0</v>
      </c>
      <c r="AE295" s="46">
        <f>IFERROR(X229*H229,"0")+IFERROR(X230*H230,"0")</f>
        <v>0</v>
      </c>
      <c r="AF295" s="46">
        <f>IFERROR(X236*H236,"0")</f>
        <v>0</v>
      </c>
      <c r="AG295" s="46">
        <f>IFERROR(X242*H242,"0")+IFERROR(X243*H243,"0")+IFERROR(X244*H244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7643.1</v>
      </c>
    </row>
    <row r="296" spans="1:33" ht="13.5" customHeight="1" thickTop="1" x14ac:dyDescent="0.2">
      <c r="C296" s="308"/>
    </row>
    <row r="297" spans="1:33" ht="19.5" customHeight="1" x14ac:dyDescent="0.2">
      <c r="A297" s="58" t="s">
        <v>473</v>
      </c>
      <c r="B297" s="58" t="s">
        <v>474</v>
      </c>
      <c r="C297" s="58" t="s">
        <v>475</v>
      </c>
    </row>
    <row r="298" spans="1:33" x14ac:dyDescent="0.2">
      <c r="A298" s="59">
        <f>SUMPRODUCT(--(BB:BB="ЗПФ"),--(W:W="кор"),H:H,Y:Y)+SUMPRODUCT(--(BB:BB="ЗПФ"),--(W:W="кг"),Y:Y)</f>
        <v>3319.8000000000006</v>
      </c>
      <c r="B298" s="60">
        <f>SUMPRODUCT(--(BB:BB="ПГП"),--(W:W="кор"),H:H,Y:Y)+SUMPRODUCT(--(BB:BB="ПГП"),--(W:W="кг"),Y:Y)</f>
        <v>10607.460000000001</v>
      </c>
      <c r="C298" s="60">
        <f>SUMPRODUCT(--(BB:BB="КИЗ"),--(W:W="кор"),H:H,Y:Y)+SUMPRODUCT(--(BB:BB="КИЗ"),--(W:W="кг"),Y:Y)</f>
        <v>0</v>
      </c>
    </row>
  </sheetData>
  <sheetProtection algorithmName="SHA-512" hashValue="h9mbvWd16ecvabd0ht4/DEqZ6jl7UHg3QBsLXW3SvjIBooZ35zzqe+Dsv36U/tP8HdxHgSCNIEtrlcOXNkOrSQ==" saltValue="nhGyatU8RmWuauiVCdAkJg==" spinCount="100000" sheet="1" objects="1" scenarios="1" sort="0" autoFilter="0" pivotTables="0"/>
  <autoFilter ref="A18:AF29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83,00"/>
        <filter val="1 733,00"/>
        <filter val="100,80"/>
        <filter val="108,00"/>
        <filter val="112,00"/>
        <filter val="117,60"/>
        <filter val="13 927,26"/>
        <filter val="132,00"/>
        <filter val="14,00"/>
        <filter val="140,00"/>
        <filter val="148,80"/>
        <filter val="15 025,35"/>
        <filter val="15 925,35"/>
        <filter val="154,00"/>
        <filter val="18,00"/>
        <filter val="182,00"/>
        <filter val="196,00"/>
        <filter val="2 129,28"/>
        <filter val="2,00"/>
        <filter val="210,00"/>
        <filter val="216,00"/>
        <filter val="228,00"/>
        <filter val="228,60"/>
        <filter val="24,00"/>
        <filter val="252,00"/>
        <filter val="273,00"/>
        <filter val="28,00"/>
        <filter val="3 467,00"/>
        <filter val="3,00"/>
        <filter val="300,00"/>
        <filter val="336,00"/>
        <filter val="36"/>
        <filter val="36,00"/>
        <filter val="42,00"/>
        <filter val="420,00"/>
        <filter val="54,00"/>
        <filter val="56,00"/>
        <filter val="597,12"/>
        <filter val="6 753,90"/>
        <filter val="60,00"/>
        <filter val="630,00"/>
        <filter val="70,00"/>
        <filter val="708,96"/>
        <filter val="72,00"/>
        <filter val="792,00"/>
        <filter val="84,00"/>
        <filter val="96,00"/>
        <filter val="97,20"/>
        <filter val="98,00"/>
      </filters>
    </filterColumn>
    <filterColumn colId="29" showButton="0"/>
    <filterColumn colId="30" showButton="0"/>
  </autoFilter>
  <mergeCells count="527">
    <mergeCell ref="A285:O290"/>
    <mergeCell ref="P244:T244"/>
    <mergeCell ref="D187:E187"/>
    <mergeCell ref="X292:AC292"/>
    <mergeCell ref="P87:V87"/>
    <mergeCell ref="A34:Z34"/>
    <mergeCell ref="P245:V245"/>
    <mergeCell ref="H9:I9"/>
    <mergeCell ref="P224:V224"/>
    <mergeCell ref="P24:V24"/>
    <mergeCell ref="D281:E281"/>
    <mergeCell ref="P260:V260"/>
    <mergeCell ref="A78:Z78"/>
    <mergeCell ref="D263:E263"/>
    <mergeCell ref="A70:O71"/>
    <mergeCell ref="P157:T157"/>
    <mergeCell ref="D134:E134"/>
    <mergeCell ref="D205:E205"/>
    <mergeCell ref="D195:E195"/>
    <mergeCell ref="P56:T56"/>
    <mergeCell ref="V10:W10"/>
    <mergeCell ref="P99:T99"/>
    <mergeCell ref="P170:T170"/>
    <mergeCell ref="P145:T145"/>
    <mergeCell ref="R1:T1"/>
    <mergeCell ref="P150:T150"/>
    <mergeCell ref="A218:O219"/>
    <mergeCell ref="P28:T28"/>
    <mergeCell ref="P165:T165"/>
    <mergeCell ref="F293:F294"/>
    <mergeCell ref="D98:E98"/>
    <mergeCell ref="P152:T152"/>
    <mergeCell ref="P77:V77"/>
    <mergeCell ref="P30:T30"/>
    <mergeCell ref="A76:O77"/>
    <mergeCell ref="P141:V141"/>
    <mergeCell ref="A140:O141"/>
    <mergeCell ref="A202:Z202"/>
    <mergeCell ref="P275:T275"/>
    <mergeCell ref="P168:V168"/>
    <mergeCell ref="P104:T104"/>
    <mergeCell ref="B17:B18"/>
    <mergeCell ref="A73:Z73"/>
    <mergeCell ref="A171:O172"/>
    <mergeCell ref="D258:E258"/>
    <mergeCell ref="P207:V207"/>
    <mergeCell ref="P252:T252"/>
    <mergeCell ref="P81:T81"/>
    <mergeCell ref="D197:E197"/>
    <mergeCell ref="D253:E253"/>
    <mergeCell ref="D53:E53"/>
    <mergeCell ref="P232:V232"/>
    <mergeCell ref="D47:E47"/>
    <mergeCell ref="P159:V159"/>
    <mergeCell ref="A149:Z149"/>
    <mergeCell ref="W17:W18"/>
    <mergeCell ref="P261:V261"/>
    <mergeCell ref="P182:V182"/>
    <mergeCell ref="P38:V38"/>
    <mergeCell ref="L17:L18"/>
    <mergeCell ref="P112:V112"/>
    <mergeCell ref="D100:E100"/>
    <mergeCell ref="A173:Z173"/>
    <mergeCell ref="P17:T18"/>
    <mergeCell ref="A148:Z148"/>
    <mergeCell ref="P63:T63"/>
    <mergeCell ref="P194:T194"/>
    <mergeCell ref="P50:T50"/>
    <mergeCell ref="D31:E31"/>
    <mergeCell ref="A167:O168"/>
    <mergeCell ref="D158:E158"/>
    <mergeCell ref="D229:E229"/>
    <mergeCell ref="O293:O294"/>
    <mergeCell ref="P154:V154"/>
    <mergeCell ref="Q293:Q294"/>
    <mergeCell ref="A144:Z144"/>
    <mergeCell ref="A215:Z215"/>
    <mergeCell ref="D7:M7"/>
    <mergeCell ref="P236:T236"/>
    <mergeCell ref="P92:T92"/>
    <mergeCell ref="A159:O160"/>
    <mergeCell ref="P29:T29"/>
    <mergeCell ref="P271:T271"/>
    <mergeCell ref="P100:T100"/>
    <mergeCell ref="D81:E81"/>
    <mergeCell ref="P265:T265"/>
    <mergeCell ref="D8:M8"/>
    <mergeCell ref="A226:Z226"/>
    <mergeCell ref="P31:T31"/>
    <mergeCell ref="P158:T158"/>
    <mergeCell ref="D139:E139"/>
    <mergeCell ref="P118:V118"/>
    <mergeCell ref="A241:Z241"/>
    <mergeCell ref="A228:Z228"/>
    <mergeCell ref="P266:T266"/>
    <mergeCell ref="A212:O213"/>
    <mergeCell ref="H1:Q1"/>
    <mergeCell ref="P246:V246"/>
    <mergeCell ref="D259:E259"/>
    <mergeCell ref="A237:O238"/>
    <mergeCell ref="A163:Z163"/>
    <mergeCell ref="D28:E28"/>
    <mergeCell ref="D236:E236"/>
    <mergeCell ref="D92:E92"/>
    <mergeCell ref="D55:E55"/>
    <mergeCell ref="P242:T242"/>
    <mergeCell ref="D30:E30"/>
    <mergeCell ref="D5:E5"/>
    <mergeCell ref="P42:T42"/>
    <mergeCell ref="A32:O33"/>
    <mergeCell ref="P259:T259"/>
    <mergeCell ref="D69:E69"/>
    <mergeCell ref="P106:V106"/>
    <mergeCell ref="P177:V177"/>
    <mergeCell ref="P33:V33"/>
    <mergeCell ref="P93:V93"/>
    <mergeCell ref="A45:Z45"/>
    <mergeCell ref="A26:Z26"/>
    <mergeCell ref="D1:F1"/>
    <mergeCell ref="J17:J18"/>
    <mergeCell ref="P273:T273"/>
    <mergeCell ref="D145:E145"/>
    <mergeCell ref="D272:E272"/>
    <mergeCell ref="A46:Z46"/>
    <mergeCell ref="P166:T166"/>
    <mergeCell ref="P293:P294"/>
    <mergeCell ref="A89:Z89"/>
    <mergeCell ref="D274:E274"/>
    <mergeCell ref="P116:T116"/>
    <mergeCell ref="D122:E122"/>
    <mergeCell ref="P103:T103"/>
    <mergeCell ref="P268:T268"/>
    <mergeCell ref="P230:T230"/>
    <mergeCell ref="D211:E211"/>
    <mergeCell ref="P130:V130"/>
    <mergeCell ref="P190:V190"/>
    <mergeCell ref="P97:T97"/>
    <mergeCell ref="P59:V59"/>
    <mergeCell ref="P47:T47"/>
    <mergeCell ref="P111:V111"/>
    <mergeCell ref="A234:Z234"/>
    <mergeCell ref="D82:E82"/>
    <mergeCell ref="A184:Z184"/>
    <mergeCell ref="P125:V125"/>
    <mergeCell ref="P281:T281"/>
    <mergeCell ref="A293:A294"/>
    <mergeCell ref="C293:C294"/>
    <mergeCell ref="A120:Z120"/>
    <mergeCell ref="A239:Z239"/>
    <mergeCell ref="A95:Z95"/>
    <mergeCell ref="Q9:R9"/>
    <mergeCell ref="A113:Z113"/>
    <mergeCell ref="Q11:R11"/>
    <mergeCell ref="P205:T205"/>
    <mergeCell ref="A251:Z251"/>
    <mergeCell ref="P288:V288"/>
    <mergeCell ref="D157:E157"/>
    <mergeCell ref="P65:V65"/>
    <mergeCell ref="P136:V136"/>
    <mergeCell ref="A135:O136"/>
    <mergeCell ref="W293:W294"/>
    <mergeCell ref="A126:Z126"/>
    <mergeCell ref="Y293:Y294"/>
    <mergeCell ref="A12:M12"/>
    <mergeCell ref="A180:Z180"/>
    <mergeCell ref="A240:Z240"/>
    <mergeCell ref="P200:V200"/>
    <mergeCell ref="P74:T74"/>
    <mergeCell ref="A6:C6"/>
    <mergeCell ref="A96:Z96"/>
    <mergeCell ref="A161:Z161"/>
    <mergeCell ref="P55:T55"/>
    <mergeCell ref="D115:E115"/>
    <mergeCell ref="V293:V294"/>
    <mergeCell ref="P280:T280"/>
    <mergeCell ref="D90:E90"/>
    <mergeCell ref="X293:X294"/>
    <mergeCell ref="Q12:R12"/>
    <mergeCell ref="P183:V183"/>
    <mergeCell ref="A43:O44"/>
    <mergeCell ref="D230:E230"/>
    <mergeCell ref="P197:T197"/>
    <mergeCell ref="A254:O255"/>
    <mergeCell ref="P238:V238"/>
    <mergeCell ref="P264:T264"/>
    <mergeCell ref="A249:O250"/>
    <mergeCell ref="B293:B294"/>
    <mergeCell ref="D293:D294"/>
    <mergeCell ref="P272:T272"/>
    <mergeCell ref="D264:E264"/>
    <mergeCell ref="P277:T277"/>
    <mergeCell ref="P199:V199"/>
    <mergeCell ref="D9:E9"/>
    <mergeCell ref="F9:G9"/>
    <mergeCell ref="P53:T53"/>
    <mergeCell ref="P146:V146"/>
    <mergeCell ref="D63:E63"/>
    <mergeCell ref="A38:O39"/>
    <mergeCell ref="D52:E52"/>
    <mergeCell ref="A162:Z162"/>
    <mergeCell ref="P15:T16"/>
    <mergeCell ref="D116:E116"/>
    <mergeCell ref="D91:E91"/>
    <mergeCell ref="A146:O147"/>
    <mergeCell ref="P122:T122"/>
    <mergeCell ref="A117:O118"/>
    <mergeCell ref="A111:O112"/>
    <mergeCell ref="P52:T52"/>
    <mergeCell ref="I17:I18"/>
    <mergeCell ref="A68:Z68"/>
    <mergeCell ref="A19:Z19"/>
    <mergeCell ref="P39:V39"/>
    <mergeCell ref="P70:V70"/>
    <mergeCell ref="A156:Z156"/>
    <mergeCell ref="P32:V32"/>
    <mergeCell ref="D280:E280"/>
    <mergeCell ref="D109:E109"/>
    <mergeCell ref="T5:U5"/>
    <mergeCell ref="V5:W5"/>
    <mergeCell ref="P203:T203"/>
    <mergeCell ref="A224:O225"/>
    <mergeCell ref="D282:E282"/>
    <mergeCell ref="P212:V212"/>
    <mergeCell ref="A142:Z142"/>
    <mergeCell ref="Q8:R8"/>
    <mergeCell ref="P69:T69"/>
    <mergeCell ref="P267:T267"/>
    <mergeCell ref="D248:E248"/>
    <mergeCell ref="V6:W9"/>
    <mergeCell ref="H5:M5"/>
    <mergeCell ref="D6:M6"/>
    <mergeCell ref="A176:O177"/>
    <mergeCell ref="P282:T282"/>
    <mergeCell ref="A227:Z227"/>
    <mergeCell ref="P48:T48"/>
    <mergeCell ref="A105:O106"/>
    <mergeCell ref="A9:C9"/>
    <mergeCell ref="D58:E58"/>
    <mergeCell ref="A5:C5"/>
    <mergeCell ref="AF293:AF294"/>
    <mergeCell ref="D188:E188"/>
    <mergeCell ref="C292:S292"/>
    <mergeCell ref="P211:T211"/>
    <mergeCell ref="P225:V225"/>
    <mergeCell ref="P51:T51"/>
    <mergeCell ref="P153:T153"/>
    <mergeCell ref="A199:O200"/>
    <mergeCell ref="D36:E36"/>
    <mergeCell ref="P71:V71"/>
    <mergeCell ref="A138:Z138"/>
    <mergeCell ref="A59:O60"/>
    <mergeCell ref="A119:Z119"/>
    <mergeCell ref="AE293:AE294"/>
    <mergeCell ref="P249:V249"/>
    <mergeCell ref="J293:J294"/>
    <mergeCell ref="P172:V172"/>
    <mergeCell ref="L293:L294"/>
    <mergeCell ref="A40:Z40"/>
    <mergeCell ref="A67:Z67"/>
    <mergeCell ref="D203:E203"/>
    <mergeCell ref="D267:E267"/>
    <mergeCell ref="P90:T90"/>
    <mergeCell ref="D204:E204"/>
    <mergeCell ref="AG293:AG294"/>
    <mergeCell ref="A256:Z256"/>
    <mergeCell ref="P231:V231"/>
    <mergeCell ref="P115:T115"/>
    <mergeCell ref="A15:M15"/>
    <mergeCell ref="D48:E48"/>
    <mergeCell ref="P229:T229"/>
    <mergeCell ref="P204:T204"/>
    <mergeCell ref="J9:M9"/>
    <mergeCell ref="A283:O284"/>
    <mergeCell ref="A65:O66"/>
    <mergeCell ref="D193:E193"/>
    <mergeCell ref="P206:T206"/>
    <mergeCell ref="D56:E56"/>
    <mergeCell ref="P37:T37"/>
    <mergeCell ref="P155:V155"/>
    <mergeCell ref="A154:O155"/>
    <mergeCell ref="D64:E64"/>
    <mergeCell ref="P248:T248"/>
    <mergeCell ref="A129:O130"/>
    <mergeCell ref="D51:E51"/>
    <mergeCell ref="P86:V86"/>
    <mergeCell ref="P213:V213"/>
    <mergeCell ref="A209:Z209"/>
    <mergeCell ref="AA17:AA18"/>
    <mergeCell ref="H10:M10"/>
    <mergeCell ref="AC17:AC18"/>
    <mergeCell ref="P279:T279"/>
    <mergeCell ref="A72:Z72"/>
    <mergeCell ref="P147:V147"/>
    <mergeCell ref="D153:E153"/>
    <mergeCell ref="D128:E128"/>
    <mergeCell ref="Z17:Z18"/>
    <mergeCell ref="AB17:AB18"/>
    <mergeCell ref="A86:O87"/>
    <mergeCell ref="P164:T164"/>
    <mergeCell ref="P269:T269"/>
    <mergeCell ref="D85:E85"/>
    <mergeCell ref="A231:O232"/>
    <mergeCell ref="G17:G18"/>
    <mergeCell ref="A143:Z143"/>
    <mergeCell ref="P171:V171"/>
    <mergeCell ref="D80:E80"/>
    <mergeCell ref="P188:T188"/>
    <mergeCell ref="A169:Z169"/>
    <mergeCell ref="D275:E275"/>
    <mergeCell ref="D104:E104"/>
    <mergeCell ref="P254:V254"/>
    <mergeCell ref="T293:T294"/>
    <mergeCell ref="A27:Z27"/>
    <mergeCell ref="P98:T98"/>
    <mergeCell ref="A214:Z214"/>
    <mergeCell ref="P175:T175"/>
    <mergeCell ref="D83:E83"/>
    <mergeCell ref="K293:K294"/>
    <mergeCell ref="D273:E273"/>
    <mergeCell ref="P105:V105"/>
    <mergeCell ref="M293:M294"/>
    <mergeCell ref="A79:Z79"/>
    <mergeCell ref="D277:E277"/>
    <mergeCell ref="A137:Z137"/>
    <mergeCell ref="P60:V60"/>
    <mergeCell ref="P216:T216"/>
    <mergeCell ref="A210:Z210"/>
    <mergeCell ref="P124:V124"/>
    <mergeCell ref="D74:E74"/>
    <mergeCell ref="P217:T217"/>
    <mergeCell ref="A207:O208"/>
    <mergeCell ref="D198:E198"/>
    <mergeCell ref="D269:E269"/>
    <mergeCell ref="D75:E75"/>
    <mergeCell ref="D206:E206"/>
    <mergeCell ref="P276:T276"/>
    <mergeCell ref="D257:E257"/>
    <mergeCell ref="M17:M18"/>
    <mergeCell ref="O17:O18"/>
    <mergeCell ref="D270:E270"/>
    <mergeCell ref="A245:O246"/>
    <mergeCell ref="P253:T253"/>
    <mergeCell ref="D223:E223"/>
    <mergeCell ref="AD293:AD294"/>
    <mergeCell ref="P109:T109"/>
    <mergeCell ref="P274:T274"/>
    <mergeCell ref="D186:E186"/>
    <mergeCell ref="D217:E217"/>
    <mergeCell ref="A93:O94"/>
    <mergeCell ref="P84:T84"/>
    <mergeCell ref="P193:T193"/>
    <mergeCell ref="P22:T22"/>
    <mergeCell ref="A61:Z61"/>
    <mergeCell ref="A88:Z88"/>
    <mergeCell ref="P257:T257"/>
    <mergeCell ref="P80:T80"/>
    <mergeCell ref="D194:E194"/>
    <mergeCell ref="P94:V94"/>
    <mergeCell ref="A41:Z41"/>
    <mergeCell ref="S293:S294"/>
    <mergeCell ref="P270:T270"/>
    <mergeCell ref="U293:U294"/>
    <mergeCell ref="D151:E151"/>
    <mergeCell ref="P49:T49"/>
    <mergeCell ref="P284:V284"/>
    <mergeCell ref="P36:T36"/>
    <mergeCell ref="P278:T278"/>
    <mergeCell ref="D150:E150"/>
    <mergeCell ref="P129:V129"/>
    <mergeCell ref="P101:T101"/>
    <mergeCell ref="P250:V250"/>
    <mergeCell ref="P286:V286"/>
    <mergeCell ref="A233:Z233"/>
    <mergeCell ref="A235:Z235"/>
    <mergeCell ref="P102:T102"/>
    <mergeCell ref="A247:Z247"/>
    <mergeCell ref="P189:V189"/>
    <mergeCell ref="A185:Z185"/>
    <mergeCell ref="P196:T196"/>
    <mergeCell ref="P287:V287"/>
    <mergeCell ref="D164:E164"/>
    <mergeCell ref="R293:R294"/>
    <mergeCell ref="D243:E243"/>
    <mergeCell ref="P2:W3"/>
    <mergeCell ref="P133:T133"/>
    <mergeCell ref="P218:V218"/>
    <mergeCell ref="P198:T198"/>
    <mergeCell ref="P54:T54"/>
    <mergeCell ref="A23:O24"/>
    <mergeCell ref="P64:T64"/>
    <mergeCell ref="D10:E10"/>
    <mergeCell ref="F10:G10"/>
    <mergeCell ref="D99:E99"/>
    <mergeCell ref="A201:Z201"/>
    <mergeCell ref="P128:T128"/>
    <mergeCell ref="Q13:R13"/>
    <mergeCell ref="P139:T139"/>
    <mergeCell ref="D84:E84"/>
    <mergeCell ref="D22:E22"/>
    <mergeCell ref="P44:V44"/>
    <mergeCell ref="T6:U9"/>
    <mergeCell ref="Q10:R10"/>
    <mergeCell ref="A13:M13"/>
    <mergeCell ref="H17:H18"/>
    <mergeCell ref="D181:E181"/>
    <mergeCell ref="P91:T91"/>
    <mergeCell ref="A14:M14"/>
    <mergeCell ref="P290:V290"/>
    <mergeCell ref="AD17:AF18"/>
    <mergeCell ref="P167:V167"/>
    <mergeCell ref="D101:E101"/>
    <mergeCell ref="A132:Z132"/>
    <mergeCell ref="P117:V117"/>
    <mergeCell ref="F5:G5"/>
    <mergeCell ref="A221:Z221"/>
    <mergeCell ref="A25:Z25"/>
    <mergeCell ref="D175:E175"/>
    <mergeCell ref="P186:T186"/>
    <mergeCell ref="P82:T82"/>
    <mergeCell ref="V11:W11"/>
    <mergeCell ref="P57:T57"/>
    <mergeCell ref="D165:E165"/>
    <mergeCell ref="P75:T75"/>
    <mergeCell ref="D152:E152"/>
    <mergeCell ref="N17:N18"/>
    <mergeCell ref="Q5:R5"/>
    <mergeCell ref="F17:F18"/>
    <mergeCell ref="A8:C8"/>
    <mergeCell ref="A10:C10"/>
    <mergeCell ref="A220:Z220"/>
    <mergeCell ref="A222:Z222"/>
    <mergeCell ref="D271:E271"/>
    <mergeCell ref="V12:W12"/>
    <mergeCell ref="D279:E279"/>
    <mergeCell ref="P121:T121"/>
    <mergeCell ref="P181:T181"/>
    <mergeCell ref="D29:E29"/>
    <mergeCell ref="AA293:AA294"/>
    <mergeCell ref="D265:E265"/>
    <mergeCell ref="AC293:AC294"/>
    <mergeCell ref="D216:E216"/>
    <mergeCell ref="A20:Z20"/>
    <mergeCell ref="D252:E252"/>
    <mergeCell ref="P123:T123"/>
    <mergeCell ref="P110:T110"/>
    <mergeCell ref="P66:V66"/>
    <mergeCell ref="A127:Z127"/>
    <mergeCell ref="P289:V289"/>
    <mergeCell ref="A114:Z114"/>
    <mergeCell ref="A191:Z191"/>
    <mergeCell ref="D276:E276"/>
    <mergeCell ref="A107:Z107"/>
    <mergeCell ref="A178:Z178"/>
    <mergeCell ref="D170:E170"/>
    <mergeCell ref="D49:E49"/>
    <mergeCell ref="Q6:R6"/>
    <mergeCell ref="P134:T134"/>
    <mergeCell ref="P243:T243"/>
    <mergeCell ref="A124:O125"/>
    <mergeCell ref="A189:O190"/>
    <mergeCell ref="D102:E102"/>
    <mergeCell ref="P208:V208"/>
    <mergeCell ref="D196:E196"/>
    <mergeCell ref="P219:V219"/>
    <mergeCell ref="P23:V23"/>
    <mergeCell ref="D133:E133"/>
    <mergeCell ref="A35:Z35"/>
    <mergeCell ref="A62:Z62"/>
    <mergeCell ref="D54:E54"/>
    <mergeCell ref="P160:V160"/>
    <mergeCell ref="P83:T83"/>
    <mergeCell ref="D242:E242"/>
    <mergeCell ref="P237:V237"/>
    <mergeCell ref="P135:V135"/>
    <mergeCell ref="A174:Z174"/>
    <mergeCell ref="A108:Z108"/>
    <mergeCell ref="D166:E166"/>
    <mergeCell ref="P195:T195"/>
    <mergeCell ref="A17:A18"/>
    <mergeCell ref="U17:V17"/>
    <mergeCell ref="Y17:Y18"/>
    <mergeCell ref="D57:E57"/>
    <mergeCell ref="A260:O261"/>
    <mergeCell ref="D268:E268"/>
    <mergeCell ref="P151:T151"/>
    <mergeCell ref="D97:E97"/>
    <mergeCell ref="P76:V76"/>
    <mergeCell ref="D17:E18"/>
    <mergeCell ref="X17:X18"/>
    <mergeCell ref="P263:T263"/>
    <mergeCell ref="D244:E244"/>
    <mergeCell ref="A262:Z262"/>
    <mergeCell ref="P255:V255"/>
    <mergeCell ref="K17:K18"/>
    <mergeCell ref="C17:C18"/>
    <mergeCell ref="D103:E103"/>
    <mergeCell ref="D37:E37"/>
    <mergeCell ref="P187:T187"/>
    <mergeCell ref="P258:T258"/>
    <mergeCell ref="A182:O183"/>
    <mergeCell ref="P223:T223"/>
    <mergeCell ref="P176:V176"/>
    <mergeCell ref="A179:Z179"/>
    <mergeCell ref="Z293:Z294"/>
    <mergeCell ref="P140:V140"/>
    <mergeCell ref="A192:Z192"/>
    <mergeCell ref="AB293:AB294"/>
    <mergeCell ref="A21:Z21"/>
    <mergeCell ref="D121:E121"/>
    <mergeCell ref="D42:E42"/>
    <mergeCell ref="T292:U292"/>
    <mergeCell ref="V292:W292"/>
    <mergeCell ref="A131:Z131"/>
    <mergeCell ref="D123:E123"/>
    <mergeCell ref="P58:T58"/>
    <mergeCell ref="D50:E50"/>
    <mergeCell ref="D110:E110"/>
    <mergeCell ref="E293:E294"/>
    <mergeCell ref="G293:G294"/>
    <mergeCell ref="P43:V43"/>
    <mergeCell ref="I293:I294"/>
    <mergeCell ref="P285:V285"/>
    <mergeCell ref="P85:T85"/>
    <mergeCell ref="D266:E266"/>
    <mergeCell ref="D278:E278"/>
    <mergeCell ref="H293:H294"/>
    <mergeCell ref="P283:V28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21 X139 X145 X150:X151 X153 X157:X158 X170 X175 X181 X187:X188 X193 X195 X197 X203 X205 X211 X216:X217 X223 X230 X236 X253 X259 X263 X265 X267 X269:X270 X272:X273 X277:X28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:X98 X101 X115 X122:X123 X128 X133:X134 X166 X186 X194 X196 X198 X204 X206 X242:X244 X248 X257 X264 X266 X268 X274:X276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9:X100 X102:X104 X109:X110 X116 X152 X164:X165 X229 X252 X258 X271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476</v>
      </c>
      <c r="H1" s="52"/>
    </row>
    <row r="3" spans="2:8" x14ac:dyDescent="0.2">
      <c r="B3" s="47" t="s">
        <v>477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478</v>
      </c>
      <c r="D6" s="47" t="s">
        <v>479</v>
      </c>
      <c r="E6" s="47"/>
    </row>
    <row r="8" spans="2:8" x14ac:dyDescent="0.2">
      <c r="B8" s="47" t="s">
        <v>18</v>
      </c>
      <c r="C8" s="47" t="s">
        <v>478</v>
      </c>
      <c r="D8" s="47"/>
      <c r="E8" s="47"/>
    </row>
    <row r="10" spans="2:8" x14ac:dyDescent="0.2">
      <c r="B10" s="47" t="s">
        <v>480</v>
      </c>
      <c r="C10" s="47"/>
      <c r="D10" s="47"/>
      <c r="E10" s="47"/>
    </row>
    <row r="11" spans="2:8" x14ac:dyDescent="0.2">
      <c r="B11" s="47" t="s">
        <v>481</v>
      </c>
      <c r="C11" s="47"/>
      <c r="D11" s="47"/>
      <c r="E11" s="47"/>
    </row>
    <row r="12" spans="2:8" x14ac:dyDescent="0.2">
      <c r="B12" s="47" t="s">
        <v>482</v>
      </c>
      <c r="C12" s="47"/>
      <c r="D12" s="47"/>
      <c r="E12" s="47"/>
    </row>
    <row r="13" spans="2:8" x14ac:dyDescent="0.2">
      <c r="B13" s="47" t="s">
        <v>483</v>
      </c>
      <c r="C13" s="47"/>
      <c r="D13" s="47"/>
      <c r="E13" s="47"/>
    </row>
    <row r="14" spans="2:8" x14ac:dyDescent="0.2">
      <c r="B14" s="47" t="s">
        <v>484</v>
      </c>
      <c r="C14" s="47"/>
      <c r="D14" s="47"/>
      <c r="E14" s="47"/>
    </row>
    <row r="15" spans="2:8" x14ac:dyDescent="0.2">
      <c r="B15" s="47" t="s">
        <v>485</v>
      </c>
      <c r="C15" s="47"/>
      <c r="D15" s="47"/>
      <c r="E15" s="47"/>
    </row>
    <row r="16" spans="2:8" x14ac:dyDescent="0.2">
      <c r="B16" s="47" t="s">
        <v>486</v>
      </c>
      <c r="C16" s="47"/>
      <c r="D16" s="47"/>
      <c r="E16" s="47"/>
    </row>
    <row r="17" spans="2:5" x14ac:dyDescent="0.2">
      <c r="B17" s="47" t="s">
        <v>487</v>
      </c>
      <c r="C17" s="47"/>
      <c r="D17" s="47"/>
      <c r="E17" s="47"/>
    </row>
    <row r="18" spans="2:5" x14ac:dyDescent="0.2">
      <c r="B18" s="47" t="s">
        <v>488</v>
      </c>
      <c r="C18" s="47"/>
      <c r="D18" s="47"/>
      <c r="E18" s="47"/>
    </row>
    <row r="19" spans="2:5" x14ac:dyDescent="0.2">
      <c r="B19" s="47" t="s">
        <v>489</v>
      </c>
      <c r="C19" s="47"/>
      <c r="D19" s="47"/>
      <c r="E19" s="47"/>
    </row>
    <row r="20" spans="2:5" x14ac:dyDescent="0.2">
      <c r="B20" s="47" t="s">
        <v>490</v>
      </c>
      <c r="C20" s="47"/>
      <c r="D20" s="47"/>
      <c r="E20" s="47"/>
    </row>
  </sheetData>
  <sheetProtection algorithmName="SHA-512" hashValue="OqM0a73viDhaWAlY33wclix1w6f6VA471vm9n3ETYfK1lNPGrn7Ekq7umHKDnYT1DTS5sZWoHDc9Dp5XQVWLcA==" saltValue="DswjsQ4MZIX7AeViLZev+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501</vt:i4>
      </vt:variant>
    </vt:vector>
  </HeadingPairs>
  <TitlesOfParts>
    <vt:vector size="5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2024-11-07T08:15:44Z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