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52D88EA-2C9B-419E-826A-10DCFEDC1C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Z579" i="1"/>
  <c r="Y579" i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BP574" i="1" s="1"/>
  <c r="P574" i="1"/>
  <c r="BP573" i="1"/>
  <c r="BO573" i="1"/>
  <c r="BN573" i="1"/>
  <c r="BM573" i="1"/>
  <c r="Z573" i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Y571" i="1" s="1"/>
  <c r="P561" i="1"/>
  <c r="X559" i="1"/>
  <c r="X558" i="1"/>
  <c r="BO557" i="1"/>
  <c r="BM557" i="1"/>
  <c r="Y557" i="1"/>
  <c r="BP557" i="1" s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Y558" i="1" s="1"/>
  <c r="P555" i="1"/>
  <c r="X553" i="1"/>
  <c r="X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AD658" i="1" s="1"/>
  <c r="P541" i="1"/>
  <c r="X537" i="1"/>
  <c r="X536" i="1"/>
  <c r="BO535" i="1"/>
  <c r="BM535" i="1"/>
  <c r="Y535" i="1"/>
  <c r="Y536" i="1" s="1"/>
  <c r="P535" i="1"/>
  <c r="X532" i="1"/>
  <c r="X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AB658" i="1" s="1"/>
  <c r="P527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Y519" i="1" s="1"/>
  <c r="P518" i="1"/>
  <c r="X516" i="1"/>
  <c r="X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Y515" i="1" s="1"/>
  <c r="P510" i="1"/>
  <c r="X508" i="1"/>
  <c r="Y507" i="1"/>
  <c r="X507" i="1"/>
  <c r="BP506" i="1"/>
  <c r="BO506" i="1"/>
  <c r="BN506" i="1"/>
  <c r="BM506" i="1"/>
  <c r="Z506" i="1"/>
  <c r="Z507" i="1" s="1"/>
  <c r="Y506" i="1"/>
  <c r="AA65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Y503" i="1" s="1"/>
  <c r="P500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Y493" i="1" s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Y462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Y454" i="1" s="1"/>
  <c r="P451" i="1"/>
  <c r="X449" i="1"/>
  <c r="X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Y433" i="1" s="1"/>
  <c r="P429" i="1"/>
  <c r="X427" i="1"/>
  <c r="X426" i="1"/>
  <c r="BO425" i="1"/>
  <c r="BM425" i="1"/>
  <c r="Y425" i="1"/>
  <c r="BP425" i="1" s="1"/>
  <c r="P425" i="1"/>
  <c r="BO424" i="1"/>
  <c r="BM424" i="1"/>
  <c r="Y424" i="1"/>
  <c r="Y427" i="1" s="1"/>
  <c r="P424" i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X658" i="1" s="1"/>
  <c r="P410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W658" i="1" s="1"/>
  <c r="P398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8" i="1" s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2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6" i="1" s="1"/>
  <c r="P369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Y366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V658" i="1" s="1"/>
  <c r="P350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Y346" i="1" s="1"/>
  <c r="P344" i="1"/>
  <c r="X342" i="1"/>
  <c r="Y341" i="1"/>
  <c r="X341" i="1"/>
  <c r="BP340" i="1"/>
  <c r="BO340" i="1"/>
  <c r="BN340" i="1"/>
  <c r="BM340" i="1"/>
  <c r="Z340" i="1"/>
  <c r="Z341" i="1" s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T658" i="1" s="1"/>
  <c r="P326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8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R65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58" i="1" s="1"/>
  <c r="P297" i="1"/>
  <c r="X294" i="1"/>
  <c r="X293" i="1"/>
  <c r="BO292" i="1"/>
  <c r="BM292" i="1"/>
  <c r="Y292" i="1"/>
  <c r="P658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O658" i="1" s="1"/>
  <c r="P278" i="1"/>
  <c r="X275" i="1"/>
  <c r="X274" i="1"/>
  <c r="BO273" i="1"/>
  <c r="BM273" i="1"/>
  <c r="Y273" i="1"/>
  <c r="Y274" i="1" s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M658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7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58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58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BO139" i="1"/>
  <c r="BM139" i="1"/>
  <c r="Y139" i="1"/>
  <c r="BP139" i="1" s="1"/>
  <c r="P139" i="1"/>
  <c r="BP138" i="1"/>
  <c r="BO138" i="1"/>
  <c r="BN138" i="1"/>
  <c r="BM138" i="1"/>
  <c r="Z138" i="1"/>
  <c r="Y138" i="1"/>
  <c r="Y145" i="1" s="1"/>
  <c r="P138" i="1"/>
  <c r="X136" i="1"/>
  <c r="X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58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Z29" i="1" s="1"/>
  <c r="P29" i="1"/>
  <c r="BO28" i="1"/>
  <c r="BM28" i="1"/>
  <c r="Z28" i="1"/>
  <c r="Y28" i="1"/>
  <c r="BP28" i="1" s="1"/>
  <c r="P28" i="1"/>
  <c r="BO27" i="1"/>
  <c r="BM27" i="1"/>
  <c r="Y27" i="1"/>
  <c r="BP27" i="1" s="1"/>
  <c r="BO26" i="1"/>
  <c r="BM26" i="1"/>
  <c r="Y26" i="1"/>
  <c r="Y36" i="1" s="1"/>
  <c r="P26" i="1"/>
  <c r="X24" i="1"/>
  <c r="X648" i="1" s="1"/>
  <c r="X23" i="1"/>
  <c r="X652" i="1" s="1"/>
  <c r="BO22" i="1"/>
  <c r="X650" i="1" s="1"/>
  <c r="BM22" i="1"/>
  <c r="X649" i="1" s="1"/>
  <c r="X651" i="1" s="1"/>
  <c r="Y22" i="1"/>
  <c r="B65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7" i="1"/>
  <c r="BN27" i="1"/>
  <c r="Y35" i="1"/>
  <c r="H9" i="1"/>
  <c r="Y24" i="1"/>
  <c r="BN28" i="1"/>
  <c r="BP29" i="1"/>
  <c r="BN29" i="1"/>
  <c r="BP33" i="1"/>
  <c r="BN33" i="1"/>
  <c r="Z33" i="1"/>
  <c r="C658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Z85" i="1"/>
  <c r="BN85" i="1"/>
  <c r="Z87" i="1"/>
  <c r="BN87" i="1"/>
  <c r="Y88" i="1"/>
  <c r="Z95" i="1"/>
  <c r="Z97" i="1" s="1"/>
  <c r="BN95" i="1"/>
  <c r="BP95" i="1"/>
  <c r="Z101" i="1"/>
  <c r="Z103" i="1" s="1"/>
  <c r="BN101" i="1"/>
  <c r="BP101" i="1"/>
  <c r="E658" i="1"/>
  <c r="Z108" i="1"/>
  <c r="Z110" i="1" s="1"/>
  <c r="BN108" i="1"/>
  <c r="BP108" i="1"/>
  <c r="Y111" i="1"/>
  <c r="Y118" i="1"/>
  <c r="BP113" i="1"/>
  <c r="BN113" i="1"/>
  <c r="BP115" i="1"/>
  <c r="BN115" i="1"/>
  <c r="Z115" i="1"/>
  <c r="Z118" i="1" s="1"/>
  <c r="BP124" i="1"/>
  <c r="BN124" i="1"/>
  <c r="Z124" i="1"/>
  <c r="BP131" i="1"/>
  <c r="BN131" i="1"/>
  <c r="Z131" i="1"/>
  <c r="Y72" i="1"/>
  <c r="BP117" i="1"/>
  <c r="BN117" i="1"/>
  <c r="Z117" i="1"/>
  <c r="Y119" i="1"/>
  <c r="F658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Z135" i="1" s="1"/>
  <c r="Y135" i="1"/>
  <c r="Y146" i="1"/>
  <c r="Y150" i="1"/>
  <c r="Y157" i="1"/>
  <c r="Y161" i="1"/>
  <c r="Y167" i="1"/>
  <c r="Y172" i="1"/>
  <c r="Y180" i="1"/>
  <c r="Y186" i="1"/>
  <c r="Y203" i="1"/>
  <c r="Y208" i="1"/>
  <c r="Y214" i="1"/>
  <c r="Y224" i="1"/>
  <c r="Y238" i="1"/>
  <c r="Y246" i="1"/>
  <c r="Y259" i="1"/>
  <c r="Y270" i="1"/>
  <c r="Y275" i="1"/>
  <c r="Y289" i="1"/>
  <c r="Y294" i="1"/>
  <c r="Y301" i="1"/>
  <c r="Y310" i="1"/>
  <c r="Y315" i="1"/>
  <c r="Y319" i="1"/>
  <c r="Y323" i="1"/>
  <c r="Y328" i="1"/>
  <c r="Y332" i="1"/>
  <c r="Y336" i="1"/>
  <c r="Y347" i="1"/>
  <c r="Y359" i="1"/>
  <c r="Y367" i="1"/>
  <c r="Y375" i="1"/>
  <c r="Y381" i="1"/>
  <c r="Y389" i="1"/>
  <c r="Y395" i="1"/>
  <c r="Y400" i="1"/>
  <c r="Y406" i="1"/>
  <c r="Y422" i="1"/>
  <c r="Z425" i="1"/>
  <c r="BN425" i="1"/>
  <c r="Y426" i="1"/>
  <c r="Z429" i="1"/>
  <c r="BN429" i="1"/>
  <c r="BP431" i="1"/>
  <c r="BN431" i="1"/>
  <c r="Z431" i="1"/>
  <c r="Y438" i="1"/>
  <c r="BP435" i="1"/>
  <c r="BN435" i="1"/>
  <c r="Z435" i="1"/>
  <c r="Z437" i="1" s="1"/>
  <c r="BP443" i="1"/>
  <c r="BN443" i="1"/>
  <c r="Z443" i="1"/>
  <c r="Z139" i="1"/>
  <c r="Z145" i="1" s="1"/>
  <c r="BN139" i="1"/>
  <c r="Z140" i="1"/>
  <c r="BN140" i="1"/>
  <c r="Z142" i="1"/>
  <c r="BN142" i="1"/>
  <c r="Z144" i="1"/>
  <c r="BN144" i="1"/>
  <c r="Z148" i="1"/>
  <c r="Z150" i="1" s="1"/>
  <c r="BN148" i="1"/>
  <c r="BP148" i="1"/>
  <c r="G658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5" i="1" s="1"/>
  <c r="BN182" i="1"/>
  <c r="BP182" i="1"/>
  <c r="Z184" i="1"/>
  <c r="BN184" i="1"/>
  <c r="I658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Z242" i="1"/>
  <c r="Z246" i="1" s="1"/>
  <c r="BN242" i="1"/>
  <c r="Z244" i="1"/>
  <c r="BN244" i="1"/>
  <c r="K658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Y271" i="1"/>
  <c r="Z273" i="1"/>
  <c r="Z274" i="1" s="1"/>
  <c r="BN273" i="1"/>
  <c r="BP273" i="1"/>
  <c r="Z278" i="1"/>
  <c r="BN278" i="1"/>
  <c r="BP278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09" i="1"/>
  <c r="Z313" i="1"/>
  <c r="Z314" i="1" s="1"/>
  <c r="BN313" i="1"/>
  <c r="BP313" i="1"/>
  <c r="Y314" i="1"/>
  <c r="Z317" i="1"/>
  <c r="Z318" i="1" s="1"/>
  <c r="BN317" i="1"/>
  <c r="BP317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U658" i="1"/>
  <c r="Y342" i="1"/>
  <c r="Z345" i="1"/>
  <c r="Z346" i="1" s="1"/>
  <c r="BN345" i="1"/>
  <c r="Z350" i="1"/>
  <c r="BN350" i="1"/>
  <c r="BP350" i="1"/>
  <c r="Z351" i="1"/>
  <c r="BN351" i="1"/>
  <c r="Z353" i="1"/>
  <c r="BN353" i="1"/>
  <c r="Z355" i="1"/>
  <c r="BN355" i="1"/>
  <c r="Z357" i="1"/>
  <c r="BN357" i="1"/>
  <c r="Y360" i="1"/>
  <c r="Z363" i="1"/>
  <c r="Z366" i="1" s="1"/>
  <c r="BN363" i="1"/>
  <c r="Z365" i="1"/>
  <c r="BN365" i="1"/>
  <c r="Z369" i="1"/>
  <c r="BN369" i="1"/>
  <c r="BP369" i="1"/>
  <c r="Z371" i="1"/>
  <c r="BN371" i="1"/>
  <c r="Z373" i="1"/>
  <c r="BN373" i="1"/>
  <c r="Z379" i="1"/>
  <c r="Z381" i="1" s="1"/>
  <c r="BN379" i="1"/>
  <c r="Z384" i="1"/>
  <c r="BN384" i="1"/>
  <c r="BP384" i="1"/>
  <c r="Z385" i="1"/>
  <c r="BN385" i="1"/>
  <c r="Z387" i="1"/>
  <c r="BN387" i="1"/>
  <c r="Z391" i="1"/>
  <c r="BN391" i="1"/>
  <c r="BP391" i="1"/>
  <c r="Z393" i="1"/>
  <c r="BN393" i="1"/>
  <c r="Z398" i="1"/>
  <c r="Z399" i="1" s="1"/>
  <c r="BN398" i="1"/>
  <c r="BP398" i="1"/>
  <c r="Y399" i="1"/>
  <c r="Z402" i="1"/>
  <c r="Z405" i="1" s="1"/>
  <c r="BN402" i="1"/>
  <c r="BP402" i="1"/>
  <c r="Z404" i="1"/>
  <c r="BN404" i="1"/>
  <c r="Z410" i="1"/>
  <c r="BN410" i="1"/>
  <c r="BP410" i="1"/>
  <c r="Z412" i="1"/>
  <c r="BN412" i="1"/>
  <c r="Z414" i="1"/>
  <c r="BN414" i="1"/>
  <c r="Z416" i="1"/>
  <c r="BN416" i="1"/>
  <c r="Z418" i="1"/>
  <c r="BN418" i="1"/>
  <c r="Z420" i="1"/>
  <c r="BN420" i="1"/>
  <c r="Y421" i="1"/>
  <c r="Z424" i="1"/>
  <c r="Z426" i="1" s="1"/>
  <c r="BN424" i="1"/>
  <c r="BP424" i="1"/>
  <c r="Y432" i="1"/>
  <c r="BP429" i="1"/>
  <c r="Y437" i="1"/>
  <c r="Y448" i="1"/>
  <c r="BP441" i="1"/>
  <c r="BN441" i="1"/>
  <c r="Z441" i="1"/>
  <c r="Y658" i="1"/>
  <c r="Y449" i="1"/>
  <c r="BP445" i="1"/>
  <c r="BN445" i="1"/>
  <c r="Z445" i="1"/>
  <c r="Y453" i="1"/>
  <c r="Y461" i="1"/>
  <c r="Y492" i="1"/>
  <c r="Y498" i="1"/>
  <c r="Y502" i="1"/>
  <c r="Y516" i="1"/>
  <c r="Y520" i="1"/>
  <c r="Y524" i="1"/>
  <c r="Y532" i="1"/>
  <c r="Y537" i="1"/>
  <c r="Y552" i="1"/>
  <c r="Y559" i="1"/>
  <c r="Y570" i="1"/>
  <c r="Y576" i="1"/>
  <c r="BP597" i="1"/>
  <c r="BN597" i="1"/>
  <c r="Z597" i="1"/>
  <c r="BP599" i="1"/>
  <c r="BN599" i="1"/>
  <c r="Z599" i="1"/>
  <c r="Y601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AC658" i="1"/>
  <c r="Z447" i="1"/>
  <c r="BN447" i="1"/>
  <c r="Z451" i="1"/>
  <c r="Z453" i="1" s="1"/>
  <c r="BN451" i="1"/>
  <c r="BP451" i="1"/>
  <c r="Z457" i="1"/>
  <c r="Z461" i="1" s="1"/>
  <c r="BN457" i="1"/>
  <c r="Z459" i="1"/>
  <c r="BN459" i="1"/>
  <c r="Z658" i="1"/>
  <c r="Y472" i="1"/>
  <c r="Z475" i="1"/>
  <c r="Z492" i="1" s="1"/>
  <c r="BN475" i="1"/>
  <c r="Z477" i="1"/>
  <c r="BN477" i="1"/>
  <c r="Z479" i="1"/>
  <c r="BN479" i="1"/>
  <c r="Z481" i="1"/>
  <c r="BN481" i="1"/>
  <c r="Z483" i="1"/>
  <c r="BN483" i="1"/>
  <c r="Z486" i="1"/>
  <c r="BN486" i="1"/>
  <c r="Z488" i="1"/>
  <c r="BN488" i="1"/>
  <c r="Z490" i="1"/>
  <c r="BN490" i="1"/>
  <c r="Z496" i="1"/>
  <c r="Z497" i="1" s="1"/>
  <c r="BN496" i="1"/>
  <c r="Z500" i="1"/>
  <c r="Z502" i="1" s="1"/>
  <c r="BN500" i="1"/>
  <c r="BP500" i="1"/>
  <c r="Y508" i="1"/>
  <c r="Z511" i="1"/>
  <c r="Z515" i="1" s="1"/>
  <c r="BN511" i="1"/>
  <c r="Z513" i="1"/>
  <c r="BN513" i="1"/>
  <c r="Z514" i="1"/>
  <c r="BN514" i="1"/>
  <c r="Z518" i="1"/>
  <c r="Z519" i="1" s="1"/>
  <c r="BN518" i="1"/>
  <c r="BP518" i="1"/>
  <c r="Z522" i="1"/>
  <c r="Z523" i="1" s="1"/>
  <c r="BN522" i="1"/>
  <c r="BP522" i="1"/>
  <c r="Z527" i="1"/>
  <c r="BN527" i="1"/>
  <c r="BP527" i="1"/>
  <c r="Z529" i="1"/>
  <c r="BN529" i="1"/>
  <c r="Z530" i="1"/>
  <c r="BN530" i="1"/>
  <c r="Y531" i="1"/>
  <c r="Z535" i="1"/>
  <c r="Z536" i="1" s="1"/>
  <c r="BN535" i="1"/>
  <c r="BP535" i="1"/>
  <c r="Z541" i="1"/>
  <c r="BN541" i="1"/>
  <c r="BP541" i="1"/>
  <c r="Z543" i="1"/>
  <c r="BN543" i="1"/>
  <c r="Z545" i="1"/>
  <c r="BN545" i="1"/>
  <c r="Z548" i="1"/>
  <c r="BN548" i="1"/>
  <c r="Z549" i="1"/>
  <c r="BN549" i="1"/>
  <c r="Z550" i="1"/>
  <c r="BN550" i="1"/>
  <c r="Y553" i="1"/>
  <c r="Z557" i="1"/>
  <c r="Z558" i="1" s="1"/>
  <c r="BN557" i="1"/>
  <c r="Z561" i="1"/>
  <c r="Z570" i="1" s="1"/>
  <c r="BN561" i="1"/>
  <c r="BP561" i="1"/>
  <c r="Z563" i="1"/>
  <c r="BN563" i="1"/>
  <c r="Z566" i="1"/>
  <c r="BN566" i="1"/>
  <c r="Z567" i="1"/>
  <c r="BN567" i="1"/>
  <c r="Z574" i="1"/>
  <c r="Z576" i="1" s="1"/>
  <c r="BN574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Z634" i="1" s="1"/>
  <c r="AE658" i="1"/>
  <c r="Z600" i="1" l="1"/>
  <c r="Z531" i="1"/>
  <c r="Z421" i="1"/>
  <c r="Z394" i="1"/>
  <c r="Z375" i="1"/>
  <c r="Z359" i="1"/>
  <c r="Z309" i="1"/>
  <c r="Z300" i="1"/>
  <c r="Z288" i="1"/>
  <c r="Z224" i="1"/>
  <c r="Z179" i="1"/>
  <c r="Z127" i="1"/>
  <c r="Z72" i="1"/>
  <c r="Z653" i="1" s="1"/>
  <c r="Z35" i="1"/>
  <c r="Y650" i="1"/>
  <c r="Z552" i="1"/>
  <c r="Z621" i="1"/>
  <c r="Z448" i="1"/>
  <c r="Z388" i="1"/>
  <c r="Z270" i="1"/>
  <c r="Z432" i="1"/>
  <c r="Y648" i="1"/>
  <c r="Y652" i="1"/>
  <c r="Y649" i="1"/>
  <c r="Y651" i="1" s="1"/>
</calcChain>
</file>

<file path=xl/sharedStrings.xml><?xml version="1.0" encoding="utf-8"?>
<sst xmlns="http://schemas.openxmlformats.org/spreadsheetml/2006/main" count="3029" uniqueCount="1064">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</sst>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33" zoomScaleNormal="100" zoomScaleSheetLayoutView="100" workbookViewId="0">
      <selection activeCell="AA654" sqref="AA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45603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 t="s">
        <v>19</v>
      </c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20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21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961"/>
      <c r="R10" s="962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2" t="s">
        <v>28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30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32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14" t="s">
        <v>38</v>
      </c>
      <c r="D17" s="797" t="s">
        <v>39</v>
      </c>
      <c r="E17" s="868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67"/>
      <c r="R17" s="867"/>
      <c r="S17" s="867"/>
      <c r="T17" s="868"/>
      <c r="U17" s="1168" t="s">
        <v>51</v>
      </c>
      <c r="V17" s="864"/>
      <c r="W17" s="797" t="s">
        <v>52</v>
      </c>
      <c r="X17" s="797" t="s">
        <v>53</v>
      </c>
      <c r="Y17" s="1169" t="s">
        <v>54</v>
      </c>
      <c r="Z17" s="1049" t="s">
        <v>55</v>
      </c>
      <c r="AA17" s="1022" t="s">
        <v>56</v>
      </c>
      <c r="AB17" s="1022" t="s">
        <v>57</v>
      </c>
      <c r="AC17" s="1022" t="s">
        <v>58</v>
      </c>
      <c r="AD17" s="1022" t="s">
        <v>59</v>
      </c>
      <c r="AE17" s="1121"/>
      <c r="AF17" s="1122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71</v>
      </c>
      <c r="Q23" s="772"/>
      <c r="R23" s="772"/>
      <c r="S23" s="772"/>
      <c r="T23" s="772"/>
      <c r="U23" s="772"/>
      <c r="V23" s="773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71</v>
      </c>
      <c r="Q24" s="772"/>
      <c r="R24" s="772"/>
      <c r="S24" s="772"/>
      <c r="T24" s="772"/>
      <c r="U24" s="772"/>
      <c r="V24" s="773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57">
        <v>4607091383881</v>
      </c>
      <c r="E26" s="758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0"/>
      <c r="R26" s="760"/>
      <c r="S26" s="760"/>
      <c r="T26" s="761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57">
        <v>4680115885912</v>
      </c>
      <c r="E27" s="758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14" t="s">
        <v>80</v>
      </c>
      <c r="Q27" s="760"/>
      <c r="R27" s="760"/>
      <c r="S27" s="760"/>
      <c r="T27" s="761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92</v>
      </c>
      <c r="Q31" s="760"/>
      <c r="R31" s="760"/>
      <c r="S31" s="760"/>
      <c r="T31" s="761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7" t="s">
        <v>96</v>
      </c>
      <c r="Q32" s="760"/>
      <c r="R32" s="760"/>
      <c r="S32" s="760"/>
      <c r="T32" s="761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71</v>
      </c>
      <c r="Q35" s="772"/>
      <c r="R35" s="772"/>
      <c r="S35" s="772"/>
      <c r="T35" s="772"/>
      <c r="U35" s="772"/>
      <c r="V35" s="773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71</v>
      </c>
      <c r="Q36" s="772"/>
      <c r="R36" s="772"/>
      <c r="S36" s="772"/>
      <c r="T36" s="772"/>
      <c r="U36" s="772"/>
      <c r="V36" s="773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71</v>
      </c>
      <c r="Q39" s="772"/>
      <c r="R39" s="772"/>
      <c r="S39" s="772"/>
      <c r="T39" s="772"/>
      <c r="U39" s="772"/>
      <c r="V39" s="773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71</v>
      </c>
      <c r="Q40" s="772"/>
      <c r="R40" s="772"/>
      <c r="S40" s="772"/>
      <c r="T40" s="772"/>
      <c r="U40" s="772"/>
      <c r="V40" s="773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71</v>
      </c>
      <c r="Q43" s="772"/>
      <c r="R43" s="772"/>
      <c r="S43" s="772"/>
      <c r="T43" s="772"/>
      <c r="U43" s="772"/>
      <c r="V43" s="773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71</v>
      </c>
      <c r="Q44" s="772"/>
      <c r="R44" s="772"/>
      <c r="S44" s="772"/>
      <c r="T44" s="772"/>
      <c r="U44" s="772"/>
      <c r="V44" s="773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112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69</v>
      </c>
      <c r="X49" s="753">
        <v>350</v>
      </c>
      <c r="Y49" s="754">
        <f t="shared" si="6"/>
        <v>356.40000000000003</v>
      </c>
      <c r="Z49" s="36">
        <f>IFERROR(IF(Y49=0,"",ROUNDUP(Y49/H49,0)*0.02175),"")</f>
        <v>0.71775</v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365.55555555555554</v>
      </c>
      <c r="BN49" s="64">
        <f t="shared" si="8"/>
        <v>372.23999999999995</v>
      </c>
      <c r="BO49" s="64">
        <f t="shared" si="9"/>
        <v>0.57870370370370361</v>
      </c>
      <c r="BP49" s="64">
        <f t="shared" si="10"/>
        <v>0.5892857142857143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3">
        <v>68</v>
      </c>
      <c r="Y52" s="754">
        <f t="shared" si="6"/>
        <v>68</v>
      </c>
      <c r="Z52" s="36">
        <f>IFERROR(IF(Y52=0,"",ROUNDUP(Y52/H52,0)*0.00902),"")</f>
        <v>0.15334</v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71.569999999999993</v>
      </c>
      <c r="BN52" s="64">
        <f t="shared" si="8"/>
        <v>71.569999999999993</v>
      </c>
      <c r="BO52" s="64">
        <f t="shared" si="9"/>
        <v>0.12878787878787878</v>
      </c>
      <c r="BP52" s="64">
        <f t="shared" si="10"/>
        <v>0.12878787878787878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71</v>
      </c>
      <c r="Q54" s="772"/>
      <c r="R54" s="772"/>
      <c r="S54" s="772"/>
      <c r="T54" s="772"/>
      <c r="U54" s="772"/>
      <c r="V54" s="773"/>
      <c r="W54" s="37" t="s">
        <v>72</v>
      </c>
      <c r="X54" s="755">
        <f>IFERROR(X48/H48,"0")+IFERROR(X49/H49,"0")+IFERROR(X50/H50,"0")+IFERROR(X51/H51,"0")+IFERROR(X52/H52,"0")+IFERROR(X53/H53,"0")</f>
        <v>49.407407407407405</v>
      </c>
      <c r="Y54" s="755">
        <f>IFERROR(Y48/H48,"0")+IFERROR(Y49/H49,"0")+IFERROR(Y50/H50,"0")+IFERROR(Y51/H51,"0")+IFERROR(Y52/H52,"0")+IFERROR(Y53/H53,"0")</f>
        <v>50</v>
      </c>
      <c r="Z54" s="755">
        <f>IFERROR(IF(Z48="",0,Z48),"0")+IFERROR(IF(Z49="",0,Z49),"0")+IFERROR(IF(Z50="",0,Z50),"0")+IFERROR(IF(Z51="",0,Z51),"0")+IFERROR(IF(Z52="",0,Z52),"0")+IFERROR(IF(Z53="",0,Z53),"0")</f>
        <v>0.87109000000000003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71</v>
      </c>
      <c r="Q55" s="772"/>
      <c r="R55" s="772"/>
      <c r="S55" s="772"/>
      <c r="T55" s="772"/>
      <c r="U55" s="772"/>
      <c r="V55" s="773"/>
      <c r="W55" s="37" t="s">
        <v>69</v>
      </c>
      <c r="X55" s="755">
        <f>IFERROR(SUM(X48:X53),"0")</f>
        <v>418</v>
      </c>
      <c r="Y55" s="755">
        <f>IFERROR(SUM(Y48:Y53),"0")</f>
        <v>424.40000000000003</v>
      </c>
      <c r="Z55" s="37"/>
      <c r="AA55" s="756"/>
      <c r="AB55" s="756"/>
      <c r="AC55" s="756"/>
    </row>
    <row r="56" spans="1:68" ht="14.25" customHeight="1" x14ac:dyDescent="0.25">
      <c r="A56" s="774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71</v>
      </c>
      <c r="Q59" s="772"/>
      <c r="R59" s="772"/>
      <c r="S59" s="772"/>
      <c r="T59" s="772"/>
      <c r="U59" s="772"/>
      <c r="V59" s="773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71</v>
      </c>
      <c r="Q60" s="772"/>
      <c r="R60" s="772"/>
      <c r="S60" s="772"/>
      <c r="T60" s="772"/>
      <c r="U60" s="772"/>
      <c r="V60" s="773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0"/>
      <c r="R63" s="760"/>
      <c r="S63" s="760"/>
      <c r="T63" s="761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69</v>
      </c>
      <c r="X65" s="753">
        <v>250</v>
      </c>
      <c r="Y65" s="754">
        <f t="shared" si="11"/>
        <v>259.20000000000005</v>
      </c>
      <c r="Z65" s="36">
        <f>IFERROR(IF(Y65=0,"",ROUNDUP(Y65/H65,0)*0.02175),"")</f>
        <v>0.52200000000000002</v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261.11111111111109</v>
      </c>
      <c r="BN65" s="64">
        <f t="shared" si="13"/>
        <v>270.72000000000003</v>
      </c>
      <c r="BO65" s="64">
        <f t="shared" si="14"/>
        <v>0.41335978835978826</v>
      </c>
      <c r="BP65" s="64">
        <f t="shared" si="15"/>
        <v>0.4285714285714286</v>
      </c>
    </row>
    <row r="66" spans="1:68" ht="37.5" customHeight="1" x14ac:dyDescent="0.25">
      <c r="A66" s="54" t="s">
        <v>150</v>
      </c>
      <c r="B66" s="54" t="s">
        <v>151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0" t="s">
        <v>153</v>
      </c>
      <c r="Q66" s="760"/>
      <c r="R66" s="760"/>
      <c r="S66" s="760"/>
      <c r="T66" s="761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164</v>
      </c>
      <c r="B70" s="54" t="s">
        <v>165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3">
        <v>67.5</v>
      </c>
      <c r="Y71" s="754">
        <f t="shared" si="11"/>
        <v>67.5</v>
      </c>
      <c r="Z71" s="36">
        <f>IFERROR(IF(Y71=0,"",ROUNDUP(Y71/H71,0)*0.00902),"")</f>
        <v>0.1353</v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70.650000000000006</v>
      </c>
      <c r="BN71" s="64">
        <f t="shared" si="13"/>
        <v>70.650000000000006</v>
      </c>
      <c r="BO71" s="64">
        <f t="shared" si="14"/>
        <v>0.11363636363636365</v>
      </c>
      <c r="BP71" s="64">
        <f t="shared" si="15"/>
        <v>0.11363636363636365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71</v>
      </c>
      <c r="Q72" s="772"/>
      <c r="R72" s="772"/>
      <c r="S72" s="772"/>
      <c r="T72" s="772"/>
      <c r="U72" s="772"/>
      <c r="V72" s="773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38.148148148148145</v>
      </c>
      <c r="Y72" s="755">
        <f>IFERROR(Y63/H63,"0")+IFERROR(Y64/H64,"0")+IFERROR(Y65/H65,"0")+IFERROR(Y66/H66,"0")+IFERROR(Y67/H67,"0")+IFERROR(Y68/H68,"0")+IFERROR(Y69/H69,"0")+IFERROR(Y70/H70,"0")+IFERROR(Y71/H71,"0")</f>
        <v>39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0.6573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71</v>
      </c>
      <c r="Q73" s="772"/>
      <c r="R73" s="772"/>
      <c r="S73" s="772"/>
      <c r="T73" s="772"/>
      <c r="U73" s="772"/>
      <c r="V73" s="773"/>
      <c r="W73" s="37" t="s">
        <v>69</v>
      </c>
      <c r="X73" s="755">
        <f>IFERROR(SUM(X63:X71),"0")</f>
        <v>317.5</v>
      </c>
      <c r="Y73" s="755">
        <f>IFERROR(SUM(Y63:Y71),"0")</f>
        <v>326.70000000000005</v>
      </c>
      <c r="Z73" s="37"/>
      <c r="AA73" s="756"/>
      <c r="AB73" s="756"/>
      <c r="AC73" s="756"/>
    </row>
    <row r="74" spans="1:68" ht="14.25" customHeight="1" x14ac:dyDescent="0.25">
      <c r="A74" s="774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69</v>
      </c>
      <c r="X75" s="753">
        <v>250</v>
      </c>
      <c r="Y75" s="754">
        <f>IFERROR(IF(X75="",0,CEILING((X75/$H75),1)*$H75),"")</f>
        <v>259.20000000000005</v>
      </c>
      <c r="Z75" s="36">
        <f>IFERROR(IF(Y75=0,"",ROUNDUP(Y75/H75,0)*0.02175),"")</f>
        <v>0.52200000000000002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261.11111111111109</v>
      </c>
      <c r="BN75" s="64">
        <f>IFERROR(Y75*I75/H75,"0")</f>
        <v>270.72000000000003</v>
      </c>
      <c r="BO75" s="64">
        <f>IFERROR(1/J75*(X75/H75),"0")</f>
        <v>0.41335978835978826</v>
      </c>
      <c r="BP75" s="64">
        <f>IFERROR(1/J75*(Y75/H75),"0")</f>
        <v>0.4285714285714286</v>
      </c>
    </row>
    <row r="76" spans="1:68" ht="27" customHeight="1" x14ac:dyDescent="0.25">
      <c r="A76" s="54" t="s">
        <v>173</v>
      </c>
      <c r="B76" s="54" t="s">
        <v>174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176</v>
      </c>
      <c r="B77" s="54" t="s">
        <v>177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87" t="s">
        <v>178</v>
      </c>
      <c r="Q77" s="760"/>
      <c r="R77" s="760"/>
      <c r="S77" s="760"/>
      <c r="T77" s="761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3">
        <v>58.5</v>
      </c>
      <c r="Y78" s="754">
        <f>IFERROR(IF(X78="",0,CEILING((X78/$H78),1)*$H78),"")</f>
        <v>59.400000000000006</v>
      </c>
      <c r="Z78" s="36">
        <f>IFERROR(IF(Y78=0,"",ROUNDUP(Y78/H78,0)*0.00753),"")</f>
        <v>0.16566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62.833333333333329</v>
      </c>
      <c r="BN78" s="64">
        <f>IFERROR(Y78*I78/H78,"0")</f>
        <v>63.800000000000004</v>
      </c>
      <c r="BO78" s="64">
        <f>IFERROR(1/J78*(X78/H78),"0")</f>
        <v>0.13888888888888887</v>
      </c>
      <c r="BP78" s="64">
        <f>IFERROR(1/J78*(Y78/H78),"0")</f>
        <v>0.14102564102564102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71</v>
      </c>
      <c r="Q79" s="772"/>
      <c r="R79" s="772"/>
      <c r="S79" s="772"/>
      <c r="T79" s="772"/>
      <c r="U79" s="772"/>
      <c r="V79" s="773"/>
      <c r="W79" s="37" t="s">
        <v>72</v>
      </c>
      <c r="X79" s="755">
        <f>IFERROR(X75/H75,"0")+IFERROR(X76/H76,"0")+IFERROR(X77/H77,"0")+IFERROR(X78/H78,"0")</f>
        <v>44.81481481481481</v>
      </c>
      <c r="Y79" s="755">
        <f>IFERROR(Y75/H75,"0")+IFERROR(Y76/H76,"0")+IFERROR(Y77/H77,"0")+IFERROR(Y78/H78,"0")</f>
        <v>46</v>
      </c>
      <c r="Z79" s="755">
        <f>IFERROR(IF(Z75="",0,Z75),"0")+IFERROR(IF(Z76="",0,Z76),"0")+IFERROR(IF(Z77="",0,Z77),"0")+IFERROR(IF(Z78="",0,Z78),"0")</f>
        <v>0.68766000000000005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71</v>
      </c>
      <c r="Q80" s="772"/>
      <c r="R80" s="772"/>
      <c r="S80" s="772"/>
      <c r="T80" s="772"/>
      <c r="U80" s="772"/>
      <c r="V80" s="773"/>
      <c r="W80" s="37" t="s">
        <v>69</v>
      </c>
      <c r="X80" s="755">
        <f>IFERROR(SUM(X75:X78),"0")</f>
        <v>308.5</v>
      </c>
      <c r="Y80" s="755">
        <f>IFERROR(SUM(Y75:Y78),"0")</f>
        <v>318.60000000000002</v>
      </c>
      <c r="Z80" s="37"/>
      <c r="AA80" s="756"/>
      <c r="AB80" s="756"/>
      <c r="AC80" s="756"/>
    </row>
    <row r="81" spans="1:68" ht="14.25" customHeight="1" x14ac:dyDescent="0.25">
      <c r="A81" s="774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71</v>
      </c>
      <c r="Q88" s="772"/>
      <c r="R88" s="772"/>
      <c r="S88" s="772"/>
      <c r="T88" s="772"/>
      <c r="U88" s="772"/>
      <c r="V88" s="773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71</v>
      </c>
      <c r="Q89" s="772"/>
      <c r="R89" s="772"/>
      <c r="S89" s="772"/>
      <c r="T89" s="772"/>
      <c r="U89" s="772"/>
      <c r="V89" s="773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196</v>
      </c>
      <c r="B91" s="54" t="s">
        <v>197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9" t="s">
        <v>198</v>
      </c>
      <c r="Q91" s="760"/>
      <c r="R91" s="760"/>
      <c r="S91" s="760"/>
      <c r="T91" s="761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7" t="s">
        <v>202</v>
      </c>
      <c r="Q92" s="760"/>
      <c r="R92" s="760"/>
      <c r="S92" s="760"/>
      <c r="T92" s="761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65" t="s">
        <v>206</v>
      </c>
      <c r="Q93" s="760"/>
      <c r="R93" s="760"/>
      <c r="S93" s="760"/>
      <c r="T93" s="761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21" t="s">
        <v>209</v>
      </c>
      <c r="Q94" s="760"/>
      <c r="R94" s="760"/>
      <c r="S94" s="760"/>
      <c r="T94" s="761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71</v>
      </c>
      <c r="Q97" s="772"/>
      <c r="R97" s="772"/>
      <c r="S97" s="772"/>
      <c r="T97" s="772"/>
      <c r="U97" s="772"/>
      <c r="V97" s="773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71</v>
      </c>
      <c r="Q98" s="772"/>
      <c r="R98" s="772"/>
      <c r="S98" s="772"/>
      <c r="T98" s="772"/>
      <c r="U98" s="772"/>
      <c r="V98" s="773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216</v>
      </c>
      <c r="B100" s="54" t="s">
        <v>217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216</v>
      </c>
      <c r="B101" s="54" t="s">
        <v>219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220</v>
      </c>
      <c r="B102" s="54" t="s">
        <v>221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71</v>
      </c>
      <c r="Q103" s="772"/>
      <c r="R103" s="772"/>
      <c r="S103" s="772"/>
      <c r="T103" s="772"/>
      <c r="U103" s="772"/>
      <c r="V103" s="773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71</v>
      </c>
      <c r="Q104" s="772"/>
      <c r="R104" s="772"/>
      <c r="S104" s="772"/>
      <c r="T104" s="772"/>
      <c r="U104" s="772"/>
      <c r="V104" s="773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69</v>
      </c>
      <c r="X107" s="753">
        <v>80</v>
      </c>
      <c r="Y107" s="754">
        <f>IFERROR(IF(X107="",0,CEILING((X107/$H107),1)*$H107),"")</f>
        <v>86.4</v>
      </c>
      <c r="Z107" s="36">
        <f>IFERROR(IF(Y107=0,"",ROUNDUP(Y107/H107,0)*0.02175),"")</f>
        <v>0.17399999999999999</v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83.555555555555543</v>
      </c>
      <c r="BN107" s="64">
        <f>IFERROR(Y107*I107/H107,"0")</f>
        <v>90.24</v>
      </c>
      <c r="BO107" s="64">
        <f>IFERROR(1/J107*(X107/H107),"0")</f>
        <v>0.13227513227513224</v>
      </c>
      <c r="BP107" s="64">
        <f>IFERROR(1/J107*(Y107/H107),"0")</f>
        <v>0.14285714285714285</v>
      </c>
    </row>
    <row r="108" spans="1:68" ht="27" customHeight="1" x14ac:dyDescent="0.25">
      <c r="A108" s="54" t="s">
        <v>227</v>
      </c>
      <c r="B108" s="54" t="s">
        <v>228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71</v>
      </c>
      <c r="Q110" s="772"/>
      <c r="R110" s="772"/>
      <c r="S110" s="772"/>
      <c r="T110" s="772"/>
      <c r="U110" s="772"/>
      <c r="V110" s="773"/>
      <c r="W110" s="37" t="s">
        <v>72</v>
      </c>
      <c r="X110" s="755">
        <f>IFERROR(X107/H107,"0")+IFERROR(X108/H108,"0")+IFERROR(X109/H109,"0")</f>
        <v>7.4074074074074066</v>
      </c>
      <c r="Y110" s="755">
        <f>IFERROR(Y107/H107,"0")+IFERROR(Y108/H108,"0")+IFERROR(Y109/H109,"0")</f>
        <v>8</v>
      </c>
      <c r="Z110" s="755">
        <f>IFERROR(IF(Z107="",0,Z107),"0")+IFERROR(IF(Z108="",0,Z108),"0")+IFERROR(IF(Z109="",0,Z109),"0")</f>
        <v>0.17399999999999999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71</v>
      </c>
      <c r="Q111" s="772"/>
      <c r="R111" s="772"/>
      <c r="S111" s="772"/>
      <c r="T111" s="772"/>
      <c r="U111" s="772"/>
      <c r="V111" s="773"/>
      <c r="W111" s="37" t="s">
        <v>69</v>
      </c>
      <c r="X111" s="755">
        <f>IFERROR(SUM(X107:X109),"0")</f>
        <v>80</v>
      </c>
      <c r="Y111" s="755">
        <f>IFERROR(SUM(Y107:Y109),"0")</f>
        <v>86.4</v>
      </c>
      <c r="Z111" s="37"/>
      <c r="AA111" s="756"/>
      <c r="AB111" s="756"/>
      <c r="AC111" s="756"/>
    </row>
    <row r="112" spans="1:68" ht="14.25" customHeight="1" x14ac:dyDescent="0.25">
      <c r="A112" s="774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232</v>
      </c>
      <c r="B113" s="54" t="s">
        <v>233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69</v>
      </c>
      <c r="X114" s="753">
        <v>60</v>
      </c>
      <c r="Y114" s="754">
        <f>IFERROR(IF(X114="",0,CEILING((X114/$H114),1)*$H114),"")</f>
        <v>67.2</v>
      </c>
      <c r="Z114" s="36">
        <f>IFERROR(IF(Y114=0,"",ROUNDUP(Y114/H114,0)*0.02175),"")</f>
        <v>0.17399999999999999</v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64.028571428571425</v>
      </c>
      <c r="BN114" s="64">
        <f>IFERROR(Y114*I114/H114,"0")</f>
        <v>71.712000000000003</v>
      </c>
      <c r="BO114" s="64">
        <f>IFERROR(1/J114*(X114/H114),"0")</f>
        <v>0.12755102040816324</v>
      </c>
      <c r="BP114" s="64">
        <f>IFERROR(1/J114*(Y114/H114),"0")</f>
        <v>0.14285714285714285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69</v>
      </c>
      <c r="X115" s="753">
        <v>22.5</v>
      </c>
      <c r="Y115" s="754">
        <f>IFERROR(IF(X115="",0,CEILING((X115/$H115),1)*$H115),"")</f>
        <v>24.3</v>
      </c>
      <c r="Z115" s="36">
        <f>IFERROR(IF(Y115=0,"",ROUNDUP(Y115/H115,0)*0.00753),"")</f>
        <v>6.7769999999999997E-2</v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24.766666666666666</v>
      </c>
      <c r="BN115" s="64">
        <f>IFERROR(Y115*I115/H115,"0")</f>
        <v>26.747999999999998</v>
      </c>
      <c r="BO115" s="64">
        <f>IFERROR(1/J115*(X115/H115),"0")</f>
        <v>5.3418803418803409E-2</v>
      </c>
      <c r="BP115" s="64">
        <f>IFERROR(1/J115*(Y115/H115),"0")</f>
        <v>5.7692307692307689E-2</v>
      </c>
    </row>
    <row r="116" spans="1:68" ht="27" customHeight="1" x14ac:dyDescent="0.25">
      <c r="A116" s="54" t="s">
        <v>239</v>
      </c>
      <c r="B116" s="54" t="s">
        <v>240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242</v>
      </c>
      <c r="B117" s="54" t="s">
        <v>243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71</v>
      </c>
      <c r="Q118" s="772"/>
      <c r="R118" s="772"/>
      <c r="S118" s="772"/>
      <c r="T118" s="772"/>
      <c r="U118" s="772"/>
      <c r="V118" s="773"/>
      <c r="W118" s="37" t="s">
        <v>72</v>
      </c>
      <c r="X118" s="755">
        <f>IFERROR(X113/H113,"0")+IFERROR(X114/H114,"0")+IFERROR(X115/H115,"0")+IFERROR(X116/H116,"0")+IFERROR(X117/H117,"0")</f>
        <v>15.476190476190474</v>
      </c>
      <c r="Y118" s="755">
        <f>IFERROR(Y113/H113,"0")+IFERROR(Y114/H114,"0")+IFERROR(Y115/H115,"0")+IFERROR(Y116/H116,"0")+IFERROR(Y117/H117,"0")</f>
        <v>17</v>
      </c>
      <c r="Z118" s="755">
        <f>IFERROR(IF(Z113="",0,Z113),"0")+IFERROR(IF(Z114="",0,Z114),"0")+IFERROR(IF(Z115="",0,Z115),"0")+IFERROR(IF(Z116="",0,Z116),"0")+IFERROR(IF(Z117="",0,Z117),"0")</f>
        <v>0.24176999999999998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71</v>
      </c>
      <c r="Q119" s="772"/>
      <c r="R119" s="772"/>
      <c r="S119" s="772"/>
      <c r="T119" s="772"/>
      <c r="U119" s="772"/>
      <c r="V119" s="773"/>
      <c r="W119" s="37" t="s">
        <v>69</v>
      </c>
      <c r="X119" s="755">
        <f>IFERROR(SUM(X113:X117),"0")</f>
        <v>82.5</v>
      </c>
      <c r="Y119" s="755">
        <f>IFERROR(SUM(Y113:Y117),"0")</f>
        <v>91.5</v>
      </c>
      <c r="Z119" s="37"/>
      <c r="AA119" s="756"/>
      <c r="AB119" s="756"/>
      <c r="AC119" s="756"/>
    </row>
    <row r="120" spans="1:68" ht="16.5" customHeight="1" x14ac:dyDescent="0.25">
      <c r="A120" s="770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246</v>
      </c>
      <c r="B122" s="54" t="s">
        <v>247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69</v>
      </c>
      <c r="X123" s="753">
        <v>20</v>
      </c>
      <c r="Y123" s="754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20.857142857142858</v>
      </c>
      <c r="BN123" s="64">
        <f>IFERROR(Y123*I123/H123,"0")</f>
        <v>23.360000000000003</v>
      </c>
      <c r="BO123" s="64">
        <f>IFERROR(1/J123*(X123/H123),"0")</f>
        <v>3.1887755102040817E-2</v>
      </c>
      <c r="BP123" s="64">
        <f>IFERROR(1/J123*(Y123/H123),"0")</f>
        <v>3.5714285714285712E-2</v>
      </c>
    </row>
    <row r="124" spans="1:68" ht="27" customHeight="1" x14ac:dyDescent="0.25">
      <c r="A124" s="54" t="s">
        <v>251</v>
      </c>
      <c r="B124" s="54" t="s">
        <v>252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71</v>
      </c>
      <c r="Q127" s="772"/>
      <c r="R127" s="772"/>
      <c r="S127" s="772"/>
      <c r="T127" s="772"/>
      <c r="U127" s="772"/>
      <c r="V127" s="773"/>
      <c r="W127" s="37" t="s">
        <v>72</v>
      </c>
      <c r="X127" s="755">
        <f>IFERROR(X122/H122,"0")+IFERROR(X123/H123,"0")+IFERROR(X124/H124,"0")+IFERROR(X125/H125,"0")+IFERROR(X126/H126,"0")</f>
        <v>1.7857142857142858</v>
      </c>
      <c r="Y127" s="755">
        <f>IFERROR(Y122/H122,"0")+IFERROR(Y123/H123,"0")+IFERROR(Y124/H124,"0")+IFERROR(Y125/H125,"0")+IFERROR(Y126/H126,"0")</f>
        <v>2</v>
      </c>
      <c r="Z127" s="755">
        <f>IFERROR(IF(Z122="",0,Z122),"0")+IFERROR(IF(Z123="",0,Z123),"0")+IFERROR(IF(Z124="",0,Z124),"0")+IFERROR(IF(Z125="",0,Z125),"0")+IFERROR(IF(Z126="",0,Z126),"0")</f>
        <v>4.3499999999999997E-2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71</v>
      </c>
      <c r="Q128" s="772"/>
      <c r="R128" s="772"/>
      <c r="S128" s="772"/>
      <c r="T128" s="772"/>
      <c r="U128" s="772"/>
      <c r="V128" s="773"/>
      <c r="W128" s="37" t="s">
        <v>69</v>
      </c>
      <c r="X128" s="755">
        <f>IFERROR(SUM(X122:X126),"0")</f>
        <v>20</v>
      </c>
      <c r="Y128" s="755">
        <f>IFERROR(SUM(Y122:Y126),"0")</f>
        <v>22.4</v>
      </c>
      <c r="Z128" s="37"/>
      <c r="AA128" s="756"/>
      <c r="AB128" s="756"/>
      <c r="AC128" s="756"/>
    </row>
    <row r="129" spans="1:68" ht="14.25" customHeight="1" x14ac:dyDescent="0.25">
      <c r="A129" s="774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257</v>
      </c>
      <c r="B130" s="54" t="s">
        <v>258</v>
      </c>
      <c r="C130" s="31">
        <v>4301020235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0"/>
      <c r="R130" s="760"/>
      <c r="S130" s="760"/>
      <c r="T130" s="761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257</v>
      </c>
      <c r="B131" s="54" t="s">
        <v>260</v>
      </c>
      <c r="C131" s="31">
        <v>4301020345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79" t="s">
        <v>261</v>
      </c>
      <c r="Q131" s="760"/>
      <c r="R131" s="760"/>
      <c r="S131" s="760"/>
      <c r="T131" s="761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263</v>
      </c>
      <c r="B132" s="54" t="s">
        <v>264</v>
      </c>
      <c r="C132" s="31">
        <v>4301020258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265</v>
      </c>
      <c r="C133" s="31">
        <v>4301020346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11" t="s">
        <v>266</v>
      </c>
      <c r="Q133" s="760"/>
      <c r="R133" s="760"/>
      <c r="S133" s="760"/>
      <c r="T133" s="761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267</v>
      </c>
      <c r="B134" s="54" t="s">
        <v>268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56" t="s">
        <v>269</v>
      </c>
      <c r="Q134" s="760"/>
      <c r="R134" s="760"/>
      <c r="S134" s="760"/>
      <c r="T134" s="761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71</v>
      </c>
      <c r="Q135" s="772"/>
      <c r="R135" s="772"/>
      <c r="S135" s="772"/>
      <c r="T135" s="772"/>
      <c r="U135" s="772"/>
      <c r="V135" s="773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71</v>
      </c>
      <c r="Q136" s="772"/>
      <c r="R136" s="772"/>
      <c r="S136" s="772"/>
      <c r="T136" s="772"/>
      <c r="U136" s="772"/>
      <c r="V136" s="773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270</v>
      </c>
      <c r="B138" s="54" t="s">
        <v>271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69</v>
      </c>
      <c r="X139" s="753">
        <v>150</v>
      </c>
      <c r="Y139" s="754">
        <f t="shared" si="26"/>
        <v>151.20000000000002</v>
      </c>
      <c r="Z139" s="36">
        <f>IFERROR(IF(Y139=0,"",ROUNDUP(Y139/H139,0)*0.02175),"")</f>
        <v>0.39149999999999996</v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159.96428571428572</v>
      </c>
      <c r="BN139" s="64">
        <f t="shared" si="28"/>
        <v>161.244</v>
      </c>
      <c r="BO139" s="64">
        <f t="shared" si="29"/>
        <v>0.31887755102040816</v>
      </c>
      <c r="BP139" s="64">
        <f t="shared" si="30"/>
        <v>0.3214285714285714</v>
      </c>
    </row>
    <row r="140" spans="1:68" ht="37.5" customHeight="1" x14ac:dyDescent="0.25">
      <c r="A140" s="54" t="s">
        <v>275</v>
      </c>
      <c r="B140" s="54" t="s">
        <v>276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6" t="s">
        <v>277</v>
      </c>
      <c r="Q140" s="760"/>
      <c r="R140" s="760"/>
      <c r="S140" s="760"/>
      <c r="T140" s="761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69</v>
      </c>
      <c r="X142" s="753">
        <v>18</v>
      </c>
      <c r="Y142" s="754">
        <f t="shared" si="26"/>
        <v>18.900000000000002</v>
      </c>
      <c r="Z142" s="36">
        <f>IFERROR(IF(Y142=0,"",ROUNDUP(Y142/H142,0)*0.00753),"")</f>
        <v>5.271E-2</v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19.813333333333333</v>
      </c>
      <c r="BN142" s="64">
        <f t="shared" si="28"/>
        <v>20.804000000000002</v>
      </c>
      <c r="BO142" s="64">
        <f t="shared" si="29"/>
        <v>4.2735042735042729E-2</v>
      </c>
      <c r="BP142" s="64">
        <f t="shared" si="30"/>
        <v>4.4871794871794872E-2</v>
      </c>
    </row>
    <row r="143" spans="1:68" ht="16.5" customHeight="1" x14ac:dyDescent="0.25">
      <c r="A143" s="54" t="s">
        <v>284</v>
      </c>
      <c r="B143" s="54" t="s">
        <v>285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287</v>
      </c>
      <c r="B144" s="54" t="s">
        <v>288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71</v>
      </c>
      <c r="Q145" s="772"/>
      <c r="R145" s="772"/>
      <c r="S145" s="772"/>
      <c r="T145" s="772"/>
      <c r="U145" s="772"/>
      <c r="V145" s="773"/>
      <c r="W145" s="37" t="s">
        <v>72</v>
      </c>
      <c r="X145" s="755">
        <f>IFERROR(X138/H138,"0")+IFERROR(X139/H139,"0")+IFERROR(X140/H140,"0")+IFERROR(X141/H141,"0")+IFERROR(X142/H142,"0")+IFERROR(X143/H143,"0")+IFERROR(X144/H144,"0")</f>
        <v>24.523809523809526</v>
      </c>
      <c r="Y145" s="755">
        <f>IFERROR(Y138/H138,"0")+IFERROR(Y139/H139,"0")+IFERROR(Y140/H140,"0")+IFERROR(Y141/H141,"0")+IFERROR(Y142/H142,"0")+IFERROR(Y143/H143,"0")+IFERROR(Y144/H144,"0")</f>
        <v>25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0.44420999999999994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71</v>
      </c>
      <c r="Q146" s="772"/>
      <c r="R146" s="772"/>
      <c r="S146" s="772"/>
      <c r="T146" s="772"/>
      <c r="U146" s="772"/>
      <c r="V146" s="773"/>
      <c r="W146" s="37" t="s">
        <v>69</v>
      </c>
      <c r="X146" s="755">
        <f>IFERROR(SUM(X138:X144),"0")</f>
        <v>168</v>
      </c>
      <c r="Y146" s="755">
        <f>IFERROR(SUM(Y138:Y144),"0")</f>
        <v>170.10000000000002</v>
      </c>
      <c r="Z146" s="37"/>
      <c r="AA146" s="756"/>
      <c r="AB146" s="756"/>
      <c r="AC146" s="756"/>
    </row>
    <row r="147" spans="1:68" ht="14.25" customHeight="1" x14ac:dyDescent="0.25">
      <c r="A147" s="774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290</v>
      </c>
      <c r="B148" s="54" t="s">
        <v>291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293</v>
      </c>
      <c r="B149" s="54" t="s">
        <v>294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71</v>
      </c>
      <c r="Q150" s="772"/>
      <c r="R150" s="772"/>
      <c r="S150" s="772"/>
      <c r="T150" s="772"/>
      <c r="U150" s="772"/>
      <c r="V150" s="773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71</v>
      </c>
      <c r="Q151" s="772"/>
      <c r="R151" s="772"/>
      <c r="S151" s="772"/>
      <c r="T151" s="772"/>
      <c r="U151" s="772"/>
      <c r="V151" s="773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297</v>
      </c>
      <c r="B154" s="54" t="s">
        <v>298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71</v>
      </c>
      <c r="Q156" s="772"/>
      <c r="R156" s="772"/>
      <c r="S156" s="772"/>
      <c r="T156" s="772"/>
      <c r="U156" s="772"/>
      <c r="V156" s="773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71</v>
      </c>
      <c r="Q157" s="772"/>
      <c r="R157" s="772"/>
      <c r="S157" s="772"/>
      <c r="T157" s="772"/>
      <c r="U157" s="772"/>
      <c r="V157" s="773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customHeight="1" x14ac:dyDescent="0.25">
      <c r="A158" s="774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69</v>
      </c>
      <c r="X159" s="753">
        <v>17.5</v>
      </c>
      <c r="Y159" s="754">
        <f>IFERROR(IF(X159="",0,CEILING((X159/$H159),1)*$H159),"")</f>
        <v>19.599999999999998</v>
      </c>
      <c r="Z159" s="36">
        <f>IFERROR(IF(Y159=0,"",ROUNDUP(Y159/H159,0)*0.00753),"")</f>
        <v>5.271E-2</v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19.3</v>
      </c>
      <c r="BN159" s="64">
        <f>IFERROR(Y159*I159/H159,"0")</f>
        <v>21.616</v>
      </c>
      <c r="BO159" s="64">
        <f>IFERROR(1/J159*(X159/H159),"0")</f>
        <v>4.0064102564102561E-2</v>
      </c>
      <c r="BP159" s="64">
        <f>IFERROR(1/J159*(Y159/H159),"0")</f>
        <v>4.4871794871794872E-2</v>
      </c>
    </row>
    <row r="160" spans="1:68" ht="27" customHeight="1" x14ac:dyDescent="0.25">
      <c r="A160" s="54" t="s">
        <v>301</v>
      </c>
      <c r="B160" s="54" t="s">
        <v>304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71</v>
      </c>
      <c r="Q161" s="772"/>
      <c r="R161" s="772"/>
      <c r="S161" s="772"/>
      <c r="T161" s="772"/>
      <c r="U161" s="772"/>
      <c r="V161" s="773"/>
      <c r="W161" s="37" t="s">
        <v>72</v>
      </c>
      <c r="X161" s="755">
        <f>IFERROR(X159/H159,"0")+IFERROR(X160/H160,"0")</f>
        <v>6.25</v>
      </c>
      <c r="Y161" s="755">
        <f>IFERROR(Y159/H159,"0")+IFERROR(Y160/H160,"0")</f>
        <v>7</v>
      </c>
      <c r="Z161" s="755">
        <f>IFERROR(IF(Z159="",0,Z159),"0")+IFERROR(IF(Z160="",0,Z160),"0")</f>
        <v>5.271E-2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71</v>
      </c>
      <c r="Q162" s="772"/>
      <c r="R162" s="772"/>
      <c r="S162" s="772"/>
      <c r="T162" s="772"/>
      <c r="U162" s="772"/>
      <c r="V162" s="773"/>
      <c r="W162" s="37" t="s">
        <v>69</v>
      </c>
      <c r="X162" s="755">
        <f>IFERROR(SUM(X159:X160),"0")</f>
        <v>17.5</v>
      </c>
      <c r="Y162" s="755">
        <f>IFERROR(SUM(Y159:Y160),"0")</f>
        <v>19.599999999999998</v>
      </c>
      <c r="Z162" s="37"/>
      <c r="AA162" s="756"/>
      <c r="AB162" s="756"/>
      <c r="AC162" s="756"/>
    </row>
    <row r="163" spans="1:68" ht="14.25" customHeight="1" x14ac:dyDescent="0.25">
      <c r="A163" s="774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305</v>
      </c>
      <c r="B164" s="54" t="s">
        <v>306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305</v>
      </c>
      <c r="B165" s="54" t="s">
        <v>307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71</v>
      </c>
      <c r="Q166" s="772"/>
      <c r="R166" s="772"/>
      <c r="S166" s="772"/>
      <c r="T166" s="772"/>
      <c r="U166" s="772"/>
      <c r="V166" s="773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71</v>
      </c>
      <c r="Q167" s="772"/>
      <c r="R167" s="772"/>
      <c r="S167" s="772"/>
      <c r="T167" s="772"/>
      <c r="U167" s="772"/>
      <c r="V167" s="773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71</v>
      </c>
      <c r="Q171" s="772"/>
      <c r="R171" s="772"/>
      <c r="S171" s="772"/>
      <c r="T171" s="772"/>
      <c r="U171" s="772"/>
      <c r="V171" s="773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71</v>
      </c>
      <c r="Q172" s="772"/>
      <c r="R172" s="772"/>
      <c r="S172" s="772"/>
      <c r="T172" s="772"/>
      <c r="U172" s="772"/>
      <c r="V172" s="773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69</v>
      </c>
      <c r="X175" s="753">
        <v>20</v>
      </c>
      <c r="Y175" s="754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21.428571428571427</v>
      </c>
      <c r="BN175" s="64">
        <f>IFERROR(Y175*I175/H175,"0")</f>
        <v>22.5</v>
      </c>
      <c r="BO175" s="64">
        <f>IFERROR(1/J175*(X175/H175),"0")</f>
        <v>3.6075036075036072E-2</v>
      </c>
      <c r="BP175" s="64">
        <f>IFERROR(1/J175*(Y175/H175),"0")</f>
        <v>3.787878787878788E-2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69</v>
      </c>
      <c r="X176" s="753">
        <v>15</v>
      </c>
      <c r="Y176" s="754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16.05</v>
      </c>
      <c r="BN176" s="64">
        <f>IFERROR(Y176*I176/H176,"0")</f>
        <v>19.260000000000002</v>
      </c>
      <c r="BO176" s="64">
        <f>IFERROR(1/J176*(X176/H176),"0")</f>
        <v>2.976190476190476E-2</v>
      </c>
      <c r="BP176" s="64">
        <f>IFERROR(1/J176*(Y176/H176),"0")</f>
        <v>3.5714285714285712E-2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71</v>
      </c>
      <c r="Q179" s="772"/>
      <c r="R179" s="772"/>
      <c r="S179" s="772"/>
      <c r="T179" s="772"/>
      <c r="U179" s="772"/>
      <c r="V179" s="773"/>
      <c r="W179" s="37" t="s">
        <v>72</v>
      </c>
      <c r="X179" s="755">
        <f>IFERROR(X174/H174,"0")+IFERROR(X175/H175,"0")+IFERROR(X176/H176,"0")+IFERROR(X177/H177,"0")+IFERROR(X178/H178,"0")</f>
        <v>6.4285714285714288</v>
      </c>
      <c r="Y179" s="755">
        <f>IFERROR(Y174/H174,"0")+IFERROR(Y175/H175,"0")+IFERROR(Y176/H176,"0")+IFERROR(Y177/H177,"0")+IFERROR(Y178/H178,"0")</f>
        <v>7</v>
      </c>
      <c r="Z179" s="755">
        <f>IFERROR(IF(Z174="",0,Z174),"0")+IFERROR(IF(Z175="",0,Z175),"0")+IFERROR(IF(Z176="",0,Z176),"0")+IFERROR(IF(Z177="",0,Z177),"0")+IFERROR(IF(Z178="",0,Z178),"0")</f>
        <v>8.8599999999999998E-2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71</v>
      </c>
      <c r="Q180" s="772"/>
      <c r="R180" s="772"/>
      <c r="S180" s="772"/>
      <c r="T180" s="772"/>
      <c r="U180" s="772"/>
      <c r="V180" s="773"/>
      <c r="W180" s="37" t="s">
        <v>69</v>
      </c>
      <c r="X180" s="755">
        <f>IFERROR(SUM(X174:X178),"0")</f>
        <v>35</v>
      </c>
      <c r="Y180" s="755">
        <f>IFERROR(SUM(Y174:Y178),"0")</f>
        <v>39</v>
      </c>
      <c r="Z180" s="37"/>
      <c r="AA180" s="756"/>
      <c r="AB180" s="756"/>
      <c r="AC180" s="756"/>
    </row>
    <row r="181" spans="1:68" ht="14.25" customHeight="1" x14ac:dyDescent="0.25">
      <c r="A181" s="774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71</v>
      </c>
      <c r="Q185" s="772"/>
      <c r="R185" s="772"/>
      <c r="S185" s="772"/>
      <c r="T185" s="772"/>
      <c r="U185" s="772"/>
      <c r="V185" s="773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71</v>
      </c>
      <c r="Q186" s="772"/>
      <c r="R186" s="772"/>
      <c r="S186" s="772"/>
      <c r="T186" s="772"/>
      <c r="U186" s="772"/>
      <c r="V186" s="773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customHeight="1" x14ac:dyDescent="0.2">
      <c r="A187" s="848" t="s">
        <v>332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72" t="s">
        <v>336</v>
      </c>
      <c r="Q190" s="760"/>
      <c r="R190" s="760"/>
      <c r="S190" s="760"/>
      <c r="T190" s="761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71</v>
      </c>
      <c r="Q191" s="772"/>
      <c r="R191" s="772"/>
      <c r="S191" s="772"/>
      <c r="T191" s="772"/>
      <c r="U191" s="772"/>
      <c r="V191" s="773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71</v>
      </c>
      <c r="Q192" s="772"/>
      <c r="R192" s="772"/>
      <c r="S192" s="772"/>
      <c r="T192" s="772"/>
      <c r="U192" s="772"/>
      <c r="V192" s="773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69</v>
      </c>
      <c r="X197" s="753">
        <v>14</v>
      </c>
      <c r="Y197" s="754">
        <f t="shared" si="31"/>
        <v>14.700000000000001</v>
      </c>
      <c r="Z197" s="36">
        <f>IFERROR(IF(Y197=0,"",ROUNDUP(Y197/H197,0)*0.00502),"")</f>
        <v>3.5140000000000005E-2</v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14.866666666666665</v>
      </c>
      <c r="BN197" s="64">
        <f t="shared" si="33"/>
        <v>15.61</v>
      </c>
      <c r="BO197" s="64">
        <f t="shared" si="34"/>
        <v>2.8490028490028491E-2</v>
      </c>
      <c r="BP197" s="64">
        <f t="shared" si="35"/>
        <v>2.9914529914529919E-2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71</v>
      </c>
      <c r="Q202" s="772"/>
      <c r="R202" s="772"/>
      <c r="S202" s="772"/>
      <c r="T202" s="772"/>
      <c r="U202" s="772"/>
      <c r="V202" s="773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6.6666666666666661</v>
      </c>
      <c r="Y202" s="755">
        <f>IFERROR(Y194/H194,"0")+IFERROR(Y195/H195,"0")+IFERROR(Y196/H196,"0")+IFERROR(Y197/H197,"0")+IFERROR(Y198/H198,"0")+IFERROR(Y199/H199,"0")+IFERROR(Y200/H200,"0")+IFERROR(Y201/H201,"0")</f>
        <v>7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3.5140000000000005E-2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71</v>
      </c>
      <c r="Q203" s="772"/>
      <c r="R203" s="772"/>
      <c r="S203" s="772"/>
      <c r="T203" s="772"/>
      <c r="U203" s="772"/>
      <c r="V203" s="773"/>
      <c r="W203" s="37" t="s">
        <v>69</v>
      </c>
      <c r="X203" s="755">
        <f>IFERROR(SUM(X194:X201),"0")</f>
        <v>14</v>
      </c>
      <c r="Y203" s="755">
        <f>IFERROR(SUM(Y194:Y201),"0")</f>
        <v>14.700000000000001</v>
      </c>
      <c r="Z203" s="37"/>
      <c r="AA203" s="756"/>
      <c r="AB203" s="756"/>
      <c r="AC203" s="756"/>
    </row>
    <row r="204" spans="1:68" ht="16.5" customHeight="1" x14ac:dyDescent="0.25">
      <c r="A204" s="770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71</v>
      </c>
      <c r="Q208" s="772"/>
      <c r="R208" s="772"/>
      <c r="S208" s="772"/>
      <c r="T208" s="772"/>
      <c r="U208" s="772"/>
      <c r="V208" s="773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71</v>
      </c>
      <c r="Q209" s="772"/>
      <c r="R209" s="772"/>
      <c r="S209" s="772"/>
      <c r="T209" s="772"/>
      <c r="U209" s="772"/>
      <c r="V209" s="773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71</v>
      </c>
      <c r="Q213" s="772"/>
      <c r="R213" s="772"/>
      <c r="S213" s="772"/>
      <c r="T213" s="772"/>
      <c r="U213" s="772"/>
      <c r="V213" s="773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71</v>
      </c>
      <c r="Q214" s="772"/>
      <c r="R214" s="772"/>
      <c r="S214" s="772"/>
      <c r="T214" s="772"/>
      <c r="U214" s="772"/>
      <c r="V214" s="773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3">
        <v>15</v>
      </c>
      <c r="Y216" s="754">
        <f t="shared" ref="Y216:Y223" si="36">IFERROR(IF(X216="",0,CEILING((X216/$H216),1)*$H216),"")</f>
        <v>16.200000000000003</v>
      </c>
      <c r="Z216" s="36">
        <f>IFERROR(IF(Y216=0,"",ROUNDUP(Y216/H216,0)*0.00902),"")</f>
        <v>2.7060000000000001E-2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15.583333333333334</v>
      </c>
      <c r="BN216" s="64">
        <f t="shared" ref="BN216:BN223" si="38">IFERROR(Y216*I216/H216,"0")</f>
        <v>16.830000000000002</v>
      </c>
      <c r="BO216" s="64">
        <f t="shared" ref="BO216:BO223" si="39">IFERROR(1/J216*(X216/H216),"0")</f>
        <v>2.1043771043771045E-2</v>
      </c>
      <c r="BP216" s="64">
        <f t="shared" ref="BP216:BP223" si="40">IFERROR(1/J216*(Y216/H216),"0")</f>
        <v>2.2727272727272731E-2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3">
        <v>15</v>
      </c>
      <c r="Y217" s="754">
        <f t="shared" si="36"/>
        <v>16.200000000000003</v>
      </c>
      <c r="Z217" s="36">
        <f>IFERROR(IF(Y217=0,"",ROUNDUP(Y217/H217,0)*0.00902),"")</f>
        <v>2.7060000000000001E-2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15.583333333333334</v>
      </c>
      <c r="BN217" s="64">
        <f t="shared" si="38"/>
        <v>16.830000000000002</v>
      </c>
      <c r="BO217" s="64">
        <f t="shared" si="39"/>
        <v>2.1043771043771045E-2</v>
      </c>
      <c r="BP217" s="64">
        <f t="shared" si="40"/>
        <v>2.2727272727272731E-2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3">
        <v>6.75</v>
      </c>
      <c r="Y218" s="754">
        <f t="shared" si="36"/>
        <v>10.8</v>
      </c>
      <c r="Z218" s="36">
        <f>IFERROR(IF(Y218=0,"",ROUNDUP(Y218/H218,0)*0.00902),"")</f>
        <v>1.804E-2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7.0124999999999993</v>
      </c>
      <c r="BN218" s="64">
        <f t="shared" si="38"/>
        <v>11.22</v>
      </c>
      <c r="BO218" s="64">
        <f t="shared" si="39"/>
        <v>9.46969696969697E-3</v>
      </c>
      <c r="BP218" s="64">
        <f t="shared" si="40"/>
        <v>1.5151515151515152E-2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71</v>
      </c>
      <c r="Q224" s="772"/>
      <c r="R224" s="772"/>
      <c r="S224" s="772"/>
      <c r="T224" s="772"/>
      <c r="U224" s="772"/>
      <c r="V224" s="773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6.8055555555555554</v>
      </c>
      <c r="Y224" s="755">
        <f>IFERROR(Y216/H216,"0")+IFERROR(Y217/H217,"0")+IFERROR(Y218/H218,"0")+IFERROR(Y219/H219,"0")+IFERROR(Y220/H220,"0")+IFERROR(Y221/H221,"0")+IFERROR(Y222/H222,"0")+IFERROR(Y223/H223,"0")</f>
        <v>8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7.2160000000000002E-2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71</v>
      </c>
      <c r="Q225" s="772"/>
      <c r="R225" s="772"/>
      <c r="S225" s="772"/>
      <c r="T225" s="772"/>
      <c r="U225" s="772"/>
      <c r="V225" s="773"/>
      <c r="W225" s="37" t="s">
        <v>69</v>
      </c>
      <c r="X225" s="755">
        <f>IFERROR(SUM(X216:X223),"0")</f>
        <v>36.75</v>
      </c>
      <c r="Y225" s="755">
        <f>IFERROR(SUM(Y216:Y223),"0")</f>
        <v>43.2</v>
      </c>
      <c r="Z225" s="37"/>
      <c r="AA225" s="756"/>
      <c r="AB225" s="756"/>
      <c r="AC225" s="756"/>
    </row>
    <row r="226" spans="1:68" ht="14.25" customHeight="1" x14ac:dyDescent="0.25">
      <c r="A226" s="774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71</v>
      </c>
      <c r="Q238" s="772"/>
      <c r="R238" s="772"/>
      <c r="S238" s="772"/>
      <c r="T238" s="772"/>
      <c r="U238" s="772"/>
      <c r="V238" s="773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71</v>
      </c>
      <c r="Q239" s="772"/>
      <c r="R239" s="772"/>
      <c r="S239" s="772"/>
      <c r="T239" s="772"/>
      <c r="U239" s="772"/>
      <c r="V239" s="773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customHeight="1" x14ac:dyDescent="0.25">
      <c r="A240" s="774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417</v>
      </c>
      <c r="B242" s="54" t="s">
        <v>420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71</v>
      </c>
      <c r="Q246" s="772"/>
      <c r="R246" s="772"/>
      <c r="S246" s="772"/>
      <c r="T246" s="772"/>
      <c r="U246" s="772"/>
      <c r="V246" s="773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71</v>
      </c>
      <c r="Q247" s="772"/>
      <c r="R247" s="772"/>
      <c r="S247" s="772"/>
      <c r="T247" s="772"/>
      <c r="U247" s="772"/>
      <c r="V247" s="773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customHeight="1" x14ac:dyDescent="0.25">
      <c r="A248" s="770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432</v>
      </c>
      <c r="B250" s="54" t="s">
        <v>433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customHeight="1" x14ac:dyDescent="0.25">
      <c r="A251" s="54" t="s">
        <v>432</v>
      </c>
      <c r="B251" s="54" t="s">
        <v>435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440</v>
      </c>
      <c r="B253" s="54" t="s">
        <v>441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442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71</v>
      </c>
      <c r="Q258" s="772"/>
      <c r="R258" s="772"/>
      <c r="S258" s="772"/>
      <c r="T258" s="772"/>
      <c r="U258" s="772"/>
      <c r="V258" s="773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71</v>
      </c>
      <c r="Q259" s="772"/>
      <c r="R259" s="772"/>
      <c r="S259" s="772"/>
      <c r="T259" s="772"/>
      <c r="U259" s="772"/>
      <c r="V259" s="773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customHeight="1" x14ac:dyDescent="0.25">
      <c r="A260" s="770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452</v>
      </c>
      <c r="B262" s="54" t="s">
        <v>453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452</v>
      </c>
      <c r="B263" s="54" t="s">
        <v>454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71</v>
      </c>
      <c r="Q270" s="772"/>
      <c r="R270" s="772"/>
      <c r="S270" s="772"/>
      <c r="T270" s="772"/>
      <c r="U270" s="772"/>
      <c r="V270" s="773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71</v>
      </c>
      <c r="Q271" s="772"/>
      <c r="R271" s="772"/>
      <c r="S271" s="772"/>
      <c r="T271" s="772"/>
      <c r="U271" s="772"/>
      <c r="V271" s="773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471</v>
      </c>
      <c r="B273" s="54" t="s">
        <v>472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50" t="s">
        <v>473</v>
      </c>
      <c r="Q273" s="760"/>
      <c r="R273" s="760"/>
      <c r="S273" s="760"/>
      <c r="T273" s="761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71</v>
      </c>
      <c r="Q274" s="772"/>
      <c r="R274" s="772"/>
      <c r="S274" s="772"/>
      <c r="T274" s="772"/>
      <c r="U274" s="772"/>
      <c r="V274" s="773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71</v>
      </c>
      <c r="Q275" s="772"/>
      <c r="R275" s="772"/>
      <c r="S275" s="772"/>
      <c r="T275" s="772"/>
      <c r="U275" s="772"/>
      <c r="V275" s="773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476</v>
      </c>
      <c r="B278" s="54" t="s">
        <v>477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479</v>
      </c>
      <c r="B279" s="54" t="s">
        <v>480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482</v>
      </c>
      <c r="B280" s="54" t="s">
        <v>483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9" t="s">
        <v>484</v>
      </c>
      <c r="Q280" s="760"/>
      <c r="R280" s="760"/>
      <c r="S280" s="760"/>
      <c r="T280" s="761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486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488</v>
      </c>
      <c r="B282" s="54" t="s">
        <v>489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491</v>
      </c>
      <c r="B283" s="54" t="s">
        <v>492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494</v>
      </c>
      <c r="B284" s="54" t="s">
        <v>495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496</v>
      </c>
      <c r="B285" s="54" t="s">
        <v>497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499</v>
      </c>
      <c r="B286" s="54" t="s">
        <v>500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71</v>
      </c>
      <c r="Q288" s="772"/>
      <c r="R288" s="772"/>
      <c r="S288" s="772"/>
      <c r="T288" s="772"/>
      <c r="U288" s="772"/>
      <c r="V288" s="773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71</v>
      </c>
      <c r="Q289" s="772"/>
      <c r="R289" s="772"/>
      <c r="S289" s="772"/>
      <c r="T289" s="772"/>
      <c r="U289" s="772"/>
      <c r="V289" s="773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505</v>
      </c>
      <c r="B292" s="54" t="s">
        <v>506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71</v>
      </c>
      <c r="Q293" s="772"/>
      <c r="R293" s="772"/>
      <c r="S293" s="772"/>
      <c r="T293" s="772"/>
      <c r="U293" s="772"/>
      <c r="V293" s="773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71</v>
      </c>
      <c r="Q294" s="772"/>
      <c r="R294" s="772"/>
      <c r="S294" s="772"/>
      <c r="T294" s="772"/>
      <c r="U294" s="772"/>
      <c r="V294" s="773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508</v>
      </c>
      <c r="B297" s="54" t="s">
        <v>509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510</v>
      </c>
      <c r="B298" s="54" t="s">
        <v>511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513</v>
      </c>
      <c r="B299" s="54" t="s">
        <v>514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71</v>
      </c>
      <c r="Q300" s="772"/>
      <c r="R300" s="772"/>
      <c r="S300" s="772"/>
      <c r="T300" s="772"/>
      <c r="U300" s="772"/>
      <c r="V300" s="773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71</v>
      </c>
      <c r="Q301" s="772"/>
      <c r="R301" s="772"/>
      <c r="S301" s="772"/>
      <c r="T301" s="772"/>
      <c r="U301" s="772"/>
      <c r="V301" s="773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517</v>
      </c>
      <c r="B304" s="54" t="s">
        <v>518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customHeight="1" x14ac:dyDescent="0.25">
      <c r="A305" s="54" t="s">
        <v>520</v>
      </c>
      <c r="B305" s="54" t="s">
        <v>521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523</v>
      </c>
      <c r="B306" s="54" t="s">
        <v>524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525</v>
      </c>
      <c r="B307" s="54" t="s">
        <v>526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527</v>
      </c>
      <c r="B308" s="54" t="s">
        <v>528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71</v>
      </c>
      <c r="Q309" s="772"/>
      <c r="R309" s="772"/>
      <c r="S309" s="772"/>
      <c r="T309" s="772"/>
      <c r="U309" s="772"/>
      <c r="V309" s="773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71</v>
      </c>
      <c r="Q310" s="772"/>
      <c r="R310" s="772"/>
      <c r="S310" s="772"/>
      <c r="T310" s="772"/>
      <c r="U310" s="772"/>
      <c r="V310" s="773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customHeight="1" x14ac:dyDescent="0.25">
      <c r="A311" s="770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531</v>
      </c>
      <c r="B313" s="54" t="s">
        <v>532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71</v>
      </c>
      <c r="Q314" s="772"/>
      <c r="R314" s="772"/>
      <c r="S314" s="772"/>
      <c r="T314" s="772"/>
      <c r="U314" s="772"/>
      <c r="V314" s="773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71</v>
      </c>
      <c r="Q315" s="772"/>
      <c r="R315" s="772"/>
      <c r="S315" s="772"/>
      <c r="T315" s="772"/>
      <c r="U315" s="772"/>
      <c r="V315" s="773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534</v>
      </c>
      <c r="B317" s="54" t="s">
        <v>535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71</v>
      </c>
      <c r="Q318" s="772"/>
      <c r="R318" s="772"/>
      <c r="S318" s="772"/>
      <c r="T318" s="772"/>
      <c r="U318" s="772"/>
      <c r="V318" s="773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71</v>
      </c>
      <c r="Q319" s="772"/>
      <c r="R319" s="772"/>
      <c r="S319" s="772"/>
      <c r="T319" s="772"/>
      <c r="U319" s="772"/>
      <c r="V319" s="773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537</v>
      </c>
      <c r="B321" s="54" t="s">
        <v>538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71</v>
      </c>
      <c r="Q322" s="772"/>
      <c r="R322" s="772"/>
      <c r="S322" s="772"/>
      <c r="T322" s="772"/>
      <c r="U322" s="772"/>
      <c r="V322" s="773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71</v>
      </c>
      <c r="Q323" s="772"/>
      <c r="R323" s="772"/>
      <c r="S323" s="772"/>
      <c r="T323" s="772"/>
      <c r="U323" s="772"/>
      <c r="V323" s="773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541</v>
      </c>
      <c r="B326" s="54" t="s">
        <v>542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71</v>
      </c>
      <c r="Q327" s="772"/>
      <c r="R327" s="772"/>
      <c r="S327" s="772"/>
      <c r="T327" s="772"/>
      <c r="U327" s="772"/>
      <c r="V327" s="773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71</v>
      </c>
      <c r="Q328" s="772"/>
      <c r="R328" s="772"/>
      <c r="S328" s="772"/>
      <c r="T328" s="772"/>
      <c r="U328" s="772"/>
      <c r="V328" s="773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544</v>
      </c>
      <c r="B330" s="54" t="s">
        <v>545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71</v>
      </c>
      <c r="Q331" s="772"/>
      <c r="R331" s="772"/>
      <c r="S331" s="772"/>
      <c r="T331" s="772"/>
      <c r="U331" s="772"/>
      <c r="V331" s="773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71</v>
      </c>
      <c r="Q332" s="772"/>
      <c r="R332" s="772"/>
      <c r="S332" s="772"/>
      <c r="T332" s="772"/>
      <c r="U332" s="772"/>
      <c r="V332" s="773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547</v>
      </c>
      <c r="B334" s="54" t="s">
        <v>548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71</v>
      </c>
      <c r="Q336" s="772"/>
      <c r="R336" s="772"/>
      <c r="S336" s="772"/>
      <c r="T336" s="772"/>
      <c r="U336" s="772"/>
      <c r="V336" s="773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71</v>
      </c>
      <c r="Q337" s="772"/>
      <c r="R337" s="772"/>
      <c r="S337" s="772"/>
      <c r="T337" s="772"/>
      <c r="U337" s="772"/>
      <c r="V337" s="773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554</v>
      </c>
      <c r="B340" s="54" t="s">
        <v>555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71</v>
      </c>
      <c r="Q341" s="772"/>
      <c r="R341" s="772"/>
      <c r="S341" s="772"/>
      <c r="T341" s="772"/>
      <c r="U341" s="772"/>
      <c r="V341" s="773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71</v>
      </c>
      <c r="Q342" s="772"/>
      <c r="R342" s="772"/>
      <c r="S342" s="772"/>
      <c r="T342" s="772"/>
      <c r="U342" s="772"/>
      <c r="V342" s="773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69</v>
      </c>
      <c r="X344" s="753">
        <v>17.5</v>
      </c>
      <c r="Y344" s="754">
        <f>IFERROR(IF(X344="",0,CEILING((X344/$H344),1)*$H344),"")</f>
        <v>18.900000000000002</v>
      </c>
      <c r="Z344" s="36">
        <f>IFERROR(IF(Y344=0,"",ROUNDUP(Y344/H344,0)*0.00502),"")</f>
        <v>4.5179999999999998E-2</v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18.333333333333332</v>
      </c>
      <c r="BN344" s="64">
        <f>IFERROR(Y344*I344/H344,"0")</f>
        <v>19.8</v>
      </c>
      <c r="BO344" s="64">
        <f>IFERROR(1/J344*(X344/H344),"0")</f>
        <v>3.5612535612535613E-2</v>
      </c>
      <c r="BP344" s="64">
        <f>IFERROR(1/J344*(Y344/H344),"0")</f>
        <v>3.8461538461538464E-2</v>
      </c>
    </row>
    <row r="345" spans="1:68" ht="27" customHeight="1" x14ac:dyDescent="0.25">
      <c r="A345" s="54" t="s">
        <v>559</v>
      </c>
      <c r="B345" s="54" t="s">
        <v>560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71</v>
      </c>
      <c r="Q346" s="772"/>
      <c r="R346" s="772"/>
      <c r="S346" s="772"/>
      <c r="T346" s="772"/>
      <c r="U346" s="772"/>
      <c r="V346" s="773"/>
      <c r="W346" s="37" t="s">
        <v>72</v>
      </c>
      <c r="X346" s="755">
        <f>IFERROR(X344/H344,"0")+IFERROR(X345/H345,"0")</f>
        <v>8.3333333333333321</v>
      </c>
      <c r="Y346" s="755">
        <f>IFERROR(Y344/H344,"0")+IFERROR(Y345/H345,"0")</f>
        <v>9</v>
      </c>
      <c r="Z346" s="755">
        <f>IFERROR(IF(Z344="",0,Z344),"0")+IFERROR(IF(Z345="",0,Z345),"0")</f>
        <v>4.5179999999999998E-2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71</v>
      </c>
      <c r="Q347" s="772"/>
      <c r="R347" s="772"/>
      <c r="S347" s="772"/>
      <c r="T347" s="772"/>
      <c r="U347" s="772"/>
      <c r="V347" s="773"/>
      <c r="W347" s="37" t="s">
        <v>69</v>
      </c>
      <c r="X347" s="755">
        <f>IFERROR(SUM(X344:X345),"0")</f>
        <v>17.5</v>
      </c>
      <c r="Y347" s="755">
        <f>IFERROR(SUM(Y344:Y345),"0")</f>
        <v>18.900000000000002</v>
      </c>
      <c r="Z347" s="37"/>
      <c r="AA347" s="756"/>
      <c r="AB347" s="756"/>
      <c r="AC347" s="756"/>
    </row>
    <row r="348" spans="1:68" ht="16.5" customHeight="1" x14ac:dyDescent="0.25">
      <c r="A348" s="770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562</v>
      </c>
      <c r="B350" s="54" t="s">
        <v>563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565</v>
      </c>
      <c r="B351" s="54" t="s">
        <v>566</v>
      </c>
      <c r="C351" s="31">
        <v>4301011911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26" t="s">
        <v>567</v>
      </c>
      <c r="Q351" s="760"/>
      <c r="R351" s="760"/>
      <c r="S351" s="760"/>
      <c r="T351" s="761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customHeight="1" x14ac:dyDescent="0.25">
      <c r="A353" s="54" t="s">
        <v>571</v>
      </c>
      <c r="B353" s="54" t="s">
        <v>572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574</v>
      </c>
      <c r="B354" s="54" t="s">
        <v>575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576</v>
      </c>
      <c r="B355" s="54" t="s">
        <v>577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579</v>
      </c>
      <c r="B356" s="54" t="s">
        <v>580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71</v>
      </c>
      <c r="Q359" s="772"/>
      <c r="R359" s="772"/>
      <c r="S359" s="772"/>
      <c r="T359" s="772"/>
      <c r="U359" s="772"/>
      <c r="V359" s="773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71</v>
      </c>
      <c r="Q360" s="772"/>
      <c r="R360" s="772"/>
      <c r="S360" s="772"/>
      <c r="T360" s="772"/>
      <c r="U360" s="772"/>
      <c r="V360" s="773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customHeight="1" x14ac:dyDescent="0.25">
      <c r="A361" s="774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69</v>
      </c>
      <c r="X363" s="753">
        <v>10</v>
      </c>
      <c r="Y363" s="754">
        <f>IFERROR(IF(X363="",0,CEILING((X363/$H363),1)*$H363),"")</f>
        <v>12.600000000000001</v>
      </c>
      <c r="Z363" s="36">
        <f>IFERROR(IF(Y363=0,"",ROUNDUP(Y363/H363,0)*0.00753),"")</f>
        <v>2.2589999999999999E-2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10.619047619047619</v>
      </c>
      <c r="BN363" s="64">
        <f>IFERROR(Y363*I363/H363,"0")</f>
        <v>13.38</v>
      </c>
      <c r="BO363" s="64">
        <f>IFERROR(1/J363*(X363/H363),"0")</f>
        <v>1.5262515262515262E-2</v>
      </c>
      <c r="BP363" s="64">
        <f>IFERROR(1/J363*(Y363/H363),"0")</f>
        <v>1.9230769230769232E-2</v>
      </c>
    </row>
    <row r="364" spans="1:68" ht="27" customHeight="1" x14ac:dyDescent="0.25">
      <c r="A364" s="54" t="s">
        <v>593</v>
      </c>
      <c r="B364" s="54" t="s">
        <v>594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3">
        <v>10.5</v>
      </c>
      <c r="Y365" s="754">
        <f>IFERROR(IF(X365="",0,CEILING((X365/$H365),1)*$H365),"")</f>
        <v>10.5</v>
      </c>
      <c r="Z365" s="36">
        <f>IFERROR(IF(Y365=0,"",ROUNDUP(Y365/H365,0)*0.00502),"")</f>
        <v>2.5100000000000001E-2</v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11.149999999999999</v>
      </c>
      <c r="BN365" s="64">
        <f>IFERROR(Y365*I365/H365,"0")</f>
        <v>11.149999999999999</v>
      </c>
      <c r="BO365" s="64">
        <f>IFERROR(1/J365*(X365/H365),"0")</f>
        <v>2.1367521367521368E-2</v>
      </c>
      <c r="BP365" s="64">
        <f>IFERROR(1/J365*(Y365/H365),"0")</f>
        <v>2.1367521367521368E-2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71</v>
      </c>
      <c r="Q366" s="772"/>
      <c r="R366" s="772"/>
      <c r="S366" s="772"/>
      <c r="T366" s="772"/>
      <c r="U366" s="772"/>
      <c r="V366" s="773"/>
      <c r="W366" s="37" t="s">
        <v>72</v>
      </c>
      <c r="X366" s="755">
        <f>IFERROR(X362/H362,"0")+IFERROR(X363/H363,"0")+IFERROR(X364/H364,"0")+IFERROR(X365/H365,"0")</f>
        <v>7.3809523809523814</v>
      </c>
      <c r="Y366" s="755">
        <f>IFERROR(Y362/H362,"0")+IFERROR(Y363/H363,"0")+IFERROR(Y364/H364,"0")+IFERROR(Y365/H365,"0")</f>
        <v>8</v>
      </c>
      <c r="Z366" s="755">
        <f>IFERROR(IF(Z362="",0,Z362),"0")+IFERROR(IF(Z363="",0,Z363),"0")+IFERROR(IF(Z364="",0,Z364),"0")+IFERROR(IF(Z365="",0,Z365),"0")</f>
        <v>4.7689999999999996E-2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71</v>
      </c>
      <c r="Q367" s="772"/>
      <c r="R367" s="772"/>
      <c r="S367" s="772"/>
      <c r="T367" s="772"/>
      <c r="U367" s="772"/>
      <c r="V367" s="773"/>
      <c r="W367" s="37" t="s">
        <v>69</v>
      </c>
      <c r="X367" s="755">
        <f>IFERROR(SUM(X362:X365),"0")</f>
        <v>20.5</v>
      </c>
      <c r="Y367" s="755">
        <f>IFERROR(SUM(Y362:Y365),"0")</f>
        <v>23.1</v>
      </c>
      <c r="Z367" s="37"/>
      <c r="AA367" s="756"/>
      <c r="AB367" s="756"/>
      <c r="AC367" s="756"/>
    </row>
    <row r="368" spans="1:68" ht="14.25" customHeight="1" x14ac:dyDescent="0.25">
      <c r="A368" s="774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69</v>
      </c>
      <c r="X369" s="753">
        <v>450</v>
      </c>
      <c r="Y369" s="754">
        <f t="shared" ref="Y369:Y374" si="67">IFERROR(IF(X369="",0,CEILING((X369/$H369),1)*$H369),"")</f>
        <v>452.4</v>
      </c>
      <c r="Z369" s="36">
        <f>IFERROR(IF(Y369=0,"",ROUNDUP(Y369/H369,0)*0.02175),"")</f>
        <v>1.2614999999999998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482.19230769230774</v>
      </c>
      <c r="BN369" s="64">
        <f t="shared" ref="BN369:BN374" si="69">IFERROR(Y369*I369/H369,"0")</f>
        <v>484.76400000000001</v>
      </c>
      <c r="BO369" s="64">
        <f t="shared" ref="BO369:BO374" si="70">IFERROR(1/J369*(X369/H369),"0")</f>
        <v>1.0302197802197801</v>
      </c>
      <c r="BP369" s="64">
        <f t="shared" ref="BP369:BP374" si="71">IFERROR(1/J369*(Y369/H369),"0")</f>
        <v>1.0357142857142856</v>
      </c>
    </row>
    <row r="370" spans="1:68" ht="27" customHeight="1" x14ac:dyDescent="0.25">
      <c r="A370" s="54" t="s">
        <v>601</v>
      </c>
      <c r="B370" s="54" t="s">
        <v>602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604</v>
      </c>
      <c r="B371" s="54" t="s">
        <v>605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607</v>
      </c>
      <c r="B372" s="54" t="s">
        <v>608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610</v>
      </c>
      <c r="B373" s="54" t="s">
        <v>611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613</v>
      </c>
      <c r="B374" s="54" t="s">
        <v>614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71</v>
      </c>
      <c r="Q375" s="772"/>
      <c r="R375" s="772"/>
      <c r="S375" s="772"/>
      <c r="T375" s="772"/>
      <c r="U375" s="772"/>
      <c r="V375" s="773"/>
      <c r="W375" s="37" t="s">
        <v>72</v>
      </c>
      <c r="X375" s="755">
        <f>IFERROR(X369/H369,"0")+IFERROR(X370/H370,"0")+IFERROR(X371/H371,"0")+IFERROR(X372/H372,"0")+IFERROR(X373/H373,"0")+IFERROR(X374/H374,"0")</f>
        <v>57.692307692307693</v>
      </c>
      <c r="Y375" s="755">
        <f>IFERROR(Y369/H369,"0")+IFERROR(Y370/H370,"0")+IFERROR(Y371/H371,"0")+IFERROR(Y372/H372,"0")+IFERROR(Y373/H373,"0")+IFERROR(Y374/H374,"0")</f>
        <v>58</v>
      </c>
      <c r="Z375" s="755">
        <f>IFERROR(IF(Z369="",0,Z369),"0")+IFERROR(IF(Z370="",0,Z370),"0")+IFERROR(IF(Z371="",0,Z371),"0")+IFERROR(IF(Z372="",0,Z372),"0")+IFERROR(IF(Z373="",0,Z373),"0")+IFERROR(IF(Z374="",0,Z374),"0")</f>
        <v>1.2614999999999998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71</v>
      </c>
      <c r="Q376" s="772"/>
      <c r="R376" s="772"/>
      <c r="S376" s="772"/>
      <c r="T376" s="772"/>
      <c r="U376" s="772"/>
      <c r="V376" s="773"/>
      <c r="W376" s="37" t="s">
        <v>69</v>
      </c>
      <c r="X376" s="755">
        <f>IFERROR(SUM(X369:X374),"0")</f>
        <v>450</v>
      </c>
      <c r="Y376" s="755">
        <f>IFERROR(SUM(Y369:Y374),"0")</f>
        <v>452.4</v>
      </c>
      <c r="Z376" s="37"/>
      <c r="AA376" s="756"/>
      <c r="AB376" s="756"/>
      <c r="AC376" s="756"/>
    </row>
    <row r="377" spans="1:68" ht="14.25" customHeight="1" x14ac:dyDescent="0.25">
      <c r="A377" s="774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616</v>
      </c>
      <c r="B378" s="54" t="s">
        <v>617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customHeight="1" x14ac:dyDescent="0.25">
      <c r="A380" s="54" t="s">
        <v>622</v>
      </c>
      <c r="B380" s="54" t="s">
        <v>623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71</v>
      </c>
      <c r="Q381" s="772"/>
      <c r="R381" s="772"/>
      <c r="S381" s="772"/>
      <c r="T381" s="772"/>
      <c r="U381" s="772"/>
      <c r="V381" s="773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71</v>
      </c>
      <c r="Q382" s="772"/>
      <c r="R382" s="772"/>
      <c r="S382" s="772"/>
      <c r="T382" s="772"/>
      <c r="U382" s="772"/>
      <c r="V382" s="773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customHeight="1" x14ac:dyDescent="0.25">
      <c r="A383" s="774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783" t="s">
        <v>627</v>
      </c>
      <c r="Q384" s="760"/>
      <c r="R384" s="760"/>
      <c r="S384" s="760"/>
      <c r="T384" s="761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3" t="s">
        <v>631</v>
      </c>
      <c r="Q385" s="760"/>
      <c r="R385" s="760"/>
      <c r="S385" s="760"/>
      <c r="T385" s="761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635</v>
      </c>
      <c r="B387" s="54" t="s">
        <v>636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71</v>
      </c>
      <c r="Q388" s="772"/>
      <c r="R388" s="772"/>
      <c r="S388" s="772"/>
      <c r="T388" s="772"/>
      <c r="U388" s="772"/>
      <c r="V388" s="773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71</v>
      </c>
      <c r="Q389" s="772"/>
      <c r="R389" s="772"/>
      <c r="S389" s="772"/>
      <c r="T389" s="772"/>
      <c r="U389" s="772"/>
      <c r="V389" s="773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customHeight="1" x14ac:dyDescent="0.25">
      <c r="A390" s="774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71</v>
      </c>
      <c r="Q394" s="772"/>
      <c r="R394" s="772"/>
      <c r="S394" s="772"/>
      <c r="T394" s="772"/>
      <c r="U394" s="772"/>
      <c r="V394" s="773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71</v>
      </c>
      <c r="Q395" s="772"/>
      <c r="R395" s="772"/>
      <c r="S395" s="772"/>
      <c r="T395" s="772"/>
      <c r="U395" s="772"/>
      <c r="V395" s="773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customHeight="1" x14ac:dyDescent="0.25">
      <c r="A396" s="770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71</v>
      </c>
      <c r="Q399" s="772"/>
      <c r="R399" s="772"/>
      <c r="S399" s="772"/>
      <c r="T399" s="772"/>
      <c r="U399" s="772"/>
      <c r="V399" s="773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71</v>
      </c>
      <c r="Q400" s="772"/>
      <c r="R400" s="772"/>
      <c r="S400" s="772"/>
      <c r="T400" s="772"/>
      <c r="U400" s="772"/>
      <c r="V400" s="773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69</v>
      </c>
      <c r="X404" s="753">
        <v>17.5</v>
      </c>
      <c r="Y404" s="754">
        <f>IFERROR(IF(X404="",0,CEILING((X404/$H404),1)*$H404),"")</f>
        <v>18.900000000000002</v>
      </c>
      <c r="Z404" s="36">
        <f>IFERROR(IF(Y404=0,"",ROUNDUP(Y404/H404,0)*0.00753),"")</f>
        <v>6.7769999999999997E-2</v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19.666666666666664</v>
      </c>
      <c r="BN404" s="64">
        <f>IFERROR(Y404*I404/H404,"0")</f>
        <v>21.24</v>
      </c>
      <c r="BO404" s="64">
        <f>IFERROR(1/J404*(X404/H404),"0")</f>
        <v>5.3418803418803409E-2</v>
      </c>
      <c r="BP404" s="64">
        <f>IFERROR(1/J404*(Y404/H404),"0")</f>
        <v>5.7692307692307689E-2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71</v>
      </c>
      <c r="Q405" s="772"/>
      <c r="R405" s="772"/>
      <c r="S405" s="772"/>
      <c r="T405" s="772"/>
      <c r="U405" s="772"/>
      <c r="V405" s="773"/>
      <c r="W405" s="37" t="s">
        <v>72</v>
      </c>
      <c r="X405" s="755">
        <f>IFERROR(X402/H402,"0")+IFERROR(X403/H403,"0")+IFERROR(X404/H404,"0")</f>
        <v>8.3333333333333321</v>
      </c>
      <c r="Y405" s="755">
        <f>IFERROR(Y402/H402,"0")+IFERROR(Y403/H403,"0")+IFERROR(Y404/H404,"0")</f>
        <v>9</v>
      </c>
      <c r="Z405" s="755">
        <f>IFERROR(IF(Z402="",0,Z402),"0")+IFERROR(IF(Z403="",0,Z403),"0")+IFERROR(IF(Z404="",0,Z404),"0")</f>
        <v>6.7769999999999997E-2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71</v>
      </c>
      <c r="Q406" s="772"/>
      <c r="R406" s="772"/>
      <c r="S406" s="772"/>
      <c r="T406" s="772"/>
      <c r="U406" s="772"/>
      <c r="V406" s="773"/>
      <c r="W406" s="37" t="s">
        <v>69</v>
      </c>
      <c r="X406" s="755">
        <f>IFERROR(SUM(X402:X404),"0")</f>
        <v>17.5</v>
      </c>
      <c r="Y406" s="755">
        <f>IFERROR(SUM(Y402:Y404),"0")</f>
        <v>18.900000000000002</v>
      </c>
      <c r="Z406" s="37"/>
      <c r="AA406" s="756"/>
      <c r="AB406" s="756"/>
      <c r="AC406" s="756"/>
    </row>
    <row r="407" spans="1:68" ht="27.75" customHeight="1" x14ac:dyDescent="0.2">
      <c r="A407" s="848" t="s">
        <v>660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3">
        <v>80</v>
      </c>
      <c r="Y410" s="754">
        <f t="shared" ref="Y410:Y420" si="72">IFERROR(IF(X410="",0,CEILING((X410/$H410),1)*$H410),"")</f>
        <v>90</v>
      </c>
      <c r="Z410" s="36">
        <f>IFERROR(IF(Y410=0,"",ROUNDUP(Y410/H410,0)*0.02175),"")</f>
        <v>0.1305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82.56</v>
      </c>
      <c r="BN410" s="64">
        <f t="shared" ref="BN410:BN420" si="74">IFERROR(Y410*I410/H410,"0")</f>
        <v>92.88000000000001</v>
      </c>
      <c r="BO410" s="64">
        <f t="shared" ref="BO410:BO420" si="75">IFERROR(1/J410*(X410/H410),"0")</f>
        <v>0.1111111111111111</v>
      </c>
      <c r="BP410" s="64">
        <f t="shared" ref="BP410:BP420" si="76">IFERROR(1/J410*(Y410/H410),"0")</f>
        <v>0.125</v>
      </c>
    </row>
    <row r="411" spans="1:68" ht="27" customHeight="1" x14ac:dyDescent="0.25">
      <c r="A411" s="54" t="s">
        <v>662</v>
      </c>
      <c r="B411" s="54" t="s">
        <v>665</v>
      </c>
      <c r="C411" s="31">
        <v>4301011946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69</v>
      </c>
      <c r="X412" s="753">
        <v>350</v>
      </c>
      <c r="Y412" s="754">
        <f t="shared" si="72"/>
        <v>360</v>
      </c>
      <c r="Z412" s="36">
        <f>IFERROR(IF(Y412=0,"",ROUNDUP(Y412/H412,0)*0.02175),"")</f>
        <v>0.52200000000000002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361.2</v>
      </c>
      <c r="BN412" s="64">
        <f t="shared" si="74"/>
        <v>371.52000000000004</v>
      </c>
      <c r="BO412" s="64">
        <f t="shared" si="75"/>
        <v>0.48611111111111105</v>
      </c>
      <c r="BP412" s="64">
        <f t="shared" si="76"/>
        <v>0.5</v>
      </c>
    </row>
    <row r="413" spans="1:68" ht="27" customHeight="1" x14ac:dyDescent="0.25">
      <c r="A413" s="54" t="s">
        <v>667</v>
      </c>
      <c r="B413" s="54" t="s">
        <v>670</v>
      </c>
      <c r="C413" s="31">
        <v>4301011947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69</v>
      </c>
      <c r="X414" s="753">
        <v>900</v>
      </c>
      <c r="Y414" s="754">
        <f t="shared" si="72"/>
        <v>900</v>
      </c>
      <c r="Z414" s="36">
        <f>IFERROR(IF(Y414=0,"",ROUNDUP(Y414/H414,0)*0.02175),"")</f>
        <v>1.3049999999999999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928.8</v>
      </c>
      <c r="BN414" s="64">
        <f t="shared" si="74"/>
        <v>928.8</v>
      </c>
      <c r="BO414" s="64">
        <f t="shared" si="75"/>
        <v>1.25</v>
      </c>
      <c r="BP414" s="64">
        <f t="shared" si="76"/>
        <v>1.25</v>
      </c>
    </row>
    <row r="415" spans="1:68" ht="27" customHeight="1" x14ac:dyDescent="0.25">
      <c r="A415" s="54" t="s">
        <v>671</v>
      </c>
      <c r="B415" s="54" t="s">
        <v>674</v>
      </c>
      <c r="C415" s="31">
        <v>4301011943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683</v>
      </c>
      <c r="B419" s="54" t="s">
        <v>684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71</v>
      </c>
      <c r="Q421" s="772"/>
      <c r="R421" s="772"/>
      <c r="S421" s="772"/>
      <c r="T421" s="772"/>
      <c r="U421" s="772"/>
      <c r="V421" s="773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88.666666666666657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90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1.9575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71</v>
      </c>
      <c r="Q422" s="772"/>
      <c r="R422" s="772"/>
      <c r="S422" s="772"/>
      <c r="T422" s="772"/>
      <c r="U422" s="772"/>
      <c r="V422" s="773"/>
      <c r="W422" s="37" t="s">
        <v>69</v>
      </c>
      <c r="X422" s="755">
        <f>IFERROR(SUM(X410:X420),"0")</f>
        <v>1330</v>
      </c>
      <c r="Y422" s="755">
        <f>IFERROR(SUM(Y410:Y420),"0")</f>
        <v>1350</v>
      </c>
      <c r="Z422" s="37"/>
      <c r="AA422" s="756"/>
      <c r="AB422" s="756"/>
      <c r="AC422" s="756"/>
    </row>
    <row r="423" spans="1:68" ht="14.25" customHeight="1" x14ac:dyDescent="0.25">
      <c r="A423" s="774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69</v>
      </c>
      <c r="X424" s="753">
        <v>350</v>
      </c>
      <c r="Y424" s="754">
        <f>IFERROR(IF(X424="",0,CEILING((X424/$H424),1)*$H424),"")</f>
        <v>360</v>
      </c>
      <c r="Z424" s="36">
        <f>IFERROR(IF(Y424=0,"",ROUNDUP(Y424/H424,0)*0.02175),"")</f>
        <v>0.52200000000000002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361.2</v>
      </c>
      <c r="BN424" s="64">
        <f>IFERROR(Y424*I424/H424,"0")</f>
        <v>371.52000000000004</v>
      </c>
      <c r="BO424" s="64">
        <f>IFERROR(1/J424*(X424/H424),"0")</f>
        <v>0.48611111111111105</v>
      </c>
      <c r="BP424" s="64">
        <f>IFERROR(1/J424*(Y424/H424),"0")</f>
        <v>0.5</v>
      </c>
    </row>
    <row r="425" spans="1:68" ht="27" customHeight="1" x14ac:dyDescent="0.25">
      <c r="A425" s="54" t="s">
        <v>691</v>
      </c>
      <c r="B425" s="54" t="s">
        <v>692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71</v>
      </c>
      <c r="Q426" s="772"/>
      <c r="R426" s="772"/>
      <c r="S426" s="772"/>
      <c r="T426" s="772"/>
      <c r="U426" s="772"/>
      <c r="V426" s="773"/>
      <c r="W426" s="37" t="s">
        <v>72</v>
      </c>
      <c r="X426" s="755">
        <f>IFERROR(X424/H424,"0")+IFERROR(X425/H425,"0")</f>
        <v>23.333333333333332</v>
      </c>
      <c r="Y426" s="755">
        <f>IFERROR(Y424/H424,"0")+IFERROR(Y425/H425,"0")</f>
        <v>24</v>
      </c>
      <c r="Z426" s="755">
        <f>IFERROR(IF(Z424="",0,Z424),"0")+IFERROR(IF(Z425="",0,Z425),"0")</f>
        <v>0.52200000000000002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71</v>
      </c>
      <c r="Q427" s="772"/>
      <c r="R427" s="772"/>
      <c r="S427" s="772"/>
      <c r="T427" s="772"/>
      <c r="U427" s="772"/>
      <c r="V427" s="773"/>
      <c r="W427" s="37" t="s">
        <v>69</v>
      </c>
      <c r="X427" s="755">
        <f>IFERROR(SUM(X424:X425),"0")</f>
        <v>350</v>
      </c>
      <c r="Y427" s="755">
        <f>IFERROR(SUM(Y424:Y425),"0")</f>
        <v>360</v>
      </c>
      <c r="Z427" s="37"/>
      <c r="AA427" s="756"/>
      <c r="AB427" s="756"/>
      <c r="AC427" s="756"/>
    </row>
    <row r="428" spans="1:68" ht="14.25" customHeight="1" x14ac:dyDescent="0.25">
      <c r="A428" s="774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693</v>
      </c>
      <c r="B429" s="54" t="s">
        <v>694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693</v>
      </c>
      <c r="B430" s="54" t="s">
        <v>696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698</v>
      </c>
      <c r="B431" s="54" t="s">
        <v>699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71</v>
      </c>
      <c r="Q432" s="772"/>
      <c r="R432" s="772"/>
      <c r="S432" s="772"/>
      <c r="T432" s="772"/>
      <c r="U432" s="772"/>
      <c r="V432" s="773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71</v>
      </c>
      <c r="Q433" s="772"/>
      <c r="R433" s="772"/>
      <c r="S433" s="772"/>
      <c r="T433" s="772"/>
      <c r="U433" s="772"/>
      <c r="V433" s="773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701</v>
      </c>
      <c r="B435" s="54" t="s">
        <v>702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701</v>
      </c>
      <c r="B436" s="54" t="s">
        <v>704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71</v>
      </c>
      <c r="Q437" s="772"/>
      <c r="R437" s="772"/>
      <c r="S437" s="772"/>
      <c r="T437" s="772"/>
      <c r="U437" s="772"/>
      <c r="V437" s="773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71</v>
      </c>
      <c r="Q438" s="772"/>
      <c r="R438" s="772"/>
      <c r="S438" s="772"/>
      <c r="T438" s="772"/>
      <c r="U438" s="772"/>
      <c r="V438" s="773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customHeight="1" x14ac:dyDescent="0.25">
      <c r="A439" s="770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707</v>
      </c>
      <c r="B441" s="54" t="s">
        <v>708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0"/>
      <c r="R441" s="760"/>
      <c r="S441" s="760"/>
      <c r="T441" s="761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707</v>
      </c>
      <c r="B442" s="54" t="s">
        <v>711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713</v>
      </c>
      <c r="B443" s="54" t="s">
        <v>714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718</v>
      </c>
      <c r="B445" s="54" t="s">
        <v>719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69</v>
      </c>
      <c r="X446" s="753">
        <v>850</v>
      </c>
      <c r="Y446" s="754">
        <f t="shared" si="77"/>
        <v>852</v>
      </c>
      <c r="Z446" s="36">
        <f t="shared" si="78"/>
        <v>1.5442499999999999</v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884</v>
      </c>
      <c r="BN446" s="64">
        <f t="shared" si="80"/>
        <v>886.08</v>
      </c>
      <c r="BO446" s="64">
        <f t="shared" si="81"/>
        <v>1.2648809523809523</v>
      </c>
      <c r="BP446" s="64">
        <f t="shared" si="82"/>
        <v>1.2678571428571428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69</v>
      </c>
      <c r="X447" s="753">
        <v>120</v>
      </c>
      <c r="Y447" s="754">
        <f t="shared" si="77"/>
        <v>120</v>
      </c>
      <c r="Z447" s="36">
        <f>IFERROR(IF(Y447=0,"",ROUNDUP(Y447/H447,0)*0.00902),"")</f>
        <v>0.27060000000000001</v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126.3</v>
      </c>
      <c r="BN447" s="64">
        <f t="shared" si="80"/>
        <v>126.3</v>
      </c>
      <c r="BO447" s="64">
        <f t="shared" si="81"/>
        <v>0.22727272727272729</v>
      </c>
      <c r="BP447" s="64">
        <f t="shared" si="82"/>
        <v>0.22727272727272729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71</v>
      </c>
      <c r="Q448" s="772"/>
      <c r="R448" s="772"/>
      <c r="S448" s="772"/>
      <c r="T448" s="772"/>
      <c r="U448" s="772"/>
      <c r="V448" s="773"/>
      <c r="W448" s="37" t="s">
        <v>72</v>
      </c>
      <c r="X448" s="755">
        <f>IFERROR(X441/H441,"0")+IFERROR(X442/H442,"0")+IFERROR(X443/H443,"0")+IFERROR(X444/H444,"0")+IFERROR(X445/H445,"0")+IFERROR(X446/H446,"0")+IFERROR(X447/H447,"0")</f>
        <v>100.83333333333333</v>
      </c>
      <c r="Y448" s="755">
        <f>IFERROR(Y441/H441,"0")+IFERROR(Y442/H442,"0")+IFERROR(Y443/H443,"0")+IFERROR(Y444/H444,"0")+IFERROR(Y445/H445,"0")+IFERROR(Y446/H446,"0")+IFERROR(Y447/H447,"0")</f>
        <v>101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1.8148499999999999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71</v>
      </c>
      <c r="Q449" s="772"/>
      <c r="R449" s="772"/>
      <c r="S449" s="772"/>
      <c r="T449" s="772"/>
      <c r="U449" s="772"/>
      <c r="V449" s="773"/>
      <c r="W449" s="37" t="s">
        <v>69</v>
      </c>
      <c r="X449" s="755">
        <f>IFERROR(SUM(X441:X447),"0")</f>
        <v>970</v>
      </c>
      <c r="Y449" s="755">
        <f>IFERROR(SUM(Y441:Y447),"0")</f>
        <v>972</v>
      </c>
      <c r="Z449" s="37"/>
      <c r="AA449" s="756"/>
      <c r="AB449" s="756"/>
      <c r="AC449" s="756"/>
    </row>
    <row r="450" spans="1:68" ht="14.25" customHeight="1" x14ac:dyDescent="0.25">
      <c r="A450" s="774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69</v>
      </c>
      <c r="X451" s="753">
        <v>15</v>
      </c>
      <c r="Y451" s="754">
        <f>IFERROR(IF(X451="",0,CEILING((X451/$H451),1)*$H451),"")</f>
        <v>17.52</v>
      </c>
      <c r="Z451" s="36">
        <f>IFERROR(IF(Y451=0,"",ROUNDUP(Y451/H451,0)*0.00753),"")</f>
        <v>3.0120000000000001E-2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15.890410958904109</v>
      </c>
      <c r="BN451" s="64">
        <f>IFERROR(Y451*I451/H451,"0")</f>
        <v>18.559999999999999</v>
      </c>
      <c r="BO451" s="64">
        <f>IFERROR(1/J451*(X451/H451),"0")</f>
        <v>2.195293291183702E-2</v>
      </c>
      <c r="BP451" s="64">
        <f>IFERROR(1/J451*(Y451/H451),"0")</f>
        <v>2.564102564102564E-2</v>
      </c>
    </row>
    <row r="452" spans="1:68" ht="27" customHeight="1" x14ac:dyDescent="0.25">
      <c r="A452" s="54" t="s">
        <v>728</v>
      </c>
      <c r="B452" s="54" t="s">
        <v>729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71</v>
      </c>
      <c r="Q453" s="772"/>
      <c r="R453" s="772"/>
      <c r="S453" s="772"/>
      <c r="T453" s="772"/>
      <c r="U453" s="772"/>
      <c r="V453" s="773"/>
      <c r="W453" s="37" t="s">
        <v>72</v>
      </c>
      <c r="X453" s="755">
        <f>IFERROR(X451/H451,"0")+IFERROR(X452/H452,"0")</f>
        <v>3.4246575342465753</v>
      </c>
      <c r="Y453" s="755">
        <f>IFERROR(Y451/H451,"0")+IFERROR(Y452/H452,"0")</f>
        <v>4</v>
      </c>
      <c r="Z453" s="755">
        <f>IFERROR(IF(Z451="",0,Z451),"0")+IFERROR(IF(Z452="",0,Z452),"0")</f>
        <v>3.0120000000000001E-2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71</v>
      </c>
      <c r="Q454" s="772"/>
      <c r="R454" s="772"/>
      <c r="S454" s="772"/>
      <c r="T454" s="772"/>
      <c r="U454" s="772"/>
      <c r="V454" s="773"/>
      <c r="W454" s="37" t="s">
        <v>69</v>
      </c>
      <c r="X454" s="755">
        <f>IFERROR(SUM(X451:X452),"0")</f>
        <v>15</v>
      </c>
      <c r="Y454" s="755">
        <f>IFERROR(SUM(Y451:Y452),"0")</f>
        <v>17.52</v>
      </c>
      <c r="Z454" s="37"/>
      <c r="AA454" s="756"/>
      <c r="AB454" s="756"/>
      <c r="AC454" s="756"/>
    </row>
    <row r="455" spans="1:68" ht="14.25" customHeight="1" x14ac:dyDescent="0.25">
      <c r="A455" s="774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69</v>
      </c>
      <c r="X456" s="753">
        <v>900</v>
      </c>
      <c r="Y456" s="754">
        <f>IFERROR(IF(X456="",0,CEILING((X456/$H456),1)*$H456),"")</f>
        <v>904.8</v>
      </c>
      <c r="Z456" s="36">
        <f>IFERROR(IF(Y456=0,"",ROUNDUP(Y456/H456,0)*0.02175),"")</f>
        <v>2.5229999999999997</v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965.07692307692309</v>
      </c>
      <c r="BN456" s="64">
        <f>IFERROR(Y456*I456/H456,"0")</f>
        <v>970.22400000000016</v>
      </c>
      <c r="BO456" s="64">
        <f>IFERROR(1/J456*(X456/H456),"0")</f>
        <v>2.0604395604395602</v>
      </c>
      <c r="BP456" s="64">
        <f>IFERROR(1/J456*(Y456/H456),"0")</f>
        <v>2.0714285714285712</v>
      </c>
    </row>
    <row r="457" spans="1:68" ht="27" customHeight="1" x14ac:dyDescent="0.25">
      <c r="A457" s="54" t="s">
        <v>733</v>
      </c>
      <c r="B457" s="54" t="s">
        <v>734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736</v>
      </c>
      <c r="B458" s="54" t="s">
        <v>737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69</v>
      </c>
      <c r="X459" s="753">
        <v>64</v>
      </c>
      <c r="Y459" s="754">
        <f>IFERROR(IF(X459="",0,CEILING((X459/$H459),1)*$H459),"")</f>
        <v>64.8</v>
      </c>
      <c r="Z459" s="36">
        <f>IFERROR(IF(Y459=0,"",ROUNDUP(Y459/H459,0)*0.00753),"")</f>
        <v>0.20331000000000002</v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71.573333333333338</v>
      </c>
      <c r="BN459" s="64">
        <f>IFERROR(Y459*I459/H459,"0")</f>
        <v>72.468000000000004</v>
      </c>
      <c r="BO459" s="64">
        <f>IFERROR(1/J459*(X459/H459),"0")</f>
        <v>0.17094017094017094</v>
      </c>
      <c r="BP459" s="64">
        <f>IFERROR(1/J459*(Y459/H459),"0")</f>
        <v>0.17307692307692307</v>
      </c>
    </row>
    <row r="460" spans="1:68" ht="27" customHeight="1" x14ac:dyDescent="0.25">
      <c r="A460" s="54" t="s">
        <v>740</v>
      </c>
      <c r="B460" s="54" t="s">
        <v>741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71</v>
      </c>
      <c r="Q461" s="772"/>
      <c r="R461" s="772"/>
      <c r="S461" s="772"/>
      <c r="T461" s="772"/>
      <c r="U461" s="772"/>
      <c r="V461" s="773"/>
      <c r="W461" s="37" t="s">
        <v>72</v>
      </c>
      <c r="X461" s="755">
        <f>IFERROR(X456/H456,"0")+IFERROR(X457/H457,"0")+IFERROR(X458/H458,"0")+IFERROR(X459/H459,"0")+IFERROR(X460/H460,"0")</f>
        <v>142.05128205128204</v>
      </c>
      <c r="Y461" s="755">
        <f>IFERROR(Y456/H456,"0")+IFERROR(Y457/H457,"0")+IFERROR(Y458/H458,"0")+IFERROR(Y459/H459,"0")+IFERROR(Y460/H460,"0")</f>
        <v>143</v>
      </c>
      <c r="Z461" s="755">
        <f>IFERROR(IF(Z456="",0,Z456),"0")+IFERROR(IF(Z457="",0,Z457),"0")+IFERROR(IF(Z458="",0,Z458),"0")+IFERROR(IF(Z459="",0,Z459),"0")+IFERROR(IF(Z460="",0,Z460),"0")</f>
        <v>2.7263099999999998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71</v>
      </c>
      <c r="Q462" s="772"/>
      <c r="R462" s="772"/>
      <c r="S462" s="772"/>
      <c r="T462" s="772"/>
      <c r="U462" s="772"/>
      <c r="V462" s="773"/>
      <c r="W462" s="37" t="s">
        <v>69</v>
      </c>
      <c r="X462" s="755">
        <f>IFERROR(SUM(X456:X460),"0")</f>
        <v>964</v>
      </c>
      <c r="Y462" s="755">
        <f>IFERROR(SUM(Y456:Y460),"0")</f>
        <v>969.59999999999991</v>
      </c>
      <c r="Z462" s="37"/>
      <c r="AA462" s="756"/>
      <c r="AB462" s="756"/>
      <c r="AC462" s="756"/>
    </row>
    <row r="463" spans="1:68" ht="14.25" customHeight="1" x14ac:dyDescent="0.25">
      <c r="A463" s="774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742</v>
      </c>
      <c r="B464" s="54" t="s">
        <v>743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71</v>
      </c>
      <c r="Q465" s="772"/>
      <c r="R465" s="772"/>
      <c r="S465" s="772"/>
      <c r="T465" s="772"/>
      <c r="U465" s="772"/>
      <c r="V465" s="773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71</v>
      </c>
      <c r="Q466" s="772"/>
      <c r="R466" s="772"/>
      <c r="S466" s="772"/>
      <c r="T466" s="772"/>
      <c r="U466" s="772"/>
      <c r="V466" s="773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745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747</v>
      </c>
      <c r="B470" s="54" t="s">
        <v>748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71</v>
      </c>
      <c r="Q471" s="772"/>
      <c r="R471" s="772"/>
      <c r="S471" s="772"/>
      <c r="T471" s="772"/>
      <c r="U471" s="772"/>
      <c r="V471" s="773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71</v>
      </c>
      <c r="Q472" s="772"/>
      <c r="R472" s="772"/>
      <c r="S472" s="772"/>
      <c r="T472" s="772"/>
      <c r="U472" s="772"/>
      <c r="V472" s="773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750</v>
      </c>
      <c r="B474" s="54" t="s">
        <v>751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3">
        <v>20</v>
      </c>
      <c r="Y477" s="754">
        <f t="shared" si="83"/>
        <v>21</v>
      </c>
      <c r="Z477" s="36">
        <f>IFERROR(IF(Y477=0,"",ROUNDUP(Y477/H477,0)*0.00753),"")</f>
        <v>3.7650000000000003E-2</v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21.095238095238091</v>
      </c>
      <c r="BN477" s="64">
        <f t="shared" si="85"/>
        <v>22.15</v>
      </c>
      <c r="BO477" s="64">
        <f t="shared" si="86"/>
        <v>3.0525030525030524E-2</v>
      </c>
      <c r="BP477" s="64">
        <f t="shared" si="87"/>
        <v>3.2051282051282048E-2</v>
      </c>
    </row>
    <row r="478" spans="1:68" ht="27" customHeight="1" x14ac:dyDescent="0.25">
      <c r="A478" s="54" t="s">
        <v>757</v>
      </c>
      <c r="B478" s="54" t="s">
        <v>760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763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69</v>
      </c>
      <c r="X481" s="753">
        <v>14</v>
      </c>
      <c r="Y481" s="754">
        <f t="shared" si="83"/>
        <v>14.700000000000001</v>
      </c>
      <c r="Z481" s="36">
        <f t="shared" si="88"/>
        <v>3.5140000000000005E-2</v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14.866666666666665</v>
      </c>
      <c r="BN481" s="64">
        <f t="shared" si="85"/>
        <v>15.61</v>
      </c>
      <c r="BO481" s="64">
        <f t="shared" si="86"/>
        <v>2.8490028490028491E-2</v>
      </c>
      <c r="BP481" s="64">
        <f t="shared" si="87"/>
        <v>2.9914529914529919E-2</v>
      </c>
    </row>
    <row r="482" spans="1:68" ht="37.5" customHeight="1" x14ac:dyDescent="0.25">
      <c r="A482" s="54" t="s">
        <v>767</v>
      </c>
      <c r="B482" s="54" t="s">
        <v>768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767</v>
      </c>
      <c r="B483" s="54" t="s">
        <v>770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772</v>
      </c>
      <c r="B485" s="54" t="s">
        <v>774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5" t="s">
        <v>775</v>
      </c>
      <c r="Q485" s="760"/>
      <c r="R485" s="760"/>
      <c r="S485" s="760"/>
      <c r="T485" s="761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776</v>
      </c>
      <c r="B486" s="54" t="s">
        <v>777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779</v>
      </c>
      <c r="B487" s="54" t="s">
        <v>780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782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783</v>
      </c>
      <c r="B489" s="54" t="s">
        <v>784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785</v>
      </c>
      <c r="B491" s="54" t="s">
        <v>787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71</v>
      </c>
      <c r="Q492" s="772"/>
      <c r="R492" s="772"/>
      <c r="S492" s="772"/>
      <c r="T492" s="772"/>
      <c r="U492" s="772"/>
      <c r="V492" s="773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11.428571428571427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12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7.2790000000000007E-2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71</v>
      </c>
      <c r="Q493" s="772"/>
      <c r="R493" s="772"/>
      <c r="S493" s="772"/>
      <c r="T493" s="772"/>
      <c r="U493" s="772"/>
      <c r="V493" s="773"/>
      <c r="W493" s="37" t="s">
        <v>69</v>
      </c>
      <c r="X493" s="755">
        <f>IFERROR(SUM(X474:X491),"0")</f>
        <v>34</v>
      </c>
      <c r="Y493" s="755">
        <f>IFERROR(SUM(Y474:Y491),"0")</f>
        <v>35.700000000000003</v>
      </c>
      <c r="Z493" s="37"/>
      <c r="AA493" s="756"/>
      <c r="AB493" s="756"/>
      <c r="AC493" s="756"/>
    </row>
    <row r="494" spans="1:68" ht="14.25" customHeight="1" x14ac:dyDescent="0.25">
      <c r="A494" s="774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789</v>
      </c>
      <c r="B495" s="54" t="s">
        <v>790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792</v>
      </c>
      <c r="B496" s="54" t="s">
        <v>793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71</v>
      </c>
      <c r="Q497" s="772"/>
      <c r="R497" s="772"/>
      <c r="S497" s="772"/>
      <c r="T497" s="772"/>
      <c r="U497" s="772"/>
      <c r="V497" s="773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71</v>
      </c>
      <c r="Q498" s="772"/>
      <c r="R498" s="772"/>
      <c r="S498" s="772"/>
      <c r="T498" s="772"/>
      <c r="U498" s="772"/>
      <c r="V498" s="773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795</v>
      </c>
      <c r="B500" s="54" t="s">
        <v>796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71</v>
      </c>
      <c r="Q502" s="772"/>
      <c r="R502" s="772"/>
      <c r="S502" s="772"/>
      <c r="T502" s="772"/>
      <c r="U502" s="772"/>
      <c r="V502" s="773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71</v>
      </c>
      <c r="Q503" s="772"/>
      <c r="R503" s="772"/>
      <c r="S503" s="772"/>
      <c r="T503" s="772"/>
      <c r="U503" s="772"/>
      <c r="V503" s="773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804</v>
      </c>
      <c r="B506" s="54" t="s">
        <v>805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71</v>
      </c>
      <c r="Q507" s="772"/>
      <c r="R507" s="772"/>
      <c r="S507" s="772"/>
      <c r="T507" s="772"/>
      <c r="U507" s="772"/>
      <c r="V507" s="773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71</v>
      </c>
      <c r="Q508" s="772"/>
      <c r="R508" s="772"/>
      <c r="S508" s="772"/>
      <c r="T508" s="772"/>
      <c r="U508" s="772"/>
      <c r="V508" s="773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69</v>
      </c>
      <c r="X510" s="753">
        <v>15</v>
      </c>
      <c r="Y510" s="754">
        <f>IFERROR(IF(X510="",0,CEILING((X510/$H510),1)*$H510),"")</f>
        <v>16.8</v>
      </c>
      <c r="Z510" s="36">
        <f>IFERROR(IF(Y510=0,"",ROUNDUP(Y510/H510,0)*0.00753),"")</f>
        <v>3.0120000000000001E-2</v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15.821428571428568</v>
      </c>
      <c r="BN510" s="64">
        <f>IFERROR(Y510*I510/H510,"0")</f>
        <v>17.72</v>
      </c>
      <c r="BO510" s="64">
        <f>IFERROR(1/J510*(X510/H510),"0")</f>
        <v>2.2893772893772892E-2</v>
      </c>
      <c r="BP510" s="64">
        <f>IFERROR(1/J510*(Y510/H510),"0")</f>
        <v>2.564102564102564E-2</v>
      </c>
    </row>
    <row r="511" spans="1:68" ht="27" customHeight="1" x14ac:dyDescent="0.25">
      <c r="A511" s="54" t="s">
        <v>810</v>
      </c>
      <c r="B511" s="54" t="s">
        <v>811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813</v>
      </c>
      <c r="B512" s="54" t="s">
        <v>814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816</v>
      </c>
      <c r="B513" s="54" t="s">
        <v>817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818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67" t="s">
        <v>819</v>
      </c>
      <c r="Q514" s="760"/>
      <c r="R514" s="760"/>
      <c r="S514" s="760"/>
      <c r="T514" s="761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71</v>
      </c>
      <c r="Q515" s="772"/>
      <c r="R515" s="772"/>
      <c r="S515" s="772"/>
      <c r="T515" s="772"/>
      <c r="U515" s="772"/>
      <c r="V515" s="773"/>
      <c r="W515" s="37" t="s">
        <v>72</v>
      </c>
      <c r="X515" s="755">
        <f>IFERROR(X510/H510,"0")+IFERROR(X511/H511,"0")+IFERROR(X512/H512,"0")+IFERROR(X513/H513,"0")+IFERROR(X514/H514,"0")</f>
        <v>3.5714285714285712</v>
      </c>
      <c r="Y515" s="755">
        <f>IFERROR(Y510/H510,"0")+IFERROR(Y511/H511,"0")+IFERROR(Y512/H512,"0")+IFERROR(Y513/H513,"0")+IFERROR(Y514/H514,"0")</f>
        <v>4</v>
      </c>
      <c r="Z515" s="755">
        <f>IFERROR(IF(Z510="",0,Z510),"0")+IFERROR(IF(Z511="",0,Z511),"0")+IFERROR(IF(Z512="",0,Z512),"0")+IFERROR(IF(Z513="",0,Z513),"0")+IFERROR(IF(Z514="",0,Z514),"0")</f>
        <v>3.0120000000000001E-2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71</v>
      </c>
      <c r="Q516" s="772"/>
      <c r="R516" s="772"/>
      <c r="S516" s="772"/>
      <c r="T516" s="772"/>
      <c r="U516" s="772"/>
      <c r="V516" s="773"/>
      <c r="W516" s="37" t="s">
        <v>69</v>
      </c>
      <c r="X516" s="755">
        <f>IFERROR(SUM(X510:X514),"0")</f>
        <v>15</v>
      </c>
      <c r="Y516" s="755">
        <f>IFERROR(SUM(Y510:Y514),"0")</f>
        <v>16.8</v>
      </c>
      <c r="Z516" s="37"/>
      <c r="AA516" s="756"/>
      <c r="AB516" s="756"/>
      <c r="AC516" s="756"/>
    </row>
    <row r="517" spans="1:68" ht="14.25" customHeight="1" x14ac:dyDescent="0.25">
      <c r="A517" s="774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820</v>
      </c>
      <c r="B518" s="54" t="s">
        <v>821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71</v>
      </c>
      <c r="Q519" s="772"/>
      <c r="R519" s="772"/>
      <c r="S519" s="772"/>
      <c r="T519" s="772"/>
      <c r="U519" s="772"/>
      <c r="V519" s="773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71</v>
      </c>
      <c r="Q520" s="772"/>
      <c r="R520" s="772"/>
      <c r="S520" s="772"/>
      <c r="T520" s="772"/>
      <c r="U520" s="772"/>
      <c r="V520" s="773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823</v>
      </c>
      <c r="B522" s="54" t="s">
        <v>824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71</v>
      </c>
      <c r="Q523" s="772"/>
      <c r="R523" s="772"/>
      <c r="S523" s="772"/>
      <c r="T523" s="772"/>
      <c r="U523" s="772"/>
      <c r="V523" s="773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71</v>
      </c>
      <c r="Q524" s="772"/>
      <c r="R524" s="772"/>
      <c r="S524" s="772"/>
      <c r="T524" s="772"/>
      <c r="U524" s="772"/>
      <c r="V524" s="773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827</v>
      </c>
      <c r="B527" s="54" t="s">
        <v>828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830</v>
      </c>
      <c r="B528" s="54" t="s">
        <v>831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832</v>
      </c>
      <c r="B529" s="54" t="s">
        <v>833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835</v>
      </c>
      <c r="B530" s="54" t="s">
        <v>836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32" t="s">
        <v>837</v>
      </c>
      <c r="Q530" s="760"/>
      <c r="R530" s="760"/>
      <c r="S530" s="760"/>
      <c r="T530" s="761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71</v>
      </c>
      <c r="Q531" s="772"/>
      <c r="R531" s="772"/>
      <c r="S531" s="772"/>
      <c r="T531" s="772"/>
      <c r="U531" s="772"/>
      <c r="V531" s="773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71</v>
      </c>
      <c r="Q532" s="772"/>
      <c r="R532" s="772"/>
      <c r="S532" s="772"/>
      <c r="T532" s="772"/>
      <c r="U532" s="772"/>
      <c r="V532" s="773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840</v>
      </c>
      <c r="B535" s="54" t="s">
        <v>841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71</v>
      </c>
      <c r="Q536" s="772"/>
      <c r="R536" s="772"/>
      <c r="S536" s="772"/>
      <c r="T536" s="772"/>
      <c r="U536" s="772"/>
      <c r="V536" s="773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71</v>
      </c>
      <c r="Q537" s="772"/>
      <c r="R537" s="772"/>
      <c r="S537" s="772"/>
      <c r="T537" s="772"/>
      <c r="U537" s="772"/>
      <c r="V537" s="773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843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69</v>
      </c>
      <c r="X541" s="753">
        <v>10</v>
      </c>
      <c r="Y541" s="754">
        <f t="shared" ref="Y541:Y551" si="89">IFERROR(IF(X541="",0,CEILING((X541/$H541),1)*$H541),"")</f>
        <v>10.56</v>
      </c>
      <c r="Z541" s="36">
        <f t="shared" ref="Z541:Z546" si="90">IFERROR(IF(Y541=0,"",ROUNDUP(Y541/H541,0)*0.01196),"")</f>
        <v>2.392E-2</v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10.681818181818182</v>
      </c>
      <c r="BN541" s="64">
        <f t="shared" ref="BN541:BN551" si="92">IFERROR(Y541*I541/H541,"0")</f>
        <v>11.28</v>
      </c>
      <c r="BO541" s="64">
        <f t="shared" ref="BO541:BO551" si="93">IFERROR(1/J541*(X541/H541),"0")</f>
        <v>1.8210955710955712E-2</v>
      </c>
      <c r="BP541" s="64">
        <f t="shared" ref="BP541:BP551" si="94">IFERROR(1/J541*(Y541/H541),"0")</f>
        <v>1.9230769230769232E-2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69</v>
      </c>
      <c r="X542" s="753">
        <v>10</v>
      </c>
      <c r="Y542" s="754">
        <f t="shared" si="89"/>
        <v>10.56</v>
      </c>
      <c r="Z542" s="36">
        <f t="shared" si="90"/>
        <v>2.392E-2</v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10.681818181818182</v>
      </c>
      <c r="BN542" s="64">
        <f t="shared" si="92"/>
        <v>11.28</v>
      </c>
      <c r="BO542" s="64">
        <f t="shared" si="93"/>
        <v>1.8210955710955712E-2</v>
      </c>
      <c r="BP542" s="64">
        <f t="shared" si="94"/>
        <v>1.9230769230769232E-2</v>
      </c>
    </row>
    <row r="543" spans="1:68" ht="16.5" customHeight="1" x14ac:dyDescent="0.25">
      <c r="A543" s="54" t="s">
        <v>849</v>
      </c>
      <c r="B543" s="54" t="s">
        <v>850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69</v>
      </c>
      <c r="X544" s="753">
        <v>20</v>
      </c>
      <c r="Y544" s="754">
        <f t="shared" si="89"/>
        <v>21.12</v>
      </c>
      <c r="Z544" s="36">
        <f t="shared" si="90"/>
        <v>4.7840000000000001E-2</v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21.363636363636363</v>
      </c>
      <c r="BN544" s="64">
        <f t="shared" si="92"/>
        <v>22.56</v>
      </c>
      <c r="BO544" s="64">
        <f t="shared" si="93"/>
        <v>3.6421911421911424E-2</v>
      </c>
      <c r="BP544" s="64">
        <f t="shared" si="94"/>
        <v>3.8461538461538464E-2</v>
      </c>
    </row>
    <row r="545" spans="1:68" ht="16.5" customHeight="1" x14ac:dyDescent="0.25">
      <c r="A545" s="54" t="s">
        <v>855</v>
      </c>
      <c r="B545" s="54" t="s">
        <v>856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69</v>
      </c>
      <c r="X546" s="753">
        <v>30</v>
      </c>
      <c r="Y546" s="754">
        <f t="shared" si="89"/>
        <v>31.68</v>
      </c>
      <c r="Z546" s="36">
        <f t="shared" si="90"/>
        <v>7.1760000000000004E-2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32.04545454545454</v>
      </c>
      <c r="BN546" s="64">
        <f t="shared" si="92"/>
        <v>33.839999999999996</v>
      </c>
      <c r="BO546" s="64">
        <f t="shared" si="93"/>
        <v>5.4632867132867136E-2</v>
      </c>
      <c r="BP546" s="64">
        <f t="shared" si="94"/>
        <v>5.7692307692307696E-2</v>
      </c>
    </row>
    <row r="547" spans="1:68" ht="27" customHeight="1" x14ac:dyDescent="0.25">
      <c r="A547" s="54" t="s">
        <v>861</v>
      </c>
      <c r="B547" s="54" t="s">
        <v>862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93" t="s">
        <v>863</v>
      </c>
      <c r="Q547" s="760"/>
      <c r="R547" s="760"/>
      <c r="S547" s="760"/>
      <c r="T547" s="761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864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865</v>
      </c>
      <c r="B549" s="54" t="s">
        <v>866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4" t="s">
        <v>867</v>
      </c>
      <c r="Q549" s="760"/>
      <c r="R549" s="760"/>
      <c r="S549" s="760"/>
      <c r="T549" s="761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28" t="s">
        <v>870</v>
      </c>
      <c r="Q550" s="760"/>
      <c r="R550" s="760"/>
      <c r="S550" s="760"/>
      <c r="T550" s="761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871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71</v>
      </c>
      <c r="Q552" s="772"/>
      <c r="R552" s="772"/>
      <c r="S552" s="772"/>
      <c r="T552" s="772"/>
      <c r="U552" s="772"/>
      <c r="V552" s="773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13.257575757575758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14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0.16744000000000001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71</v>
      </c>
      <c r="Q553" s="772"/>
      <c r="R553" s="772"/>
      <c r="S553" s="772"/>
      <c r="T553" s="772"/>
      <c r="U553" s="772"/>
      <c r="V553" s="773"/>
      <c r="W553" s="37" t="s">
        <v>69</v>
      </c>
      <c r="X553" s="755">
        <f>IFERROR(SUM(X541:X551),"0")</f>
        <v>70</v>
      </c>
      <c r="Y553" s="755">
        <f>IFERROR(SUM(Y541:Y551),"0")</f>
        <v>73.92</v>
      </c>
      <c r="Z553" s="37"/>
      <c r="AA553" s="756"/>
      <c r="AB553" s="756"/>
      <c r="AC553" s="756"/>
    </row>
    <row r="554" spans="1:68" ht="14.25" customHeight="1" x14ac:dyDescent="0.25">
      <c r="A554" s="774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69</v>
      </c>
      <c r="X555" s="753">
        <v>50</v>
      </c>
      <c r="Y555" s="754">
        <f>IFERROR(IF(X555="",0,CEILING((X555/$H555),1)*$H555),"")</f>
        <v>52.800000000000004</v>
      </c>
      <c r="Z555" s="36">
        <f>IFERROR(IF(Y555=0,"",ROUNDUP(Y555/H555,0)*0.01196),"")</f>
        <v>0.1196</v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53.409090909090907</v>
      </c>
      <c r="BN555" s="64">
        <f>IFERROR(Y555*I555/H555,"0")</f>
        <v>56.400000000000006</v>
      </c>
      <c r="BO555" s="64">
        <f>IFERROR(1/J555*(X555/H555),"0")</f>
        <v>9.1054778554778545E-2</v>
      </c>
      <c r="BP555" s="64">
        <f>IFERROR(1/J555*(Y555/H555),"0")</f>
        <v>9.6153846153846159E-2</v>
      </c>
    </row>
    <row r="556" spans="1:68" ht="16.5" customHeight="1" x14ac:dyDescent="0.25">
      <c r="A556" s="54" t="s">
        <v>875</v>
      </c>
      <c r="B556" s="54" t="s">
        <v>876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81" t="s">
        <v>877</v>
      </c>
      <c r="Q556" s="760"/>
      <c r="R556" s="760"/>
      <c r="S556" s="760"/>
      <c r="T556" s="761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875</v>
      </c>
      <c r="B557" s="54" t="s">
        <v>878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71</v>
      </c>
      <c r="Q558" s="772"/>
      <c r="R558" s="772"/>
      <c r="S558" s="772"/>
      <c r="T558" s="772"/>
      <c r="U558" s="772"/>
      <c r="V558" s="773"/>
      <c r="W558" s="37" t="s">
        <v>72</v>
      </c>
      <c r="X558" s="755">
        <f>IFERROR(X555/H555,"0")+IFERROR(X556/H556,"0")+IFERROR(X557/H557,"0")</f>
        <v>9.4696969696969688</v>
      </c>
      <c r="Y558" s="755">
        <f>IFERROR(Y555/H555,"0")+IFERROR(Y556/H556,"0")+IFERROR(Y557/H557,"0")</f>
        <v>10</v>
      </c>
      <c r="Z558" s="755">
        <f>IFERROR(IF(Z555="",0,Z555),"0")+IFERROR(IF(Z556="",0,Z556),"0")+IFERROR(IF(Z557="",0,Z557),"0")</f>
        <v>0.1196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71</v>
      </c>
      <c r="Q559" s="772"/>
      <c r="R559" s="772"/>
      <c r="S559" s="772"/>
      <c r="T559" s="772"/>
      <c r="U559" s="772"/>
      <c r="V559" s="773"/>
      <c r="W559" s="37" t="s">
        <v>69</v>
      </c>
      <c r="X559" s="755">
        <f>IFERROR(SUM(X555:X557),"0")</f>
        <v>50</v>
      </c>
      <c r="Y559" s="755">
        <f>IFERROR(SUM(Y555:Y557),"0")</f>
        <v>52.800000000000004</v>
      </c>
      <c r="Z559" s="37"/>
      <c r="AA559" s="756"/>
      <c r="AB559" s="756"/>
      <c r="AC559" s="756"/>
    </row>
    <row r="560" spans="1:68" ht="14.25" customHeight="1" x14ac:dyDescent="0.25">
      <c r="A560" s="774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69</v>
      </c>
      <c r="X561" s="753">
        <v>20</v>
      </c>
      <c r="Y561" s="754">
        <f t="shared" ref="Y561:Y569" si="95">IFERROR(IF(X561="",0,CEILING((X561/$H561),1)*$H561),"")</f>
        <v>21.12</v>
      </c>
      <c r="Z561" s="36">
        <f>IFERROR(IF(Y561=0,"",ROUNDUP(Y561/H561,0)*0.01196),"")</f>
        <v>4.7840000000000001E-2</v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21.363636363636363</v>
      </c>
      <c r="BN561" s="64">
        <f t="shared" ref="BN561:BN569" si="97">IFERROR(Y561*I561/H561,"0")</f>
        <v>22.56</v>
      </c>
      <c r="BO561" s="64">
        <f t="shared" ref="BO561:BO569" si="98">IFERROR(1/J561*(X561/H561),"0")</f>
        <v>3.6421911421911424E-2</v>
      </c>
      <c r="BP561" s="64">
        <f t="shared" ref="BP561:BP569" si="99">IFERROR(1/J561*(Y561/H561),"0")</f>
        <v>3.8461538461538464E-2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69</v>
      </c>
      <c r="X563" s="753">
        <v>20</v>
      </c>
      <c r="Y563" s="754">
        <f t="shared" si="95"/>
        <v>21.12</v>
      </c>
      <c r="Z563" s="36">
        <f>IFERROR(IF(Y563=0,"",ROUNDUP(Y563/H563,0)*0.01196),"")</f>
        <v>4.7840000000000001E-2</v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21.363636363636363</v>
      </c>
      <c r="BN563" s="64">
        <f t="shared" si="97"/>
        <v>22.56</v>
      </c>
      <c r="BO563" s="64">
        <f t="shared" si="98"/>
        <v>3.6421911421911424E-2</v>
      </c>
      <c r="BP563" s="64">
        <f t="shared" si="99"/>
        <v>3.8461538461538464E-2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57">
        <v>4680115882072</v>
      </c>
      <c r="E564" s="758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100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0"/>
      <c r="R564" s="760"/>
      <c r="S564" s="760"/>
      <c r="T564" s="761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4301031383</v>
      </c>
      <c r="D565" s="757">
        <v>4680115882072</v>
      </c>
      <c r="E565" s="758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832" t="s">
        <v>892</v>
      </c>
      <c r="Q565" s="760"/>
      <c r="R565" s="760"/>
      <c r="S565" s="760"/>
      <c r="T565" s="761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57">
        <v>4680115882102</v>
      </c>
      <c r="E566" s="758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893</v>
      </c>
      <c r="B567" s="54" t="s">
        <v>895</v>
      </c>
      <c r="C567" s="31">
        <v>4301031385</v>
      </c>
      <c r="D567" s="757">
        <v>4680115882102</v>
      </c>
      <c r="E567" s="758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54" t="s">
        <v>896</v>
      </c>
      <c r="Q567" s="760"/>
      <c r="R567" s="760"/>
      <c r="S567" s="760"/>
      <c r="T567" s="761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57">
        <v>4680115882096</v>
      </c>
      <c r="E568" s="758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0"/>
      <c r="R568" s="760"/>
      <c r="S568" s="760"/>
      <c r="T568" s="761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898</v>
      </c>
      <c r="B569" s="54" t="s">
        <v>900</v>
      </c>
      <c r="C569" s="31">
        <v>4301031384</v>
      </c>
      <c r="D569" s="757">
        <v>4680115882096</v>
      </c>
      <c r="E569" s="758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61" t="s">
        <v>901</v>
      </c>
      <c r="Q569" s="760"/>
      <c r="R569" s="760"/>
      <c r="S569" s="760"/>
      <c r="T569" s="761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71</v>
      </c>
      <c r="Q570" s="772"/>
      <c r="R570" s="772"/>
      <c r="S570" s="772"/>
      <c r="T570" s="772"/>
      <c r="U570" s="772"/>
      <c r="V570" s="773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7.5757575757575752</v>
      </c>
      <c r="Y570" s="755">
        <f>IFERROR(Y561/H561,"0")+IFERROR(Y562/H562,"0")+IFERROR(Y563/H563,"0")+IFERROR(Y564/H564,"0")+IFERROR(Y565/H565,"0")+IFERROR(Y566/H566,"0")+IFERROR(Y567/H567,"0")+IFERROR(Y568/H568,"0")+IFERROR(Y569/H569,"0")</f>
        <v>8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9.5680000000000001E-2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71</v>
      </c>
      <c r="Q571" s="772"/>
      <c r="R571" s="772"/>
      <c r="S571" s="772"/>
      <c r="T571" s="772"/>
      <c r="U571" s="772"/>
      <c r="V571" s="773"/>
      <c r="W571" s="37" t="s">
        <v>69</v>
      </c>
      <c r="X571" s="755">
        <f>IFERROR(SUM(X561:X569),"0")</f>
        <v>40</v>
      </c>
      <c r="Y571" s="755">
        <f>IFERROR(SUM(Y561:Y569),"0")</f>
        <v>42.24</v>
      </c>
      <c r="Z571" s="37"/>
      <c r="AA571" s="756"/>
      <c r="AB571" s="756"/>
      <c r="AC571" s="756"/>
    </row>
    <row r="572" spans="1:68" ht="14.25" customHeight="1" x14ac:dyDescent="0.25">
      <c r="A572" s="774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903</v>
      </c>
      <c r="B573" s="54" t="s">
        <v>904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906</v>
      </c>
      <c r="B574" s="54" t="s">
        <v>907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909</v>
      </c>
      <c r="B575" s="54" t="s">
        <v>910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71</v>
      </c>
      <c r="Q576" s="772"/>
      <c r="R576" s="772"/>
      <c r="S576" s="772"/>
      <c r="T576" s="772"/>
      <c r="U576" s="772"/>
      <c r="V576" s="773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71</v>
      </c>
      <c r="Q577" s="772"/>
      <c r="R577" s="772"/>
      <c r="S577" s="772"/>
      <c r="T577" s="772"/>
      <c r="U577" s="772"/>
      <c r="V577" s="773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912</v>
      </c>
      <c r="B579" s="54" t="s">
        <v>913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915</v>
      </c>
      <c r="B580" s="54" t="s">
        <v>916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75" t="s">
        <v>917</v>
      </c>
      <c r="Q580" s="760"/>
      <c r="R580" s="760"/>
      <c r="S580" s="760"/>
      <c r="T580" s="761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71</v>
      </c>
      <c r="Q581" s="772"/>
      <c r="R581" s="772"/>
      <c r="S581" s="772"/>
      <c r="T581" s="772"/>
      <c r="U581" s="772"/>
      <c r="V581" s="773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71</v>
      </c>
      <c r="Q582" s="772"/>
      <c r="R582" s="772"/>
      <c r="S582" s="772"/>
      <c r="T582" s="772"/>
      <c r="U582" s="772"/>
      <c r="V582" s="773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918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919</v>
      </c>
      <c r="B586" s="54" t="s">
        <v>920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83" t="s">
        <v>921</v>
      </c>
      <c r="Q586" s="760"/>
      <c r="R586" s="760"/>
      <c r="S586" s="760"/>
      <c r="T586" s="761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923</v>
      </c>
      <c r="B587" s="54" t="s">
        <v>924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27" t="s">
        <v>925</v>
      </c>
      <c r="Q587" s="760"/>
      <c r="R587" s="760"/>
      <c r="S587" s="760"/>
      <c r="T587" s="761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104" t="s">
        <v>929</v>
      </c>
      <c r="Q588" s="760"/>
      <c r="R588" s="760"/>
      <c r="S588" s="760"/>
      <c r="T588" s="761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48" t="s">
        <v>933</v>
      </c>
      <c r="Q589" s="760"/>
      <c r="R589" s="760"/>
      <c r="S589" s="760"/>
      <c r="T589" s="761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935</v>
      </c>
      <c r="B590" s="54" t="s">
        <v>936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60" t="s">
        <v>937</v>
      </c>
      <c r="Q590" s="760"/>
      <c r="R590" s="760"/>
      <c r="S590" s="760"/>
      <c r="T590" s="761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938</v>
      </c>
      <c r="B591" s="54" t="s">
        <v>939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79" t="s">
        <v>940</v>
      </c>
      <c r="Q591" s="760"/>
      <c r="R591" s="760"/>
      <c r="S591" s="760"/>
      <c r="T591" s="761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941</v>
      </c>
      <c r="B592" s="54" t="s">
        <v>942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3" t="s">
        <v>943</v>
      </c>
      <c r="Q592" s="760"/>
      <c r="R592" s="760"/>
      <c r="S592" s="760"/>
      <c r="T592" s="761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71</v>
      </c>
      <c r="Q593" s="772"/>
      <c r="R593" s="772"/>
      <c r="S593" s="772"/>
      <c r="T593" s="772"/>
      <c r="U593" s="772"/>
      <c r="V593" s="773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71</v>
      </c>
      <c r="Q594" s="772"/>
      <c r="R594" s="772"/>
      <c r="S594" s="772"/>
      <c r="T594" s="772"/>
      <c r="U594" s="772"/>
      <c r="V594" s="773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customHeight="1" x14ac:dyDescent="0.25">
      <c r="A595" s="774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944</v>
      </c>
      <c r="B596" s="54" t="s">
        <v>945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0"/>
      <c r="R596" s="760"/>
      <c r="S596" s="760"/>
      <c r="T596" s="761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947</v>
      </c>
      <c r="B597" s="54" t="s">
        <v>948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53" t="s">
        <v>949</v>
      </c>
      <c r="Q597" s="760"/>
      <c r="R597" s="760"/>
      <c r="S597" s="760"/>
      <c r="T597" s="761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950</v>
      </c>
      <c r="B598" s="54" t="s">
        <v>951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964" t="s">
        <v>952</v>
      </c>
      <c r="Q598" s="760"/>
      <c r="R598" s="760"/>
      <c r="S598" s="760"/>
      <c r="T598" s="761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954</v>
      </c>
      <c r="B599" s="54" t="s">
        <v>955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0"/>
      <c r="R599" s="760"/>
      <c r="S599" s="760"/>
      <c r="T599" s="761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71</v>
      </c>
      <c r="Q600" s="772"/>
      <c r="R600" s="772"/>
      <c r="S600" s="772"/>
      <c r="T600" s="772"/>
      <c r="U600" s="772"/>
      <c r="V600" s="773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71</v>
      </c>
      <c r="Q601" s="772"/>
      <c r="R601" s="772"/>
      <c r="S601" s="772"/>
      <c r="T601" s="772"/>
      <c r="U601" s="772"/>
      <c r="V601" s="773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957</v>
      </c>
      <c r="B603" s="54" t="s">
        <v>958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134" t="s">
        <v>959</v>
      </c>
      <c r="Q603" s="760"/>
      <c r="R603" s="760"/>
      <c r="S603" s="760"/>
      <c r="T603" s="761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1001" t="s">
        <v>963</v>
      </c>
      <c r="Q604" s="760"/>
      <c r="R604" s="760"/>
      <c r="S604" s="760"/>
      <c r="T604" s="761"/>
      <c r="U604" s="34"/>
      <c r="V604" s="34"/>
      <c r="W604" s="35" t="s">
        <v>69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customHeight="1" x14ac:dyDescent="0.25">
      <c r="A605" s="54" t="s">
        <v>965</v>
      </c>
      <c r="B605" s="54" t="s">
        <v>966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47" t="s">
        <v>967</v>
      </c>
      <c r="Q605" s="760"/>
      <c r="R605" s="760"/>
      <c r="S605" s="760"/>
      <c r="T605" s="761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969</v>
      </c>
      <c r="B606" s="54" t="s">
        <v>970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9" t="s">
        <v>971</v>
      </c>
      <c r="Q606" s="760"/>
      <c r="R606" s="760"/>
      <c r="S606" s="760"/>
      <c r="T606" s="761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973</v>
      </c>
      <c r="B607" s="54" t="s">
        <v>974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52" t="s">
        <v>975</v>
      </c>
      <c r="Q607" s="760"/>
      <c r="R607" s="760"/>
      <c r="S607" s="760"/>
      <c r="T607" s="761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977</v>
      </c>
      <c r="B608" s="54" t="s">
        <v>978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47" t="s">
        <v>979</v>
      </c>
      <c r="Q608" s="760"/>
      <c r="R608" s="760"/>
      <c r="S608" s="760"/>
      <c r="T608" s="761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980</v>
      </c>
      <c r="B609" s="54" t="s">
        <v>981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1" t="s">
        <v>982</v>
      </c>
      <c r="Q609" s="760"/>
      <c r="R609" s="760"/>
      <c r="S609" s="760"/>
      <c r="T609" s="761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71</v>
      </c>
      <c r="Q610" s="772"/>
      <c r="R610" s="772"/>
      <c r="S610" s="772"/>
      <c r="T610" s="772"/>
      <c r="U610" s="772"/>
      <c r="V610" s="773"/>
      <c r="W610" s="37" t="s">
        <v>72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71</v>
      </c>
      <c r="Q611" s="772"/>
      <c r="R611" s="772"/>
      <c r="S611" s="772"/>
      <c r="T611" s="772"/>
      <c r="U611" s="772"/>
      <c r="V611" s="773"/>
      <c r="W611" s="37" t="s">
        <v>69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customHeight="1" x14ac:dyDescent="0.25">
      <c r="A612" s="774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983</v>
      </c>
      <c r="B613" s="54" t="s">
        <v>984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63" t="s">
        <v>985</v>
      </c>
      <c r="Q613" s="760"/>
      <c r="R613" s="760"/>
      <c r="S613" s="760"/>
      <c r="T613" s="761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73" t="s">
        <v>988</v>
      </c>
      <c r="Q614" s="760"/>
      <c r="R614" s="760"/>
      <c r="S614" s="760"/>
      <c r="T614" s="761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customHeight="1" x14ac:dyDescent="0.25">
      <c r="A615" s="54" t="s">
        <v>989</v>
      </c>
      <c r="B615" s="54" t="s">
        <v>990</v>
      </c>
      <c r="C615" s="31">
        <v>4301051510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6" t="s">
        <v>991</v>
      </c>
      <c r="Q615" s="760"/>
      <c r="R615" s="760"/>
      <c r="S615" s="760"/>
      <c r="T615" s="761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989</v>
      </c>
      <c r="B616" s="54" t="s">
        <v>993</v>
      </c>
      <c r="C616" s="31">
        <v>4301051933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11" t="s">
        <v>994</v>
      </c>
      <c r="Q616" s="760"/>
      <c r="R616" s="760"/>
      <c r="S616" s="760"/>
      <c r="T616" s="761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995</v>
      </c>
      <c r="B617" s="54" t="s">
        <v>996</v>
      </c>
      <c r="C617" s="31">
        <v>4301051390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15" t="s">
        <v>997</v>
      </c>
      <c r="Q617" s="760"/>
      <c r="R617" s="760"/>
      <c r="S617" s="760"/>
      <c r="T617" s="761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995</v>
      </c>
      <c r="B618" s="54" t="s">
        <v>998</v>
      </c>
      <c r="C618" s="31">
        <v>4301051920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46" t="s">
        <v>999</v>
      </c>
      <c r="Q618" s="760"/>
      <c r="R618" s="760"/>
      <c r="S618" s="760"/>
      <c r="T618" s="761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1000</v>
      </c>
      <c r="B619" s="54" t="s">
        <v>1001</v>
      </c>
      <c r="C619" s="31">
        <v>4301051448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0"/>
      <c r="R619" s="760"/>
      <c r="S619" s="760"/>
      <c r="T619" s="761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1000</v>
      </c>
      <c r="B620" s="54" t="s">
        <v>1003</v>
      </c>
      <c r="C620" s="31">
        <v>4301051921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51" t="s">
        <v>1004</v>
      </c>
      <c r="Q620" s="760"/>
      <c r="R620" s="760"/>
      <c r="S620" s="760"/>
      <c r="T620" s="761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71</v>
      </c>
      <c r="Q621" s="772"/>
      <c r="R621" s="772"/>
      <c r="S621" s="772"/>
      <c r="T621" s="772"/>
      <c r="U621" s="772"/>
      <c r="V621" s="773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71</v>
      </c>
      <c r="Q622" s="772"/>
      <c r="R622" s="772"/>
      <c r="S622" s="772"/>
      <c r="T622" s="772"/>
      <c r="U622" s="772"/>
      <c r="V622" s="773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customHeight="1" x14ac:dyDescent="0.25">
      <c r="A623" s="774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1005</v>
      </c>
      <c r="B624" s="54" t="s">
        <v>1006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0"/>
      <c r="R624" s="760"/>
      <c r="S624" s="760"/>
      <c r="T624" s="761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4" t="s">
        <v>1010</v>
      </c>
      <c r="Q625" s="760"/>
      <c r="R625" s="760"/>
      <c r="S625" s="760"/>
      <c r="T625" s="761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1011</v>
      </c>
      <c r="B626" s="54" t="s">
        <v>1012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784" t="s">
        <v>1013</v>
      </c>
      <c r="Q626" s="760"/>
      <c r="R626" s="760"/>
      <c r="S626" s="760"/>
      <c r="T626" s="761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1011</v>
      </c>
      <c r="B627" s="54" t="s">
        <v>1015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11" t="s">
        <v>1016</v>
      </c>
      <c r="Q627" s="760"/>
      <c r="R627" s="760"/>
      <c r="S627" s="760"/>
      <c r="T627" s="761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71</v>
      </c>
      <c r="Q628" s="772"/>
      <c r="R628" s="772"/>
      <c r="S628" s="772"/>
      <c r="T628" s="772"/>
      <c r="U628" s="772"/>
      <c r="V628" s="773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71</v>
      </c>
      <c r="Q629" s="772"/>
      <c r="R629" s="772"/>
      <c r="S629" s="772"/>
      <c r="T629" s="772"/>
      <c r="U629" s="772"/>
      <c r="V629" s="773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1018</v>
      </c>
      <c r="B632" s="54" t="s">
        <v>1019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8" t="s">
        <v>1020</v>
      </c>
      <c r="Q632" s="760"/>
      <c r="R632" s="760"/>
      <c r="S632" s="760"/>
      <c r="T632" s="761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1022</v>
      </c>
      <c r="B633" s="54" t="s">
        <v>1023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69" t="s">
        <v>1024</v>
      </c>
      <c r="Q633" s="760"/>
      <c r="R633" s="760"/>
      <c r="S633" s="760"/>
      <c r="T633" s="761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71</v>
      </c>
      <c r="Q634" s="772"/>
      <c r="R634" s="772"/>
      <c r="S634" s="772"/>
      <c r="T634" s="772"/>
      <c r="U634" s="772"/>
      <c r="V634" s="773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71</v>
      </c>
      <c r="Q635" s="772"/>
      <c r="R635" s="772"/>
      <c r="S635" s="772"/>
      <c r="T635" s="772"/>
      <c r="U635" s="772"/>
      <c r="V635" s="773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1026</v>
      </c>
      <c r="B637" s="54" t="s">
        <v>1027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861" t="s">
        <v>1028</v>
      </c>
      <c r="Q637" s="760"/>
      <c r="R637" s="760"/>
      <c r="S637" s="760"/>
      <c r="T637" s="761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71</v>
      </c>
      <c r="Q638" s="772"/>
      <c r="R638" s="772"/>
      <c r="S638" s="772"/>
      <c r="T638" s="772"/>
      <c r="U638" s="772"/>
      <c r="V638" s="773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71</v>
      </c>
      <c r="Q639" s="772"/>
      <c r="R639" s="772"/>
      <c r="S639" s="772"/>
      <c r="T639" s="772"/>
      <c r="U639" s="772"/>
      <c r="V639" s="773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1030</v>
      </c>
      <c r="B641" s="54" t="s">
        <v>1031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99" t="s">
        <v>1032</v>
      </c>
      <c r="Q641" s="760"/>
      <c r="R641" s="760"/>
      <c r="S641" s="760"/>
      <c r="T641" s="761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71</v>
      </c>
      <c r="Q642" s="772"/>
      <c r="R642" s="772"/>
      <c r="S642" s="772"/>
      <c r="T642" s="772"/>
      <c r="U642" s="772"/>
      <c r="V642" s="773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71</v>
      </c>
      <c r="Q643" s="772"/>
      <c r="R643" s="772"/>
      <c r="S643" s="772"/>
      <c r="T643" s="772"/>
      <c r="U643" s="772"/>
      <c r="V643" s="773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1034</v>
      </c>
      <c r="B645" s="54" t="s">
        <v>1035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04" t="s">
        <v>1036</v>
      </c>
      <c r="Q645" s="760"/>
      <c r="R645" s="760"/>
      <c r="S645" s="760"/>
      <c r="T645" s="761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71</v>
      </c>
      <c r="Q646" s="772"/>
      <c r="R646" s="772"/>
      <c r="S646" s="772"/>
      <c r="T646" s="772"/>
      <c r="U646" s="772"/>
      <c r="V646" s="773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71</v>
      </c>
      <c r="Q647" s="772"/>
      <c r="R647" s="772"/>
      <c r="S647" s="772"/>
      <c r="T647" s="772"/>
      <c r="U647" s="772"/>
      <c r="V647" s="773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1038</v>
      </c>
      <c r="Q648" s="863"/>
      <c r="R648" s="863"/>
      <c r="S648" s="863"/>
      <c r="T648" s="863"/>
      <c r="U648" s="863"/>
      <c r="V648" s="864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5841.25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5960.4800000000005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1039</v>
      </c>
      <c r="Q649" s="863"/>
      <c r="R649" s="863"/>
      <c r="S649" s="863"/>
      <c r="T649" s="863"/>
      <c r="U649" s="863"/>
      <c r="V649" s="864"/>
      <c r="W649" s="37" t="s">
        <v>69</v>
      </c>
      <c r="X649" s="755">
        <f>IFERROR(SUM(BM22:BM645),"0")</f>
        <v>6136.89551835151</v>
      </c>
      <c r="Y649" s="755">
        <f>IFERROR(SUM(BN22:BN645),"0")</f>
        <v>6262.3200000000006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1040</v>
      </c>
      <c r="Q650" s="863"/>
      <c r="R650" s="863"/>
      <c r="S650" s="863"/>
      <c r="T650" s="863"/>
      <c r="U650" s="863"/>
      <c r="V650" s="864"/>
      <c r="W650" s="37" t="s">
        <v>1041</v>
      </c>
      <c r="X650" s="38">
        <f>ROUNDUP(SUM(BO22:BO645),0)</f>
        <v>11</v>
      </c>
      <c r="Y650" s="38">
        <f>ROUNDUP(SUM(BP22:BP645),0)</f>
        <v>11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1042</v>
      </c>
      <c r="Q651" s="863"/>
      <c r="R651" s="863"/>
      <c r="S651" s="863"/>
      <c r="T651" s="863"/>
      <c r="U651" s="863"/>
      <c r="V651" s="864"/>
      <c r="W651" s="37" t="s">
        <v>69</v>
      </c>
      <c r="X651" s="755">
        <f>GrossWeightTotal+PalletQtyTotal*25</f>
        <v>6411.89551835151</v>
      </c>
      <c r="Y651" s="755">
        <f>GrossWeightTotalR+PalletQtyTotalR*25</f>
        <v>6537.3200000000006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1043</v>
      </c>
      <c r="Q652" s="863"/>
      <c r="R652" s="863"/>
      <c r="S652" s="863"/>
      <c r="T652" s="863"/>
      <c r="U652" s="863"/>
      <c r="V652" s="864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693.0665156761047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710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1044</v>
      </c>
      <c r="Q653" s="863"/>
      <c r="R653" s="863"/>
      <c r="S653" s="863"/>
      <c r="T653" s="863"/>
      <c r="U653" s="863"/>
      <c r="V653" s="864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12.326689999999999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68" t="s">
        <v>112</v>
      </c>
      <c r="D655" s="804"/>
      <c r="E655" s="804"/>
      <c r="F655" s="804"/>
      <c r="G655" s="804"/>
      <c r="H655" s="805"/>
      <c r="I655" s="768" t="s">
        <v>332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660</v>
      </c>
      <c r="Y655" s="805"/>
      <c r="Z655" s="768" t="s">
        <v>745</v>
      </c>
      <c r="AA655" s="804"/>
      <c r="AB655" s="804"/>
      <c r="AC655" s="805"/>
      <c r="AD655" s="745" t="s">
        <v>843</v>
      </c>
      <c r="AE655" s="768" t="s">
        <v>918</v>
      </c>
      <c r="AF655" s="805"/>
    </row>
    <row r="656" spans="1:68" ht="14.25" customHeight="1" thickTop="1" x14ac:dyDescent="0.2">
      <c r="A656" s="1106" t="s">
        <v>1047</v>
      </c>
      <c r="B656" s="768" t="s">
        <v>63</v>
      </c>
      <c r="C656" s="768" t="s">
        <v>113</v>
      </c>
      <c r="D656" s="768" t="s">
        <v>138</v>
      </c>
      <c r="E656" s="768" t="s">
        <v>223</v>
      </c>
      <c r="F656" s="768" t="s">
        <v>245</v>
      </c>
      <c r="G656" s="768" t="s">
        <v>296</v>
      </c>
      <c r="H656" s="768" t="s">
        <v>112</v>
      </c>
      <c r="I656" s="768" t="s">
        <v>333</v>
      </c>
      <c r="J656" s="768" t="s">
        <v>358</v>
      </c>
      <c r="K656" s="768" t="s">
        <v>431</v>
      </c>
      <c r="L656" s="747"/>
      <c r="M656" s="768" t="s">
        <v>451</v>
      </c>
      <c r="N656" s="747"/>
      <c r="O656" s="768" t="s">
        <v>475</v>
      </c>
      <c r="P656" s="768" t="s">
        <v>504</v>
      </c>
      <c r="Q656" s="768" t="s">
        <v>507</v>
      </c>
      <c r="R656" s="768" t="s">
        <v>516</v>
      </c>
      <c r="S656" s="768" t="s">
        <v>530</v>
      </c>
      <c r="T656" s="768" t="s">
        <v>540</v>
      </c>
      <c r="U656" s="768" t="s">
        <v>553</v>
      </c>
      <c r="V656" s="768" t="s">
        <v>561</v>
      </c>
      <c r="W656" s="768" t="s">
        <v>647</v>
      </c>
      <c r="X656" s="768" t="s">
        <v>661</v>
      </c>
      <c r="Y656" s="768" t="s">
        <v>706</v>
      </c>
      <c r="Z656" s="768" t="s">
        <v>746</v>
      </c>
      <c r="AA656" s="768" t="s">
        <v>803</v>
      </c>
      <c r="AB656" s="768" t="s">
        <v>826</v>
      </c>
      <c r="AC656" s="768" t="s">
        <v>839</v>
      </c>
      <c r="AD656" s="768" t="s">
        <v>843</v>
      </c>
      <c r="AE656" s="768" t="s">
        <v>918</v>
      </c>
      <c r="AF656" s="768" t="s">
        <v>1017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424.40000000000003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645.30000000000007</v>
      </c>
      <c r="E658" s="46">
        <f>IFERROR(Y107*1,"0")+IFERROR(Y108*1,"0")+IFERROR(Y109*1,"0")+IFERROR(Y113*1,"0")+IFERROR(Y114*1,"0")+IFERROR(Y115*1,"0")+IFERROR(Y116*1,"0")+IFERROR(Y117*1,"0")</f>
        <v>177.90000000000003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192.50000000000003</v>
      </c>
      <c r="G658" s="46">
        <f>IFERROR(Y154*1,"0")+IFERROR(Y155*1,"0")+IFERROR(Y159*1,"0")+IFERROR(Y160*1,"0")+IFERROR(Y164*1,"0")+IFERROR(Y165*1,"0")</f>
        <v>19.599999999999998</v>
      </c>
      <c r="H658" s="46">
        <f>IFERROR(Y170*1,"0")+IFERROR(Y174*1,"0")+IFERROR(Y175*1,"0")+IFERROR(Y176*1,"0")+IFERROR(Y177*1,"0")+IFERROR(Y178*1,"0")+IFERROR(Y182*1,"0")+IFERROR(Y183*1,"0")+IFERROR(Y184*1,"0")</f>
        <v>39</v>
      </c>
      <c r="I658" s="46">
        <f>IFERROR(Y190*1,"0")+IFERROR(Y194*1,"0")+IFERROR(Y195*1,"0")+IFERROR(Y196*1,"0")+IFERROR(Y197*1,"0")+IFERROR(Y198*1,"0")+IFERROR(Y199*1,"0")+IFERROR(Y200*1,"0")+IFERROR(Y201*1,"0")</f>
        <v>14.700000000000001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43.2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18.900000000000002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475.5</v>
      </c>
      <c r="W658" s="46">
        <f>IFERROR(Y398*1,"0")+IFERROR(Y402*1,"0")+IFERROR(Y403*1,"0")+IFERROR(Y404*1,"0")</f>
        <v>18.900000000000002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1710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1959.12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35.700000000000003</v>
      </c>
      <c r="AA658" s="46">
        <f>IFERROR(Y506*1,"0")+IFERROR(Y510*1,"0")+IFERROR(Y511*1,"0")+IFERROR(Y512*1,"0")+IFERROR(Y513*1,"0")+IFERROR(Y514*1,"0")+IFERROR(Y518*1,"0")+IFERROR(Y522*1,"0")</f>
        <v>16.8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168.96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2024-11-05T06:31:32Z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