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36536682-FAC2-463C-BE11-F70C5A61D24C}" xr6:coauthVersionLast="47" xr6:coauthVersionMax="47" xr10:uidLastSave="{00000000-0000-0000-0000-000000000000}"/>
  <bookViews>
    <workbookView xWindow="2040" yWindow="9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Y603" i="2"/>
  <c r="Z603" i="2" s="1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P590" i="2"/>
  <c r="BO590" i="2"/>
  <c r="BN590" i="2"/>
  <c r="BM590" i="2"/>
  <c r="Z590" i="2"/>
  <c r="Y590" i="2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Z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N513" i="2"/>
  <c r="BM513" i="2"/>
  <c r="Z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Z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Z131" i="2"/>
  <c r="Y131" i="2"/>
  <c r="BN131" i="2" s="1"/>
  <c r="BO130" i="2"/>
  <c r="BM130" i="2"/>
  <c r="Z130" i="2"/>
  <c r="Y130" i="2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71" i="2" l="1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Z593" i="2" s="1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405" i="2" l="1"/>
  <c r="Z346" i="2"/>
  <c r="Z432" i="2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Y651" i="2" l="1"/>
  <c r="Z653" i="2"/>
</calcChain>
</file>

<file path=xl/sharedStrings.xml><?xml version="1.0" encoding="utf-8"?>
<sst xmlns="http://schemas.openxmlformats.org/spreadsheetml/2006/main" count="4445" uniqueCount="1065">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</sst>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7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C643" zoomScaleNormal="100" zoomScaleSheetLayoutView="100" workbookViewId="0">
      <selection activeCell="X413" sqref="X4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3" t="s">
        <v>26</v>
      </c>
      <c r="E1" s="1153"/>
      <c r="F1" s="1153"/>
      <c r="G1" s="14" t="s">
        <v>66</v>
      </c>
      <c r="H1" s="1153" t="s">
        <v>46</v>
      </c>
      <c r="I1" s="1153"/>
      <c r="J1" s="1153"/>
      <c r="K1" s="1153"/>
      <c r="L1" s="1153"/>
      <c r="M1" s="1153"/>
      <c r="N1" s="1153"/>
      <c r="O1" s="1153"/>
      <c r="P1" s="1153"/>
      <c r="Q1" s="1153"/>
      <c r="R1" s="1154" t="s">
        <v>67</v>
      </c>
      <c r="S1" s="1155"/>
      <c r="T1" s="115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6"/>
      <c r="R2" s="1156"/>
      <c r="S2" s="1156"/>
      <c r="T2" s="1156"/>
      <c r="U2" s="1156"/>
      <c r="V2" s="1156"/>
      <c r="W2" s="115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6"/>
      <c r="Q3" s="1156"/>
      <c r="R3" s="1156"/>
      <c r="S3" s="1156"/>
      <c r="T3" s="1156"/>
      <c r="U3" s="1156"/>
      <c r="V3" s="1156"/>
      <c r="W3" s="115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7" t="s">
        <v>8</v>
      </c>
      <c r="B5" s="1157"/>
      <c r="C5" s="1157"/>
      <c r="D5" s="1158"/>
      <c r="E5" s="1158"/>
      <c r="F5" s="1159" t="s">
        <v>14</v>
      </c>
      <c r="G5" s="1159"/>
      <c r="H5" s="1158"/>
      <c r="I5" s="1158"/>
      <c r="J5" s="1158"/>
      <c r="K5" s="1158"/>
      <c r="L5" s="1158"/>
      <c r="M5" s="1158"/>
      <c r="N5" s="69"/>
      <c r="P5" s="26" t="s">
        <v>4</v>
      </c>
      <c r="Q5" s="1160">
        <v>45603</v>
      </c>
      <c r="R5" s="1160"/>
      <c r="T5" s="1161" t="s">
        <v>3</v>
      </c>
      <c r="U5" s="1162"/>
      <c r="V5" s="1163" t="s">
        <v>1051</v>
      </c>
      <c r="W5" s="1164"/>
      <c r="AB5" s="57"/>
      <c r="AC5" s="57"/>
      <c r="AD5" s="57"/>
      <c r="AE5" s="57"/>
    </row>
    <row r="6" spans="1:32" s="17" customFormat="1" ht="24" customHeight="1" x14ac:dyDescent="0.2">
      <c r="A6" s="1157" t="s">
        <v>1</v>
      </c>
      <c r="B6" s="1157"/>
      <c r="C6" s="1157"/>
      <c r="D6" s="1165" t="s">
        <v>75</v>
      </c>
      <c r="E6" s="1165"/>
      <c r="F6" s="1165"/>
      <c r="G6" s="1165"/>
      <c r="H6" s="1165"/>
      <c r="I6" s="1165"/>
      <c r="J6" s="1165"/>
      <c r="K6" s="1165"/>
      <c r="L6" s="1165"/>
      <c r="M6" s="1165"/>
      <c r="N6" s="70"/>
      <c r="P6" s="26" t="s">
        <v>27</v>
      </c>
      <c r="Q6" s="1166" t="str">
        <f>IF(Q5=0," ",CHOOSE(WEEKDAY(Q5,2),"Понедельник","Вторник","Среда","Четверг","Пятница","Суббота","Воскресенье"))</f>
        <v>Четверг</v>
      </c>
      <c r="R6" s="1166"/>
      <c r="T6" s="1167" t="s">
        <v>5</v>
      </c>
      <c r="U6" s="1168"/>
      <c r="V6" s="1169" t="s">
        <v>69</v>
      </c>
      <c r="W6" s="117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5" t="str">
        <f>IFERROR(VLOOKUP(DeliveryAddress,Table,3,0),1)</f>
        <v>1</v>
      </c>
      <c r="E7" s="1176"/>
      <c r="F7" s="1176"/>
      <c r="G7" s="1176"/>
      <c r="H7" s="1176"/>
      <c r="I7" s="1176"/>
      <c r="J7" s="1176"/>
      <c r="K7" s="1176"/>
      <c r="L7" s="1176"/>
      <c r="M7" s="1177"/>
      <c r="N7" s="71"/>
      <c r="P7" s="26"/>
      <c r="Q7" s="46"/>
      <c r="R7" s="46"/>
      <c r="T7" s="1167"/>
      <c r="U7" s="1168"/>
      <c r="V7" s="1171"/>
      <c r="W7" s="1172"/>
      <c r="AB7" s="57"/>
      <c r="AC7" s="57"/>
      <c r="AD7" s="57"/>
      <c r="AE7" s="57"/>
    </row>
    <row r="8" spans="1:32" s="17" customFormat="1" ht="25.5" customHeight="1" x14ac:dyDescent="0.2">
      <c r="A8" s="1178" t="s">
        <v>57</v>
      </c>
      <c r="B8" s="1178"/>
      <c r="C8" s="1178"/>
      <c r="D8" s="1179" t="s">
        <v>76</v>
      </c>
      <c r="E8" s="1179"/>
      <c r="F8" s="1179"/>
      <c r="G8" s="1179"/>
      <c r="H8" s="1179"/>
      <c r="I8" s="1179"/>
      <c r="J8" s="1179"/>
      <c r="K8" s="1179"/>
      <c r="L8" s="1179"/>
      <c r="M8" s="1179"/>
      <c r="N8" s="72"/>
      <c r="P8" s="26" t="s">
        <v>11</v>
      </c>
      <c r="Q8" s="1138">
        <v>0.41666666666666669</v>
      </c>
      <c r="R8" s="1138"/>
      <c r="T8" s="1167"/>
      <c r="U8" s="1168"/>
      <c r="V8" s="1171"/>
      <c r="W8" s="1172"/>
      <c r="AB8" s="57"/>
      <c r="AC8" s="57"/>
      <c r="AD8" s="57"/>
      <c r="AE8" s="57"/>
    </row>
    <row r="9" spans="1:32" s="17" customFormat="1" ht="39.950000000000003" customHeight="1" x14ac:dyDescent="0.2">
      <c r="A9" s="11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8"/>
      <c r="C9" s="1128"/>
      <c r="D9" s="1129" t="s">
        <v>45</v>
      </c>
      <c r="E9" s="1130"/>
      <c r="F9" s="1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8"/>
      <c r="H9" s="1180" t="str">
        <f>IF(AND($A$9="Тип доверенности/получателя при получении в адресе перегруза:",$D$9="Разовая доверенность"),"Введите ФИО","")</f>
        <v/>
      </c>
      <c r="I9" s="1180"/>
      <c r="J9" s="11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80"/>
      <c r="L9" s="1180"/>
      <c r="M9" s="1180"/>
      <c r="N9" s="67"/>
      <c r="P9" s="29" t="s">
        <v>15</v>
      </c>
      <c r="Q9" s="1181"/>
      <c r="R9" s="1181"/>
      <c r="T9" s="1167"/>
      <c r="U9" s="1168"/>
      <c r="V9" s="1173"/>
      <c r="W9" s="117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8"/>
      <c r="C10" s="1128"/>
      <c r="D10" s="1129"/>
      <c r="E10" s="1130"/>
      <c r="F10" s="1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8"/>
      <c r="H10" s="1131" t="str">
        <f>IFERROR(VLOOKUP($D$10,Proxy,2,FALSE),"")</f>
        <v/>
      </c>
      <c r="I10" s="1131"/>
      <c r="J10" s="1131"/>
      <c r="K10" s="1131"/>
      <c r="L10" s="1131"/>
      <c r="M10" s="1131"/>
      <c r="N10" s="68"/>
      <c r="P10" s="29" t="s">
        <v>32</v>
      </c>
      <c r="Q10" s="1132"/>
      <c r="R10" s="1132"/>
      <c r="U10" s="26" t="s">
        <v>12</v>
      </c>
      <c r="V10" s="1133" t="s">
        <v>70</v>
      </c>
      <c r="W10" s="113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5"/>
      <c r="R11" s="1135"/>
      <c r="U11" s="26" t="s">
        <v>28</v>
      </c>
      <c r="V11" s="1136" t="s">
        <v>54</v>
      </c>
      <c r="W11" s="113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7" t="s">
        <v>71</v>
      </c>
      <c r="B12" s="1137"/>
      <c r="C12" s="1137"/>
      <c r="D12" s="1137"/>
      <c r="E12" s="1137"/>
      <c r="F12" s="1137"/>
      <c r="G12" s="1137"/>
      <c r="H12" s="1137"/>
      <c r="I12" s="1137"/>
      <c r="J12" s="1137"/>
      <c r="K12" s="1137"/>
      <c r="L12" s="1137"/>
      <c r="M12" s="1137"/>
      <c r="N12" s="73"/>
      <c r="P12" s="26" t="s">
        <v>30</v>
      </c>
      <c r="Q12" s="1138"/>
      <c r="R12" s="1138"/>
      <c r="S12" s="27"/>
      <c r="T12"/>
      <c r="U12" s="26" t="s">
        <v>45</v>
      </c>
      <c r="V12" s="1139"/>
      <c r="W12" s="1139"/>
      <c r="X12"/>
      <c r="AB12" s="57"/>
      <c r="AC12" s="57"/>
      <c r="AD12" s="57"/>
      <c r="AE12" s="57"/>
    </row>
    <row r="13" spans="1:32" s="17" customFormat="1" ht="23.25" customHeight="1" x14ac:dyDescent="0.2">
      <c r="A13" s="1137" t="s">
        <v>72</v>
      </c>
      <c r="B13" s="1137"/>
      <c r="C13" s="1137"/>
      <c r="D13" s="1137"/>
      <c r="E13" s="1137"/>
      <c r="F13" s="1137"/>
      <c r="G13" s="1137"/>
      <c r="H13" s="1137"/>
      <c r="I13" s="1137"/>
      <c r="J13" s="1137"/>
      <c r="K13" s="1137"/>
      <c r="L13" s="1137"/>
      <c r="M13" s="1137"/>
      <c r="N13" s="73"/>
      <c r="O13" s="29"/>
      <c r="P13" s="29" t="s">
        <v>31</v>
      </c>
      <c r="Q13" s="1136"/>
      <c r="R13" s="113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7" t="s">
        <v>73</v>
      </c>
      <c r="B14" s="1137"/>
      <c r="C14" s="1137"/>
      <c r="D14" s="1137"/>
      <c r="E14" s="1137"/>
      <c r="F14" s="1137"/>
      <c r="G14" s="1137"/>
      <c r="H14" s="1137"/>
      <c r="I14" s="1137"/>
      <c r="J14" s="1137"/>
      <c r="K14" s="1137"/>
      <c r="L14" s="1137"/>
      <c r="M14" s="1137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40" t="s">
        <v>74</v>
      </c>
      <c r="B15" s="1140"/>
      <c r="C15" s="1140"/>
      <c r="D15" s="1140"/>
      <c r="E15" s="1140"/>
      <c r="F15" s="1140"/>
      <c r="G15" s="1140"/>
      <c r="H15" s="1140"/>
      <c r="I15" s="1140"/>
      <c r="J15" s="1140"/>
      <c r="K15" s="1140"/>
      <c r="L15" s="1140"/>
      <c r="M15" s="1140"/>
      <c r="N15" s="74"/>
      <c r="O15"/>
      <c r="P15" s="1141" t="s">
        <v>60</v>
      </c>
      <c r="Q15" s="1141"/>
      <c r="R15" s="1141"/>
      <c r="S15" s="1141"/>
      <c r="T15" s="114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42"/>
      <c r="Q16" s="1142"/>
      <c r="R16" s="1142"/>
      <c r="S16" s="1142"/>
      <c r="T16" s="11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13" t="s">
        <v>58</v>
      </c>
      <c r="B17" s="1113" t="s">
        <v>48</v>
      </c>
      <c r="C17" s="1145" t="s">
        <v>47</v>
      </c>
      <c r="D17" s="1147" t="s">
        <v>49</v>
      </c>
      <c r="E17" s="1148"/>
      <c r="F17" s="1113" t="s">
        <v>21</v>
      </c>
      <c r="G17" s="1113" t="s">
        <v>24</v>
      </c>
      <c r="H17" s="1113" t="s">
        <v>22</v>
      </c>
      <c r="I17" s="1113" t="s">
        <v>23</v>
      </c>
      <c r="J17" s="1113" t="s">
        <v>16</v>
      </c>
      <c r="K17" s="1113" t="s">
        <v>62</v>
      </c>
      <c r="L17" s="1113" t="s">
        <v>64</v>
      </c>
      <c r="M17" s="1113" t="s">
        <v>2</v>
      </c>
      <c r="N17" s="1113" t="s">
        <v>63</v>
      </c>
      <c r="O17" s="1113" t="s">
        <v>25</v>
      </c>
      <c r="P17" s="1147" t="s">
        <v>17</v>
      </c>
      <c r="Q17" s="1151"/>
      <c r="R17" s="1151"/>
      <c r="S17" s="1151"/>
      <c r="T17" s="1148"/>
      <c r="U17" s="1143" t="s">
        <v>55</v>
      </c>
      <c r="V17" s="1144"/>
      <c r="W17" s="1113" t="s">
        <v>6</v>
      </c>
      <c r="X17" s="1113" t="s">
        <v>41</v>
      </c>
      <c r="Y17" s="1115" t="s">
        <v>53</v>
      </c>
      <c r="Z17" s="1117" t="s">
        <v>18</v>
      </c>
      <c r="AA17" s="1119" t="s">
        <v>59</v>
      </c>
      <c r="AB17" s="1119" t="s">
        <v>19</v>
      </c>
      <c r="AC17" s="1119" t="s">
        <v>65</v>
      </c>
      <c r="AD17" s="1121" t="s">
        <v>56</v>
      </c>
      <c r="AE17" s="1122"/>
      <c r="AF17" s="1123"/>
      <c r="AG17" s="77"/>
      <c r="BD17" s="76" t="s">
        <v>61</v>
      </c>
    </row>
    <row r="18" spans="1:68" ht="14.25" customHeight="1" x14ac:dyDescent="0.2">
      <c r="A18" s="1114"/>
      <c r="B18" s="1114"/>
      <c r="C18" s="1146"/>
      <c r="D18" s="1149"/>
      <c r="E18" s="1150"/>
      <c r="F18" s="1114"/>
      <c r="G18" s="1114"/>
      <c r="H18" s="1114"/>
      <c r="I18" s="1114"/>
      <c r="J18" s="1114"/>
      <c r="K18" s="1114"/>
      <c r="L18" s="1114"/>
      <c r="M18" s="1114"/>
      <c r="N18" s="1114"/>
      <c r="O18" s="1114"/>
      <c r="P18" s="1149"/>
      <c r="Q18" s="1152"/>
      <c r="R18" s="1152"/>
      <c r="S18" s="1152"/>
      <c r="T18" s="1150"/>
      <c r="U18" s="78" t="s">
        <v>44</v>
      </c>
      <c r="V18" s="78" t="s">
        <v>43</v>
      </c>
      <c r="W18" s="1114"/>
      <c r="X18" s="1114"/>
      <c r="Y18" s="1116"/>
      <c r="Z18" s="1118"/>
      <c r="AA18" s="1120"/>
      <c r="AB18" s="1120"/>
      <c r="AC18" s="1120"/>
      <c r="AD18" s="1124"/>
      <c r="AE18" s="1125"/>
      <c r="AF18" s="1126"/>
      <c r="AG18" s="77"/>
      <c r="BD18" s="76"/>
    </row>
    <row r="19" spans="1:68" ht="27.75" customHeight="1" x14ac:dyDescent="0.2">
      <c r="A19" s="806" t="s">
        <v>77</v>
      </c>
      <c r="B19" s="806"/>
      <c r="C19" s="806"/>
      <c r="D19" s="806"/>
      <c r="E19" s="806"/>
      <c r="F19" s="806"/>
      <c r="G19" s="806"/>
      <c r="H19" s="806"/>
      <c r="I19" s="806"/>
      <c r="J19" s="806"/>
      <c r="K19" s="806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52"/>
      <c r="AB19" s="52"/>
      <c r="AC19" s="52"/>
    </row>
    <row r="20" spans="1:68" ht="16.5" customHeight="1" x14ac:dyDescent="0.25">
      <c r="A20" s="783" t="s">
        <v>77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62"/>
      <c r="AB20" s="62"/>
      <c r="AC20" s="62"/>
    </row>
    <row r="21" spans="1:68" ht="14.25" customHeight="1" x14ac:dyDescent="0.25">
      <c r="A21" s="760" t="s">
        <v>78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61">
        <v>4680115885004</v>
      </c>
      <c r="E22" s="761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1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3"/>
      <c r="R22" s="763"/>
      <c r="S22" s="763"/>
      <c r="T22" s="76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68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65" t="s">
        <v>40</v>
      </c>
      <c r="Q23" s="766"/>
      <c r="R23" s="766"/>
      <c r="S23" s="766"/>
      <c r="T23" s="766"/>
      <c r="U23" s="766"/>
      <c r="V23" s="767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65" t="s">
        <v>40</v>
      </c>
      <c r="Q24" s="766"/>
      <c r="R24" s="766"/>
      <c r="S24" s="766"/>
      <c r="T24" s="766"/>
      <c r="U24" s="766"/>
      <c r="V24" s="767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60" t="s">
        <v>84</v>
      </c>
      <c r="B25" s="760"/>
      <c r="C25" s="760"/>
      <c r="D25" s="760"/>
      <c r="E25" s="760"/>
      <c r="F25" s="760"/>
      <c r="G25" s="760"/>
      <c r="H25" s="760"/>
      <c r="I25" s="760"/>
      <c r="J25" s="760"/>
      <c r="K25" s="760"/>
      <c r="L25" s="760"/>
      <c r="M25" s="760"/>
      <c r="N25" s="760"/>
      <c r="O25" s="760"/>
      <c r="P25" s="760"/>
      <c r="Q25" s="760"/>
      <c r="R25" s="760"/>
      <c r="S25" s="760"/>
      <c r="T25" s="760"/>
      <c r="U25" s="760"/>
      <c r="V25" s="760"/>
      <c r="W25" s="760"/>
      <c r="X25" s="760"/>
      <c r="Y25" s="760"/>
      <c r="Z25" s="760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61">
        <v>4607091383881</v>
      </c>
      <c r="E26" s="761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11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3"/>
      <c r="R26" s="763"/>
      <c r="S26" s="763"/>
      <c r="T26" s="764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61">
        <v>4680115885912</v>
      </c>
      <c r="E27" s="761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1105" t="s">
        <v>91</v>
      </c>
      <c r="Q27" s="763"/>
      <c r="R27" s="763"/>
      <c r="S27" s="763"/>
      <c r="T27" s="764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61">
        <v>4607091388237</v>
      </c>
      <c r="E28" s="761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11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3"/>
      <c r="R28" s="763"/>
      <c r="S28" s="763"/>
      <c r="T28" s="764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61">
        <v>4607091383935</v>
      </c>
      <c r="E29" s="761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11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3"/>
      <c r="R29" s="763"/>
      <c r="S29" s="763"/>
      <c r="T29" s="764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61">
        <v>4680115881990</v>
      </c>
      <c r="E30" s="761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11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3"/>
      <c r="R30" s="763"/>
      <c r="S30" s="763"/>
      <c r="T30" s="764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61">
        <v>4680115881853</v>
      </c>
      <c r="E31" s="761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1109" t="s">
        <v>103</v>
      </c>
      <c r="Q31" s="763"/>
      <c r="R31" s="763"/>
      <c r="S31" s="763"/>
      <c r="T31" s="764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61">
        <v>4680115885905</v>
      </c>
      <c r="E32" s="761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1110" t="s">
        <v>107</v>
      </c>
      <c r="Q32" s="763"/>
      <c r="R32" s="763"/>
      <c r="S32" s="763"/>
      <c r="T32" s="764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61">
        <v>4607091383911</v>
      </c>
      <c r="E33" s="761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11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3"/>
      <c r="R33" s="763"/>
      <c r="S33" s="763"/>
      <c r="T33" s="764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61">
        <v>4607091388244</v>
      </c>
      <c r="E34" s="761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111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3"/>
      <c r="R34" s="763"/>
      <c r="S34" s="763"/>
      <c r="T34" s="764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68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65" t="s">
        <v>40</v>
      </c>
      <c r="Q35" s="766"/>
      <c r="R35" s="766"/>
      <c r="S35" s="766"/>
      <c r="T35" s="766"/>
      <c r="U35" s="766"/>
      <c r="V35" s="767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65" t="s">
        <v>40</v>
      </c>
      <c r="Q36" s="766"/>
      <c r="R36" s="766"/>
      <c r="S36" s="766"/>
      <c r="T36" s="766"/>
      <c r="U36" s="766"/>
      <c r="V36" s="767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60" t="s">
        <v>114</v>
      </c>
      <c r="B37" s="760"/>
      <c r="C37" s="760"/>
      <c r="D37" s="760"/>
      <c r="E37" s="760"/>
      <c r="F37" s="760"/>
      <c r="G37" s="760"/>
      <c r="H37" s="760"/>
      <c r="I37" s="760"/>
      <c r="J37" s="760"/>
      <c r="K37" s="760"/>
      <c r="L37" s="760"/>
      <c r="M37" s="760"/>
      <c r="N37" s="760"/>
      <c r="O37" s="760"/>
      <c r="P37" s="760"/>
      <c r="Q37" s="760"/>
      <c r="R37" s="760"/>
      <c r="S37" s="760"/>
      <c r="T37" s="760"/>
      <c r="U37" s="760"/>
      <c r="V37" s="760"/>
      <c r="W37" s="760"/>
      <c r="X37" s="760"/>
      <c r="Y37" s="760"/>
      <c r="Z37" s="760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61">
        <v>4607091388503</v>
      </c>
      <c r="E38" s="761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11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3"/>
      <c r="R38" s="763"/>
      <c r="S38" s="763"/>
      <c r="T38" s="76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68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65" t="s">
        <v>40</v>
      </c>
      <c r="Q39" s="766"/>
      <c r="R39" s="766"/>
      <c r="S39" s="766"/>
      <c r="T39" s="766"/>
      <c r="U39" s="766"/>
      <c r="V39" s="767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65" t="s">
        <v>40</v>
      </c>
      <c r="Q40" s="766"/>
      <c r="R40" s="766"/>
      <c r="S40" s="766"/>
      <c r="T40" s="766"/>
      <c r="U40" s="766"/>
      <c r="V40" s="767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60" t="s">
        <v>120</v>
      </c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0"/>
      <c r="P41" s="760"/>
      <c r="Q41" s="760"/>
      <c r="R41" s="760"/>
      <c r="S41" s="760"/>
      <c r="T41" s="760"/>
      <c r="U41" s="760"/>
      <c r="V41" s="760"/>
      <c r="W41" s="760"/>
      <c r="X41" s="760"/>
      <c r="Y41" s="760"/>
      <c r="Z41" s="760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61">
        <v>4607091389111</v>
      </c>
      <c r="E42" s="761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11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3"/>
      <c r="R42" s="763"/>
      <c r="S42" s="763"/>
      <c r="T42" s="764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68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65" t="s">
        <v>40</v>
      </c>
      <c r="Q43" s="766"/>
      <c r="R43" s="766"/>
      <c r="S43" s="766"/>
      <c r="T43" s="766"/>
      <c r="U43" s="766"/>
      <c r="V43" s="767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65" t="s">
        <v>40</v>
      </c>
      <c r="Q44" s="766"/>
      <c r="R44" s="766"/>
      <c r="S44" s="766"/>
      <c r="T44" s="766"/>
      <c r="U44" s="766"/>
      <c r="V44" s="767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06" t="s">
        <v>123</v>
      </c>
      <c r="B45" s="806"/>
      <c r="C45" s="806"/>
      <c r="D45" s="806"/>
      <c r="E45" s="806"/>
      <c r="F45" s="806"/>
      <c r="G45" s="806"/>
      <c r="H45" s="806"/>
      <c r="I45" s="806"/>
      <c r="J45" s="806"/>
      <c r="K45" s="806"/>
      <c r="L45" s="806"/>
      <c r="M45" s="806"/>
      <c r="N45" s="806"/>
      <c r="O45" s="806"/>
      <c r="P45" s="806"/>
      <c r="Q45" s="806"/>
      <c r="R45" s="806"/>
      <c r="S45" s="806"/>
      <c r="T45" s="806"/>
      <c r="U45" s="806"/>
      <c r="V45" s="806"/>
      <c r="W45" s="806"/>
      <c r="X45" s="806"/>
      <c r="Y45" s="806"/>
      <c r="Z45" s="806"/>
      <c r="AA45" s="52"/>
      <c r="AB45" s="52"/>
      <c r="AC45" s="52"/>
    </row>
    <row r="46" spans="1:68" ht="16.5" customHeight="1" x14ac:dyDescent="0.25">
      <c r="A46" s="783" t="s">
        <v>124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62"/>
      <c r="AB46" s="62"/>
      <c r="AC46" s="62"/>
    </row>
    <row r="47" spans="1:68" ht="14.25" customHeight="1" x14ac:dyDescent="0.25">
      <c r="A47" s="760" t="s">
        <v>125</v>
      </c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0"/>
      <c r="P47" s="760"/>
      <c r="Q47" s="760"/>
      <c r="R47" s="760"/>
      <c r="S47" s="760"/>
      <c r="T47" s="760"/>
      <c r="U47" s="760"/>
      <c r="V47" s="760"/>
      <c r="W47" s="760"/>
      <c r="X47" s="760"/>
      <c r="Y47" s="760"/>
      <c r="Z47" s="760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4301011540</v>
      </c>
      <c r="D48" s="761">
        <v>4607091385670</v>
      </c>
      <c r="E48" s="761"/>
      <c r="F48" s="59">
        <v>1.4</v>
      </c>
      <c r="G48" s="35">
        <v>8</v>
      </c>
      <c r="H48" s="59">
        <v>11.2</v>
      </c>
      <c r="I48" s="59">
        <v>11.68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3"/>
      <c r="R48" s="763"/>
      <c r="S48" s="763"/>
      <c r="T48" s="764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4301011380</v>
      </c>
      <c r="D49" s="761">
        <v>4607091385670</v>
      </c>
      <c r="E49" s="761"/>
      <c r="F49" s="59">
        <v>1.35</v>
      </c>
      <c r="G49" s="35">
        <v>8</v>
      </c>
      <c r="H49" s="59">
        <v>10.8</v>
      </c>
      <c r="I49" s="59">
        <v>11.28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3"/>
      <c r="R49" s="763"/>
      <c r="S49" s="763"/>
      <c r="T49" s="76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61">
        <v>4680115883956</v>
      </c>
      <c r="E50" s="761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133</v>
      </c>
      <c r="N50" s="36"/>
      <c r="O50" s="35">
        <v>50</v>
      </c>
      <c r="P50" s="10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3"/>
      <c r="R50" s="763"/>
      <c r="S50" s="763"/>
      <c r="T50" s="76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4301011565</v>
      </c>
      <c r="D51" s="761">
        <v>4680115882539</v>
      </c>
      <c r="E51" s="761"/>
      <c r="F51" s="59">
        <v>0.37</v>
      </c>
      <c r="G51" s="35">
        <v>10</v>
      </c>
      <c r="H51" s="59">
        <v>3.7</v>
      </c>
      <c r="I51" s="59">
        <v>3.91</v>
      </c>
      <c r="J51" s="35">
        <v>132</v>
      </c>
      <c r="K51" s="35" t="s">
        <v>88</v>
      </c>
      <c r="L51" s="35"/>
      <c r="M51" s="36" t="s">
        <v>129</v>
      </c>
      <c r="N51" s="36"/>
      <c r="O51" s="35">
        <v>50</v>
      </c>
      <c r="P51" s="10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3"/>
      <c r="R51" s="763"/>
      <c r="S51" s="763"/>
      <c r="T51" s="76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132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4301011382</v>
      </c>
      <c r="D52" s="761">
        <v>4607091385687</v>
      </c>
      <c r="E52" s="761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88</v>
      </c>
      <c r="L52" s="35"/>
      <c r="M52" s="36" t="s">
        <v>129</v>
      </c>
      <c r="N52" s="36"/>
      <c r="O52" s="35">
        <v>50</v>
      </c>
      <c r="P52" s="11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3"/>
      <c r="R52" s="763"/>
      <c r="S52" s="763"/>
      <c r="T52" s="76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132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61">
        <v>4680115883949</v>
      </c>
      <c r="E53" s="761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133</v>
      </c>
      <c r="N53" s="36"/>
      <c r="O53" s="35">
        <v>50</v>
      </c>
      <c r="P53" s="11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3"/>
      <c r="R53" s="763"/>
      <c r="S53" s="763"/>
      <c r="T53" s="76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68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65" t="s">
        <v>40</v>
      </c>
      <c r="Q54" s="766"/>
      <c r="R54" s="766"/>
      <c r="S54" s="766"/>
      <c r="T54" s="766"/>
      <c r="U54" s="766"/>
      <c r="V54" s="767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65" t="s">
        <v>40</v>
      </c>
      <c r="Q55" s="766"/>
      <c r="R55" s="766"/>
      <c r="S55" s="766"/>
      <c r="T55" s="766"/>
      <c r="U55" s="766"/>
      <c r="V55" s="767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60" t="s">
        <v>84</v>
      </c>
      <c r="B56" s="760"/>
      <c r="C56" s="760"/>
      <c r="D56" s="760"/>
      <c r="E56" s="760"/>
      <c r="F56" s="760"/>
      <c r="G56" s="760"/>
      <c r="H56" s="760"/>
      <c r="I56" s="760"/>
      <c r="J56" s="760"/>
      <c r="K56" s="760"/>
      <c r="L56" s="760"/>
      <c r="M56" s="760"/>
      <c r="N56" s="760"/>
      <c r="O56" s="760"/>
      <c r="P56" s="760"/>
      <c r="Q56" s="760"/>
      <c r="R56" s="760"/>
      <c r="S56" s="760"/>
      <c r="T56" s="760"/>
      <c r="U56" s="760"/>
      <c r="V56" s="760"/>
      <c r="W56" s="760"/>
      <c r="X56" s="760"/>
      <c r="Y56" s="760"/>
      <c r="Z56" s="760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61">
        <v>4680115885233</v>
      </c>
      <c r="E57" s="761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129</v>
      </c>
      <c r="N57" s="36"/>
      <c r="O57" s="35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3"/>
      <c r="R57" s="763"/>
      <c r="S57" s="763"/>
      <c r="T57" s="764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61">
        <v>4680115884915</v>
      </c>
      <c r="E58" s="761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129</v>
      </c>
      <c r="N58" s="36"/>
      <c r="O58" s="35">
        <v>40</v>
      </c>
      <c r="P58" s="10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3"/>
      <c r="R58" s="763"/>
      <c r="S58" s="763"/>
      <c r="T58" s="764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68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65" t="s">
        <v>40</v>
      </c>
      <c r="Q59" s="766"/>
      <c r="R59" s="766"/>
      <c r="S59" s="766"/>
      <c r="T59" s="766"/>
      <c r="U59" s="766"/>
      <c r="V59" s="767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65" t="s">
        <v>40</v>
      </c>
      <c r="Q60" s="766"/>
      <c r="R60" s="766"/>
      <c r="S60" s="766"/>
      <c r="T60" s="766"/>
      <c r="U60" s="766"/>
      <c r="V60" s="767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83" t="s">
        <v>149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62"/>
      <c r="AB61" s="62"/>
      <c r="AC61" s="62"/>
    </row>
    <row r="62" spans="1:68" ht="14.25" customHeight="1" x14ac:dyDescent="0.25">
      <c r="A62" s="760" t="s">
        <v>125</v>
      </c>
      <c r="B62" s="760"/>
      <c r="C62" s="760"/>
      <c r="D62" s="760"/>
      <c r="E62" s="760"/>
      <c r="F62" s="760"/>
      <c r="G62" s="760"/>
      <c r="H62" s="760"/>
      <c r="I62" s="760"/>
      <c r="J62" s="760"/>
      <c r="K62" s="760"/>
      <c r="L62" s="760"/>
      <c r="M62" s="760"/>
      <c r="N62" s="760"/>
      <c r="O62" s="760"/>
      <c r="P62" s="760"/>
      <c r="Q62" s="760"/>
      <c r="R62" s="760"/>
      <c r="S62" s="760"/>
      <c r="T62" s="760"/>
      <c r="U62" s="760"/>
      <c r="V62" s="760"/>
      <c r="W62" s="760"/>
      <c r="X62" s="760"/>
      <c r="Y62" s="760"/>
      <c r="Z62" s="760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61">
        <v>4680115885882</v>
      </c>
      <c r="E63" s="761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1092" t="s">
        <v>152</v>
      </c>
      <c r="Q63" s="763"/>
      <c r="R63" s="763"/>
      <c r="S63" s="763"/>
      <c r="T63" s="764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155</v>
      </c>
      <c r="B64" s="60" t="s">
        <v>156</v>
      </c>
      <c r="C64" s="34">
        <v>4301011948</v>
      </c>
      <c r="D64" s="761">
        <v>4680115881426</v>
      </c>
      <c r="E64" s="761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158</v>
      </c>
      <c r="N64" s="36"/>
      <c r="O64" s="35">
        <v>55</v>
      </c>
      <c r="P64" s="10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3"/>
      <c r="R64" s="763"/>
      <c r="S64" s="763"/>
      <c r="T64" s="764"/>
      <c r="U64" s="37" t="s">
        <v>45</v>
      </c>
      <c r="V64" s="37" t="s">
        <v>45</v>
      </c>
      <c r="W64" s="38" t="s">
        <v>0</v>
      </c>
      <c r="X64" s="56">
        <v>20</v>
      </c>
      <c r="Y64" s="53">
        <f t="shared" si="11"/>
        <v>21.6</v>
      </c>
      <c r="Z64" s="39">
        <f>IFERROR(IF(Y64=0,"",ROUNDUP(Y64/H64,0)*0.02039),"")</f>
        <v>4.0779999999999997E-2</v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20.888888888888886</v>
      </c>
      <c r="BN64" s="75">
        <f t="shared" si="13"/>
        <v>22.56</v>
      </c>
      <c r="BO64" s="75">
        <f t="shared" si="14"/>
        <v>3.8580246913580238E-2</v>
      </c>
      <c r="BP64" s="75">
        <f t="shared" si="15"/>
        <v>4.1666666666666664E-2</v>
      </c>
    </row>
    <row r="65" spans="1:68" ht="27" customHeight="1" x14ac:dyDescent="0.25">
      <c r="A65" s="60" t="s">
        <v>155</v>
      </c>
      <c r="B65" s="60" t="s">
        <v>159</v>
      </c>
      <c r="C65" s="34">
        <v>4301011817</v>
      </c>
      <c r="D65" s="761">
        <v>4680115881426</v>
      </c>
      <c r="E65" s="761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/>
      <c r="M65" s="36" t="s">
        <v>82</v>
      </c>
      <c r="N65" s="36"/>
      <c r="O65" s="35">
        <v>50</v>
      </c>
      <c r="P65" s="10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3"/>
      <c r="R65" s="763"/>
      <c r="S65" s="763"/>
      <c r="T65" s="764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160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37.5" customHeight="1" x14ac:dyDescent="0.25">
      <c r="A66" s="60" t="s">
        <v>161</v>
      </c>
      <c r="B66" s="60" t="s">
        <v>162</v>
      </c>
      <c r="C66" s="34">
        <v>4301011589</v>
      </c>
      <c r="D66" s="761">
        <v>4680115885899</v>
      </c>
      <c r="E66" s="761"/>
      <c r="F66" s="59">
        <v>0.35</v>
      </c>
      <c r="G66" s="35">
        <v>6</v>
      </c>
      <c r="H66" s="59">
        <v>2.1</v>
      </c>
      <c r="I66" s="59">
        <v>2.2999999999999998</v>
      </c>
      <c r="J66" s="35">
        <v>156</v>
      </c>
      <c r="K66" s="35" t="s">
        <v>88</v>
      </c>
      <c r="L66" s="35"/>
      <c r="M66" s="36" t="s">
        <v>165</v>
      </c>
      <c r="N66" s="36"/>
      <c r="O66" s="35">
        <v>50</v>
      </c>
      <c r="P66" s="1095" t="s">
        <v>163</v>
      </c>
      <c r="Q66" s="763"/>
      <c r="R66" s="763"/>
      <c r="S66" s="763"/>
      <c r="T66" s="764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164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4301011192</v>
      </c>
      <c r="D67" s="761">
        <v>4607091382952</v>
      </c>
      <c r="E67" s="761"/>
      <c r="F67" s="59">
        <v>0.5</v>
      </c>
      <c r="G67" s="35">
        <v>6</v>
      </c>
      <c r="H67" s="59">
        <v>3</v>
      </c>
      <c r="I67" s="59">
        <v>3.2</v>
      </c>
      <c r="J67" s="35">
        <v>156</v>
      </c>
      <c r="K67" s="35" t="s">
        <v>88</v>
      </c>
      <c r="L67" s="35"/>
      <c r="M67" s="36" t="s">
        <v>133</v>
      </c>
      <c r="N67" s="36"/>
      <c r="O67" s="35">
        <v>50</v>
      </c>
      <c r="P67" s="10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3"/>
      <c r="R67" s="763"/>
      <c r="S67" s="763"/>
      <c r="T67" s="764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168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169</v>
      </c>
      <c r="B68" s="60" t="s">
        <v>170</v>
      </c>
      <c r="C68" s="34">
        <v>4301011386</v>
      </c>
      <c r="D68" s="761">
        <v>4680115880283</v>
      </c>
      <c r="E68" s="761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88</v>
      </c>
      <c r="L68" s="35"/>
      <c r="M68" s="36" t="s">
        <v>133</v>
      </c>
      <c r="N68" s="36"/>
      <c r="O68" s="35">
        <v>45</v>
      </c>
      <c r="P68" s="10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3"/>
      <c r="R68" s="763"/>
      <c r="S68" s="763"/>
      <c r="T68" s="764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171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172</v>
      </c>
      <c r="B69" s="60" t="s">
        <v>173</v>
      </c>
      <c r="C69" s="34">
        <v>4301011432</v>
      </c>
      <c r="D69" s="761">
        <v>4680115882720</v>
      </c>
      <c r="E69" s="761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88</v>
      </c>
      <c r="L69" s="35"/>
      <c r="M69" s="36" t="s">
        <v>133</v>
      </c>
      <c r="N69" s="36"/>
      <c r="O69" s="35">
        <v>90</v>
      </c>
      <c r="P69" s="10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3"/>
      <c r="R69" s="763"/>
      <c r="S69" s="763"/>
      <c r="T69" s="764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175</v>
      </c>
      <c r="B70" s="60" t="s">
        <v>176</v>
      </c>
      <c r="C70" s="34">
        <v>4301012008</v>
      </c>
      <c r="D70" s="761">
        <v>4680115881525</v>
      </c>
      <c r="E70" s="761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88</v>
      </c>
      <c r="L70" s="35"/>
      <c r="M70" s="36" t="s">
        <v>165</v>
      </c>
      <c r="N70" s="36"/>
      <c r="O70" s="35">
        <v>50</v>
      </c>
      <c r="P70" s="10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3"/>
      <c r="R70" s="763"/>
      <c r="S70" s="763"/>
      <c r="T70" s="764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178</v>
      </c>
      <c r="B71" s="60" t="s">
        <v>179</v>
      </c>
      <c r="C71" s="34">
        <v>4301011802</v>
      </c>
      <c r="D71" s="761">
        <v>4680115881419</v>
      </c>
      <c r="E71" s="761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88</v>
      </c>
      <c r="L71" s="35"/>
      <c r="M71" s="36" t="s">
        <v>82</v>
      </c>
      <c r="N71" s="36"/>
      <c r="O71" s="35">
        <v>50</v>
      </c>
      <c r="P71" s="10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3"/>
      <c r="R71" s="763"/>
      <c r="S71" s="763"/>
      <c r="T71" s="764"/>
      <c r="U71" s="37" t="s">
        <v>45</v>
      </c>
      <c r="V71" s="37" t="s">
        <v>45</v>
      </c>
      <c r="W71" s="38" t="s">
        <v>0</v>
      </c>
      <c r="X71" s="56">
        <v>22</v>
      </c>
      <c r="Y71" s="53">
        <f t="shared" si="11"/>
        <v>22.5</v>
      </c>
      <c r="Z71" s="39">
        <f>IFERROR(IF(Y71=0,"",ROUNDUP(Y71/H71,0)*0.00902),"")</f>
        <v>4.5100000000000001E-2</v>
      </c>
      <c r="AA71" s="65" t="s">
        <v>45</v>
      </c>
      <c r="AB71" s="66" t="s">
        <v>45</v>
      </c>
      <c r="AC71" s="137" t="s">
        <v>160</v>
      </c>
      <c r="AG71" s="75"/>
      <c r="AJ71" s="79"/>
      <c r="AK71" s="79"/>
      <c r="BB71" s="138" t="s">
        <v>66</v>
      </c>
      <c r="BM71" s="75">
        <f t="shared" si="12"/>
        <v>23.026666666666667</v>
      </c>
      <c r="BN71" s="75">
        <f t="shared" si="13"/>
        <v>23.549999999999997</v>
      </c>
      <c r="BO71" s="75">
        <f t="shared" si="14"/>
        <v>3.7037037037037042E-2</v>
      </c>
      <c r="BP71" s="75">
        <f t="shared" si="15"/>
        <v>3.787878787878788E-2</v>
      </c>
    </row>
    <row r="72" spans="1:68" x14ac:dyDescent="0.2">
      <c r="A72" s="768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65" t="s">
        <v>40</v>
      </c>
      <c r="Q72" s="766"/>
      <c r="R72" s="766"/>
      <c r="S72" s="766"/>
      <c r="T72" s="766"/>
      <c r="U72" s="766"/>
      <c r="V72" s="767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6.7407407407407405</v>
      </c>
      <c r="Y72" s="41">
        <f>IFERROR(Y63/H63,"0")+IFERROR(Y64/H64,"0")+IFERROR(Y65/H65,"0")+IFERROR(Y66/H66,"0")+IFERROR(Y67/H67,"0")+IFERROR(Y68/H68,"0")+IFERROR(Y69/H69,"0")+IFERROR(Y70/H70,"0")+IFERROR(Y71/H71,"0")</f>
        <v>7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8.5879999999999998E-2</v>
      </c>
      <c r="AA72" s="64"/>
      <c r="AB72" s="64"/>
      <c r="AC72" s="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65" t="s">
        <v>40</v>
      </c>
      <c r="Q73" s="766"/>
      <c r="R73" s="766"/>
      <c r="S73" s="766"/>
      <c r="T73" s="766"/>
      <c r="U73" s="766"/>
      <c r="V73" s="767"/>
      <c r="W73" s="40" t="s">
        <v>0</v>
      </c>
      <c r="X73" s="41">
        <f>IFERROR(SUM(X63:X71),"0")</f>
        <v>42</v>
      </c>
      <c r="Y73" s="41">
        <f>IFERROR(SUM(Y63:Y71),"0")</f>
        <v>44.1</v>
      </c>
      <c r="Z73" s="40"/>
      <c r="AA73" s="64"/>
      <c r="AB73" s="64"/>
      <c r="AC73" s="64"/>
    </row>
    <row r="74" spans="1:68" ht="14.25" customHeight="1" x14ac:dyDescent="0.25">
      <c r="A74" s="760" t="s">
        <v>180</v>
      </c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0"/>
      <c r="P74" s="760"/>
      <c r="Q74" s="760"/>
      <c r="R74" s="760"/>
      <c r="S74" s="760"/>
      <c r="T74" s="760"/>
      <c r="U74" s="760"/>
      <c r="V74" s="760"/>
      <c r="W74" s="760"/>
      <c r="X74" s="760"/>
      <c r="Y74" s="760"/>
      <c r="Z74" s="760"/>
      <c r="AA74" s="63"/>
      <c r="AB74" s="63"/>
      <c r="AC74" s="63"/>
    </row>
    <row r="75" spans="1:68" ht="27" customHeight="1" x14ac:dyDescent="0.25">
      <c r="A75" s="60" t="s">
        <v>181</v>
      </c>
      <c r="B75" s="60" t="s">
        <v>182</v>
      </c>
      <c r="C75" s="34">
        <v>4301020298</v>
      </c>
      <c r="D75" s="761">
        <v>4680115881440</v>
      </c>
      <c r="E75" s="761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/>
      <c r="M75" s="36" t="s">
        <v>133</v>
      </c>
      <c r="N75" s="36"/>
      <c r="O75" s="35">
        <v>50</v>
      </c>
      <c r="P75" s="10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3"/>
      <c r="R75" s="763"/>
      <c r="S75" s="763"/>
      <c r="T75" s="764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184</v>
      </c>
      <c r="B76" s="60" t="s">
        <v>185</v>
      </c>
      <c r="C76" s="34">
        <v>4301020228</v>
      </c>
      <c r="D76" s="761">
        <v>4680115882751</v>
      </c>
      <c r="E76" s="761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88</v>
      </c>
      <c r="L76" s="35"/>
      <c r="M76" s="36" t="s">
        <v>133</v>
      </c>
      <c r="N76" s="36"/>
      <c r="O76" s="35">
        <v>90</v>
      </c>
      <c r="P76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3"/>
      <c r="R76" s="763"/>
      <c r="S76" s="763"/>
      <c r="T76" s="764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186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187</v>
      </c>
      <c r="B77" s="60" t="s">
        <v>188</v>
      </c>
      <c r="C77" s="34">
        <v>4301020358</v>
      </c>
      <c r="D77" s="761">
        <v>4680115885950</v>
      </c>
      <c r="E77" s="761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1076" t="s">
        <v>189</v>
      </c>
      <c r="Q77" s="763"/>
      <c r="R77" s="763"/>
      <c r="S77" s="763"/>
      <c r="T77" s="764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183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4301020296</v>
      </c>
      <c r="D78" s="761">
        <v>4680115881433</v>
      </c>
      <c r="E78" s="761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88</v>
      </c>
      <c r="L78" s="35"/>
      <c r="M78" s="36" t="s">
        <v>133</v>
      </c>
      <c r="N78" s="36"/>
      <c r="O78" s="35">
        <v>50</v>
      </c>
      <c r="P78" s="10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3"/>
      <c r="R78" s="763"/>
      <c r="S78" s="763"/>
      <c r="T78" s="764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183</v>
      </c>
      <c r="AG78" s="75"/>
      <c r="AJ78" s="79"/>
      <c r="AK78" s="79"/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68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65" t="s">
        <v>40</v>
      </c>
      <c r="Q79" s="766"/>
      <c r="R79" s="766"/>
      <c r="S79" s="766"/>
      <c r="T79" s="766"/>
      <c r="U79" s="766"/>
      <c r="V79" s="767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65" t="s">
        <v>40</v>
      </c>
      <c r="Q80" s="766"/>
      <c r="R80" s="766"/>
      <c r="S80" s="766"/>
      <c r="T80" s="766"/>
      <c r="U80" s="766"/>
      <c r="V80" s="767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760" t="s">
        <v>78</v>
      </c>
      <c r="B81" s="760"/>
      <c r="C81" s="760"/>
      <c r="D81" s="760"/>
      <c r="E81" s="760"/>
      <c r="F81" s="760"/>
      <c r="G81" s="760"/>
      <c r="H81" s="760"/>
      <c r="I81" s="760"/>
      <c r="J81" s="760"/>
      <c r="K81" s="760"/>
      <c r="L81" s="760"/>
      <c r="M81" s="760"/>
      <c r="N81" s="760"/>
      <c r="O81" s="760"/>
      <c r="P81" s="760"/>
      <c r="Q81" s="760"/>
      <c r="R81" s="760"/>
      <c r="S81" s="760"/>
      <c r="T81" s="760"/>
      <c r="U81" s="760"/>
      <c r="V81" s="760"/>
      <c r="W81" s="760"/>
      <c r="X81" s="760"/>
      <c r="Y81" s="760"/>
      <c r="Z81" s="760"/>
      <c r="AA81" s="63"/>
      <c r="AB81" s="63"/>
      <c r="AC81" s="63"/>
    </row>
    <row r="82" spans="1:68" ht="16.5" customHeight="1" x14ac:dyDescent="0.25">
      <c r="A82" s="60" t="s">
        <v>192</v>
      </c>
      <c r="B82" s="60" t="s">
        <v>193</v>
      </c>
      <c r="C82" s="34">
        <v>4301031242</v>
      </c>
      <c r="D82" s="761">
        <v>4680115885066</v>
      </c>
      <c r="E82" s="761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10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3"/>
      <c r="R82" s="763"/>
      <c r="S82" s="763"/>
      <c r="T82" s="764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4301031240</v>
      </c>
      <c r="D83" s="761">
        <v>4680115885042</v>
      </c>
      <c r="E83" s="761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10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3"/>
      <c r="R83" s="763"/>
      <c r="S83" s="763"/>
      <c r="T83" s="764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198</v>
      </c>
      <c r="B84" s="60" t="s">
        <v>199</v>
      </c>
      <c r="C84" s="34">
        <v>4301031315</v>
      </c>
      <c r="D84" s="761">
        <v>4680115885080</v>
      </c>
      <c r="E84" s="761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88</v>
      </c>
      <c r="L84" s="35"/>
      <c r="M84" s="36" t="s">
        <v>82</v>
      </c>
      <c r="N84" s="36"/>
      <c r="O84" s="35">
        <v>40</v>
      </c>
      <c r="P84" s="108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3"/>
      <c r="R84" s="763"/>
      <c r="S84" s="763"/>
      <c r="T84" s="764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201</v>
      </c>
      <c r="B85" s="60" t="s">
        <v>202</v>
      </c>
      <c r="C85" s="34">
        <v>4301031243</v>
      </c>
      <c r="D85" s="761">
        <v>4680115885073</v>
      </c>
      <c r="E85" s="761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3"/>
      <c r="R85" s="763"/>
      <c r="S85" s="763"/>
      <c r="T85" s="764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203</v>
      </c>
      <c r="B86" s="60" t="s">
        <v>204</v>
      </c>
      <c r="C86" s="34">
        <v>4301031241</v>
      </c>
      <c r="D86" s="761">
        <v>4680115885059</v>
      </c>
      <c r="E86" s="761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10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3"/>
      <c r="R86" s="763"/>
      <c r="S86" s="763"/>
      <c r="T86" s="764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4301031316</v>
      </c>
      <c r="D87" s="761">
        <v>4680115885097</v>
      </c>
      <c r="E87" s="761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/>
      <c r="M87" s="36" t="s">
        <v>82</v>
      </c>
      <c r="N87" s="36"/>
      <c r="O87" s="35">
        <v>40</v>
      </c>
      <c r="P87" s="10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3"/>
      <c r="R87" s="763"/>
      <c r="S87" s="763"/>
      <c r="T87" s="764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200</v>
      </c>
      <c r="AG87" s="75"/>
      <c r="AJ87" s="79"/>
      <c r="AK87" s="79"/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68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65" t="s">
        <v>40</v>
      </c>
      <c r="Q88" s="766"/>
      <c r="R88" s="766"/>
      <c r="S88" s="766"/>
      <c r="T88" s="766"/>
      <c r="U88" s="766"/>
      <c r="V88" s="767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65" t="s">
        <v>40</v>
      </c>
      <c r="Q89" s="766"/>
      <c r="R89" s="766"/>
      <c r="S89" s="766"/>
      <c r="T89" s="766"/>
      <c r="U89" s="766"/>
      <c r="V89" s="767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60" t="s">
        <v>84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63"/>
      <c r="AB90" s="63"/>
      <c r="AC90" s="63"/>
    </row>
    <row r="91" spans="1:68" ht="37.5" customHeight="1" x14ac:dyDescent="0.25">
      <c r="A91" s="60" t="s">
        <v>207</v>
      </c>
      <c r="B91" s="60" t="s">
        <v>208</v>
      </c>
      <c r="C91" s="34">
        <v>4301051844</v>
      </c>
      <c r="D91" s="761">
        <v>4680115885929</v>
      </c>
      <c r="E91" s="761"/>
      <c r="F91" s="59">
        <v>0.42</v>
      </c>
      <c r="G91" s="35">
        <v>6</v>
      </c>
      <c r="H91" s="59">
        <v>2.52</v>
      </c>
      <c r="I91" s="59">
        <v>2.72</v>
      </c>
      <c r="J91" s="35">
        <v>156</v>
      </c>
      <c r="K91" s="35" t="s">
        <v>88</v>
      </c>
      <c r="L91" s="35"/>
      <c r="M91" s="36" t="s">
        <v>129</v>
      </c>
      <c r="N91" s="36"/>
      <c r="O91" s="35">
        <v>45</v>
      </c>
      <c r="P91" s="1070" t="s">
        <v>209</v>
      </c>
      <c r="Q91" s="763"/>
      <c r="R91" s="763"/>
      <c r="S91" s="763"/>
      <c r="T91" s="764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154</v>
      </c>
      <c r="AC91" s="159" t="s">
        <v>210</v>
      </c>
      <c r="AG91" s="75"/>
      <c r="AJ91" s="79"/>
      <c r="AK91" s="79"/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4301051823</v>
      </c>
      <c r="D92" s="761">
        <v>4680115881891</v>
      </c>
      <c r="E92" s="761"/>
      <c r="F92" s="59">
        <v>1.4</v>
      </c>
      <c r="G92" s="35">
        <v>6</v>
      </c>
      <c r="H92" s="59">
        <v>8.4</v>
      </c>
      <c r="I92" s="59">
        <v>8.9640000000000004</v>
      </c>
      <c r="J92" s="35">
        <v>56</v>
      </c>
      <c r="K92" s="35" t="s">
        <v>130</v>
      </c>
      <c r="L92" s="35"/>
      <c r="M92" s="36" t="s">
        <v>82</v>
      </c>
      <c r="N92" s="36"/>
      <c r="O92" s="35">
        <v>40</v>
      </c>
      <c r="P92" s="1071" t="s">
        <v>213</v>
      </c>
      <c r="Q92" s="763"/>
      <c r="R92" s="763"/>
      <c r="S92" s="763"/>
      <c r="T92" s="764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4301051846</v>
      </c>
      <c r="D93" s="761">
        <v>4680115885769</v>
      </c>
      <c r="E93" s="761"/>
      <c r="F93" s="59">
        <v>1.4</v>
      </c>
      <c r="G93" s="35">
        <v>6</v>
      </c>
      <c r="H93" s="59">
        <v>8.4</v>
      </c>
      <c r="I93" s="59">
        <v>8.8800000000000008</v>
      </c>
      <c r="J93" s="35">
        <v>56</v>
      </c>
      <c r="K93" s="35" t="s">
        <v>130</v>
      </c>
      <c r="L93" s="35"/>
      <c r="M93" s="36" t="s">
        <v>129</v>
      </c>
      <c r="N93" s="36"/>
      <c r="O93" s="35">
        <v>45</v>
      </c>
      <c r="P93" s="1072" t="s">
        <v>217</v>
      </c>
      <c r="Q93" s="763"/>
      <c r="R93" s="763"/>
      <c r="S93" s="763"/>
      <c r="T93" s="764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210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4301051822</v>
      </c>
      <c r="D94" s="761">
        <v>4680115884410</v>
      </c>
      <c r="E94" s="761"/>
      <c r="F94" s="59">
        <v>1.4</v>
      </c>
      <c r="G94" s="35">
        <v>6</v>
      </c>
      <c r="H94" s="59">
        <v>8.4</v>
      </c>
      <c r="I94" s="59">
        <v>8.952</v>
      </c>
      <c r="J94" s="35">
        <v>56</v>
      </c>
      <c r="K94" s="35" t="s">
        <v>130</v>
      </c>
      <c r="L94" s="35"/>
      <c r="M94" s="36" t="s">
        <v>82</v>
      </c>
      <c r="N94" s="36"/>
      <c r="O94" s="35">
        <v>40</v>
      </c>
      <c r="P94" s="1073" t="s">
        <v>220</v>
      </c>
      <c r="Q94" s="763"/>
      <c r="R94" s="763"/>
      <c r="S94" s="763"/>
      <c r="T94" s="764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221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222</v>
      </c>
      <c r="B95" s="60" t="s">
        <v>223</v>
      </c>
      <c r="C95" s="34">
        <v>4301051827</v>
      </c>
      <c r="D95" s="761">
        <v>4680115884403</v>
      </c>
      <c r="E95" s="761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88</v>
      </c>
      <c r="L95" s="35"/>
      <c r="M95" s="36" t="s">
        <v>82</v>
      </c>
      <c r="N95" s="36"/>
      <c r="O95" s="35">
        <v>40</v>
      </c>
      <c r="P95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3"/>
      <c r="R95" s="763"/>
      <c r="S95" s="763"/>
      <c r="T95" s="764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224</v>
      </c>
      <c r="B96" s="60" t="s">
        <v>225</v>
      </c>
      <c r="C96" s="34">
        <v>4301051837</v>
      </c>
      <c r="D96" s="761">
        <v>4680115884311</v>
      </c>
      <c r="E96" s="761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88</v>
      </c>
      <c r="L96" s="35"/>
      <c r="M96" s="36" t="s">
        <v>129</v>
      </c>
      <c r="N96" s="36"/>
      <c r="O96" s="35">
        <v>40</v>
      </c>
      <c r="P96" s="10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3"/>
      <c r="R96" s="763"/>
      <c r="S96" s="763"/>
      <c r="T96" s="76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214</v>
      </c>
      <c r="AG96" s="75"/>
      <c r="AJ96" s="79"/>
      <c r="AK96" s="79"/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68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65" t="s">
        <v>40</v>
      </c>
      <c r="Q97" s="766"/>
      <c r="R97" s="766"/>
      <c r="S97" s="766"/>
      <c r="T97" s="766"/>
      <c r="U97" s="766"/>
      <c r="V97" s="767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65" t="s">
        <v>40</v>
      </c>
      <c r="Q98" s="766"/>
      <c r="R98" s="766"/>
      <c r="S98" s="766"/>
      <c r="T98" s="766"/>
      <c r="U98" s="766"/>
      <c r="V98" s="767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60" t="s">
        <v>226</v>
      </c>
      <c r="B99" s="760"/>
      <c r="C99" s="760"/>
      <c r="D99" s="760"/>
      <c r="E99" s="760"/>
      <c r="F99" s="760"/>
      <c r="G99" s="760"/>
      <c r="H99" s="760"/>
      <c r="I99" s="760"/>
      <c r="J99" s="760"/>
      <c r="K99" s="760"/>
      <c r="L99" s="760"/>
      <c r="M99" s="760"/>
      <c r="N99" s="760"/>
      <c r="O99" s="760"/>
      <c r="P99" s="760"/>
      <c r="Q99" s="760"/>
      <c r="R99" s="760"/>
      <c r="S99" s="760"/>
      <c r="T99" s="760"/>
      <c r="U99" s="760"/>
      <c r="V99" s="760"/>
      <c r="W99" s="760"/>
      <c r="X99" s="760"/>
      <c r="Y99" s="760"/>
      <c r="Z99" s="760"/>
      <c r="AA99" s="63"/>
      <c r="AB99" s="63"/>
      <c r="AC99" s="63"/>
    </row>
    <row r="100" spans="1:68" ht="37.5" customHeight="1" x14ac:dyDescent="0.25">
      <c r="A100" s="60" t="s">
        <v>227</v>
      </c>
      <c r="B100" s="60" t="s">
        <v>228</v>
      </c>
      <c r="C100" s="34">
        <v>4301060366</v>
      </c>
      <c r="D100" s="761">
        <v>4680115881532</v>
      </c>
      <c r="E100" s="761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10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3"/>
      <c r="R100" s="763"/>
      <c r="S100" s="763"/>
      <c r="T100" s="764"/>
      <c r="U100" s="37" t="s">
        <v>45</v>
      </c>
      <c r="V100" s="37" t="s">
        <v>45</v>
      </c>
      <c r="W100" s="38" t="s">
        <v>0</v>
      </c>
      <c r="X100" s="56">
        <v>80</v>
      </c>
      <c r="Y100" s="53">
        <f>IFERROR(IF(X100="",0,CEILING((X100/$H100),1)*$H100),"")</f>
        <v>85.8</v>
      </c>
      <c r="Z100" s="39">
        <f>IFERROR(IF(Y100=0,"",ROUNDUP(Y100/H100,0)*0.02175),"")</f>
        <v>0.23924999999999999</v>
      </c>
      <c r="AA100" s="65" t="s">
        <v>45</v>
      </c>
      <c r="AB100" s="66" t="s">
        <v>45</v>
      </c>
      <c r="AC100" s="171" t="s">
        <v>229</v>
      </c>
      <c r="AG100" s="75"/>
      <c r="AJ100" s="79"/>
      <c r="AK100" s="79"/>
      <c r="BB100" s="172" t="s">
        <v>66</v>
      </c>
      <c r="BM100" s="75">
        <f>IFERROR(X100*I100/H100,"0")</f>
        <v>84.92307692307692</v>
      </c>
      <c r="BN100" s="75">
        <f>IFERROR(Y100*I100/H100,"0")</f>
        <v>91.08</v>
      </c>
      <c r="BO100" s="75">
        <f>IFERROR(1/J100*(X100/H100),"0")</f>
        <v>0.18315018315018317</v>
      </c>
      <c r="BP100" s="75">
        <f>IFERROR(1/J100*(Y100/H100),"0")</f>
        <v>0.19642857142857142</v>
      </c>
    </row>
    <row r="101" spans="1:68" ht="37.5" customHeight="1" x14ac:dyDescent="0.25">
      <c r="A101" s="60" t="s">
        <v>227</v>
      </c>
      <c r="B101" s="60" t="s">
        <v>230</v>
      </c>
      <c r="C101" s="34">
        <v>4301060371</v>
      </c>
      <c r="D101" s="761">
        <v>4680115881532</v>
      </c>
      <c r="E101" s="761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/>
      <c r="M101" s="36" t="s">
        <v>82</v>
      </c>
      <c r="N101" s="36"/>
      <c r="O101" s="35">
        <v>30</v>
      </c>
      <c r="P101" s="10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3"/>
      <c r="R101" s="763"/>
      <c r="S101" s="763"/>
      <c r="T101" s="764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229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231</v>
      </c>
      <c r="B102" s="60" t="s">
        <v>232</v>
      </c>
      <c r="C102" s="34">
        <v>4301060351</v>
      </c>
      <c r="D102" s="761">
        <v>4680115881464</v>
      </c>
      <c r="E102" s="761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88</v>
      </c>
      <c r="L102" s="35"/>
      <c r="M102" s="36" t="s">
        <v>129</v>
      </c>
      <c r="N102" s="36"/>
      <c r="O102" s="35">
        <v>30</v>
      </c>
      <c r="P102" s="10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3"/>
      <c r="R102" s="763"/>
      <c r="S102" s="763"/>
      <c r="T102" s="764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233</v>
      </c>
      <c r="AG102" s="75"/>
      <c r="AJ102" s="79"/>
      <c r="AK102" s="79"/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68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65" t="s">
        <v>40</v>
      </c>
      <c r="Q103" s="766"/>
      <c r="R103" s="766"/>
      <c r="S103" s="766"/>
      <c r="T103" s="766"/>
      <c r="U103" s="766"/>
      <c r="V103" s="767"/>
      <c r="W103" s="40" t="s">
        <v>39</v>
      </c>
      <c r="X103" s="41">
        <f>IFERROR(X100/H100,"0")+IFERROR(X101/H101,"0")+IFERROR(X102/H102,"0")</f>
        <v>10.256410256410257</v>
      </c>
      <c r="Y103" s="41">
        <f>IFERROR(Y100/H100,"0")+IFERROR(Y101/H101,"0")+IFERROR(Y102/H102,"0")</f>
        <v>11</v>
      </c>
      <c r="Z103" s="41">
        <f>IFERROR(IF(Z100="",0,Z100),"0")+IFERROR(IF(Z101="",0,Z101),"0")+IFERROR(IF(Z102="",0,Z102),"0")</f>
        <v>0.23924999999999999</v>
      </c>
      <c r="AA103" s="64"/>
      <c r="AB103" s="64"/>
      <c r="AC103" s="64"/>
    </row>
    <row r="104" spans="1:68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65" t="s">
        <v>40</v>
      </c>
      <c r="Q104" s="766"/>
      <c r="R104" s="766"/>
      <c r="S104" s="766"/>
      <c r="T104" s="766"/>
      <c r="U104" s="766"/>
      <c r="V104" s="767"/>
      <c r="W104" s="40" t="s">
        <v>0</v>
      </c>
      <c r="X104" s="41">
        <f>IFERROR(SUM(X100:X102),"0")</f>
        <v>80</v>
      </c>
      <c r="Y104" s="41">
        <f>IFERROR(SUM(Y100:Y102),"0")</f>
        <v>85.8</v>
      </c>
      <c r="Z104" s="40"/>
      <c r="AA104" s="64"/>
      <c r="AB104" s="64"/>
      <c r="AC104" s="64"/>
    </row>
    <row r="105" spans="1:68" ht="16.5" customHeight="1" x14ac:dyDescent="0.25">
      <c r="A105" s="783" t="s">
        <v>234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62"/>
      <c r="AB105" s="62"/>
      <c r="AC105" s="62"/>
    </row>
    <row r="106" spans="1:68" ht="14.25" customHeight="1" x14ac:dyDescent="0.25">
      <c r="A106" s="760" t="s">
        <v>125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63"/>
      <c r="AB106" s="63"/>
      <c r="AC106" s="63"/>
    </row>
    <row r="107" spans="1:68" ht="27" customHeight="1" x14ac:dyDescent="0.25">
      <c r="A107" s="60" t="s">
        <v>235</v>
      </c>
      <c r="B107" s="60" t="s">
        <v>236</v>
      </c>
      <c r="C107" s="34">
        <v>4301011468</v>
      </c>
      <c r="D107" s="761">
        <v>4680115881327</v>
      </c>
      <c r="E107" s="761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/>
      <c r="M107" s="36" t="s">
        <v>165</v>
      </c>
      <c r="N107" s="36"/>
      <c r="O107" s="35">
        <v>50</v>
      </c>
      <c r="P107" s="106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3"/>
      <c r="R107" s="763"/>
      <c r="S107" s="763"/>
      <c r="T107" s="764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237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238</v>
      </c>
      <c r="B108" s="60" t="s">
        <v>239</v>
      </c>
      <c r="C108" s="34">
        <v>4301011476</v>
      </c>
      <c r="D108" s="761">
        <v>4680115881518</v>
      </c>
      <c r="E108" s="761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88</v>
      </c>
      <c r="L108" s="35"/>
      <c r="M108" s="36" t="s">
        <v>129</v>
      </c>
      <c r="N108" s="36"/>
      <c r="O108" s="35">
        <v>50</v>
      </c>
      <c r="P108" s="10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3"/>
      <c r="R108" s="763"/>
      <c r="S108" s="763"/>
      <c r="T108" s="764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240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241</v>
      </c>
      <c r="B109" s="60" t="s">
        <v>242</v>
      </c>
      <c r="C109" s="34">
        <v>4301011443</v>
      </c>
      <c r="D109" s="761">
        <v>4680115881303</v>
      </c>
      <c r="E109" s="761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88</v>
      </c>
      <c r="L109" s="35"/>
      <c r="M109" s="36" t="s">
        <v>165</v>
      </c>
      <c r="N109" s="36"/>
      <c r="O109" s="35">
        <v>50</v>
      </c>
      <c r="P109" s="10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3"/>
      <c r="R109" s="763"/>
      <c r="S109" s="763"/>
      <c r="T109" s="764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240</v>
      </c>
      <c r="AG109" s="75"/>
      <c r="AJ109" s="79"/>
      <c r="AK109" s="79"/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68"/>
      <c r="B110" s="768"/>
      <c r="C110" s="768"/>
      <c r="D110" s="768"/>
      <c r="E110" s="768"/>
      <c r="F110" s="768"/>
      <c r="G110" s="768"/>
      <c r="H110" s="768"/>
      <c r="I110" s="768"/>
      <c r="J110" s="768"/>
      <c r="K110" s="768"/>
      <c r="L110" s="768"/>
      <c r="M110" s="768"/>
      <c r="N110" s="768"/>
      <c r="O110" s="769"/>
      <c r="P110" s="765" t="s">
        <v>40</v>
      </c>
      <c r="Q110" s="766"/>
      <c r="R110" s="766"/>
      <c r="S110" s="766"/>
      <c r="T110" s="766"/>
      <c r="U110" s="766"/>
      <c r="V110" s="767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68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65" t="s">
        <v>40</v>
      </c>
      <c r="Q111" s="766"/>
      <c r="R111" s="766"/>
      <c r="S111" s="766"/>
      <c r="T111" s="766"/>
      <c r="U111" s="766"/>
      <c r="V111" s="767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760" t="s">
        <v>84</v>
      </c>
      <c r="B112" s="760"/>
      <c r="C112" s="760"/>
      <c r="D112" s="760"/>
      <c r="E112" s="760"/>
      <c r="F112" s="760"/>
      <c r="G112" s="760"/>
      <c r="H112" s="760"/>
      <c r="I112" s="760"/>
      <c r="J112" s="760"/>
      <c r="K112" s="760"/>
      <c r="L112" s="760"/>
      <c r="M112" s="760"/>
      <c r="N112" s="760"/>
      <c r="O112" s="760"/>
      <c r="P112" s="760"/>
      <c r="Q112" s="760"/>
      <c r="R112" s="760"/>
      <c r="S112" s="760"/>
      <c r="T112" s="760"/>
      <c r="U112" s="760"/>
      <c r="V112" s="760"/>
      <c r="W112" s="760"/>
      <c r="X112" s="760"/>
      <c r="Y112" s="760"/>
      <c r="Z112" s="760"/>
      <c r="AA112" s="63"/>
      <c r="AB112" s="63"/>
      <c r="AC112" s="63"/>
    </row>
    <row r="113" spans="1:68" ht="27" customHeight="1" x14ac:dyDescent="0.25">
      <c r="A113" s="60" t="s">
        <v>243</v>
      </c>
      <c r="B113" s="60" t="s">
        <v>244</v>
      </c>
      <c r="C113" s="34">
        <v>4301051437</v>
      </c>
      <c r="D113" s="761">
        <v>4607091386967</v>
      </c>
      <c r="E113" s="761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129</v>
      </c>
      <c r="N113" s="36"/>
      <c r="O113" s="35">
        <v>45</v>
      </c>
      <c r="P113" s="10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3"/>
      <c r="R113" s="763"/>
      <c r="S113" s="763"/>
      <c r="T113" s="764"/>
      <c r="U113" s="37" t="s">
        <v>45</v>
      </c>
      <c r="V113" s="37" t="s">
        <v>45</v>
      </c>
      <c r="W113" s="38" t="s">
        <v>0</v>
      </c>
      <c r="X113" s="56">
        <v>24</v>
      </c>
      <c r="Y113" s="53">
        <f>IFERROR(IF(X113="",0,CEILING((X113/$H113),1)*$H113),"")</f>
        <v>24.299999999999997</v>
      </c>
      <c r="Z113" s="39">
        <f>IFERROR(IF(Y113=0,"",ROUNDUP(Y113/H113,0)*0.02175),"")</f>
        <v>6.5250000000000002E-2</v>
      </c>
      <c r="AA113" s="65" t="s">
        <v>45</v>
      </c>
      <c r="AB113" s="66" t="s">
        <v>45</v>
      </c>
      <c r="AC113" s="183" t="s">
        <v>245</v>
      </c>
      <c r="AG113" s="75"/>
      <c r="AJ113" s="79"/>
      <c r="AK113" s="79"/>
      <c r="BB113" s="184" t="s">
        <v>66</v>
      </c>
      <c r="BM113" s="75">
        <f>IFERROR(X113*I113/H113,"0")</f>
        <v>25.671111111111109</v>
      </c>
      <c r="BN113" s="75">
        <f>IFERROR(Y113*I113/H113,"0")</f>
        <v>25.991999999999997</v>
      </c>
      <c r="BO113" s="75">
        <f>IFERROR(1/J113*(X113/H113),"0")</f>
        <v>5.2910052910052914E-2</v>
      </c>
      <c r="BP113" s="75">
        <f>IFERROR(1/J113*(Y113/H113),"0")</f>
        <v>5.3571428571428568E-2</v>
      </c>
    </row>
    <row r="114" spans="1:68" ht="27" customHeight="1" x14ac:dyDescent="0.25">
      <c r="A114" s="60" t="s">
        <v>243</v>
      </c>
      <c r="B114" s="60" t="s">
        <v>246</v>
      </c>
      <c r="C114" s="34">
        <v>4301051546</v>
      </c>
      <c r="D114" s="761">
        <v>4607091386967</v>
      </c>
      <c r="E114" s="761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130</v>
      </c>
      <c r="L114" s="35"/>
      <c r="M114" s="36" t="s">
        <v>129</v>
      </c>
      <c r="N114" s="36"/>
      <c r="O114" s="35">
        <v>45</v>
      </c>
      <c r="P114" s="10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3"/>
      <c r="R114" s="763"/>
      <c r="S114" s="763"/>
      <c r="T114" s="76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245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247</v>
      </c>
      <c r="B115" s="60" t="s">
        <v>248</v>
      </c>
      <c r="C115" s="34">
        <v>4301051436</v>
      </c>
      <c r="D115" s="761">
        <v>4607091385731</v>
      </c>
      <c r="E115" s="761"/>
      <c r="F115" s="59">
        <v>0.45</v>
      </c>
      <c r="G115" s="35">
        <v>6</v>
      </c>
      <c r="H115" s="59">
        <v>2.7</v>
      </c>
      <c r="I115" s="59">
        <v>2.972</v>
      </c>
      <c r="J115" s="35">
        <v>156</v>
      </c>
      <c r="K115" s="35" t="s">
        <v>88</v>
      </c>
      <c r="L115" s="35"/>
      <c r="M115" s="36" t="s">
        <v>129</v>
      </c>
      <c r="N115" s="36"/>
      <c r="O115" s="35">
        <v>45</v>
      </c>
      <c r="P115" s="10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3"/>
      <c r="R115" s="763"/>
      <c r="S115" s="763"/>
      <c r="T115" s="764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249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250</v>
      </c>
      <c r="B116" s="60" t="s">
        <v>251</v>
      </c>
      <c r="C116" s="34">
        <v>4301051438</v>
      </c>
      <c r="D116" s="761">
        <v>4680115880894</v>
      </c>
      <c r="E116" s="761"/>
      <c r="F116" s="59">
        <v>0.33</v>
      </c>
      <c r="G116" s="35">
        <v>6</v>
      </c>
      <c r="H116" s="59">
        <v>1.98</v>
      </c>
      <c r="I116" s="59">
        <v>2.258</v>
      </c>
      <c r="J116" s="35">
        <v>156</v>
      </c>
      <c r="K116" s="35" t="s">
        <v>88</v>
      </c>
      <c r="L116" s="35"/>
      <c r="M116" s="36" t="s">
        <v>129</v>
      </c>
      <c r="N116" s="36"/>
      <c r="O116" s="35">
        <v>45</v>
      </c>
      <c r="P116" s="10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3"/>
      <c r="R116" s="763"/>
      <c r="S116" s="763"/>
      <c r="T116" s="764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252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253</v>
      </c>
      <c r="B117" s="60" t="s">
        <v>254</v>
      </c>
      <c r="C117" s="34">
        <v>4301051439</v>
      </c>
      <c r="D117" s="761">
        <v>4680115880214</v>
      </c>
      <c r="E117" s="761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88</v>
      </c>
      <c r="L117" s="35"/>
      <c r="M117" s="36" t="s">
        <v>129</v>
      </c>
      <c r="N117" s="36"/>
      <c r="O117" s="35">
        <v>45</v>
      </c>
      <c r="P117" s="10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3"/>
      <c r="R117" s="763"/>
      <c r="S117" s="763"/>
      <c r="T117" s="764"/>
      <c r="U117" s="37" t="s">
        <v>45</v>
      </c>
      <c r="V117" s="37" t="s">
        <v>45</v>
      </c>
      <c r="W117" s="38" t="s">
        <v>0</v>
      </c>
      <c r="X117" s="56">
        <v>40</v>
      </c>
      <c r="Y117" s="53">
        <f>IFERROR(IF(X117="",0,CEILING((X117/$H117),1)*$H117),"")</f>
        <v>40.5</v>
      </c>
      <c r="Z117" s="39">
        <f>IFERROR(IF(Y117=0,"",ROUNDUP(Y117/H117,0)*0.00902),"")</f>
        <v>0.1353</v>
      </c>
      <c r="AA117" s="65" t="s">
        <v>45</v>
      </c>
      <c r="AB117" s="66" t="s">
        <v>45</v>
      </c>
      <c r="AC117" s="191" t="s">
        <v>255</v>
      </c>
      <c r="AG117" s="75"/>
      <c r="AJ117" s="79"/>
      <c r="AK117" s="79"/>
      <c r="BB117" s="192" t="s">
        <v>66</v>
      </c>
      <c r="BM117" s="75">
        <f>IFERROR(X117*I117/H117,"0")</f>
        <v>44.266666666666666</v>
      </c>
      <c r="BN117" s="75">
        <f>IFERROR(Y117*I117/H117,"0")</f>
        <v>44.819999999999993</v>
      </c>
      <c r="BO117" s="75">
        <f>IFERROR(1/J117*(X117/H117),"0")</f>
        <v>0.11223344556677889</v>
      </c>
      <c r="BP117" s="75">
        <f>IFERROR(1/J117*(Y117/H117),"0")</f>
        <v>0.11363636363636363</v>
      </c>
    </row>
    <row r="118" spans="1:68" x14ac:dyDescent="0.2">
      <c r="A118" s="768"/>
      <c r="B118" s="768"/>
      <c r="C118" s="768"/>
      <c r="D118" s="768"/>
      <c r="E118" s="768"/>
      <c r="F118" s="768"/>
      <c r="G118" s="768"/>
      <c r="H118" s="768"/>
      <c r="I118" s="768"/>
      <c r="J118" s="768"/>
      <c r="K118" s="768"/>
      <c r="L118" s="768"/>
      <c r="M118" s="768"/>
      <c r="N118" s="768"/>
      <c r="O118" s="769"/>
      <c r="P118" s="765" t="s">
        <v>40</v>
      </c>
      <c r="Q118" s="766"/>
      <c r="R118" s="766"/>
      <c r="S118" s="766"/>
      <c r="T118" s="766"/>
      <c r="U118" s="766"/>
      <c r="V118" s="767"/>
      <c r="W118" s="40" t="s">
        <v>39</v>
      </c>
      <c r="X118" s="41">
        <f>IFERROR(X113/H113,"0")+IFERROR(X114/H114,"0")+IFERROR(X115/H115,"0")+IFERROR(X116/H116,"0")+IFERROR(X117/H117,"0")</f>
        <v>17.777777777777775</v>
      </c>
      <c r="Y118" s="41">
        <f>IFERROR(Y113/H113,"0")+IFERROR(Y114/H114,"0")+IFERROR(Y115/H115,"0")+IFERROR(Y116/H116,"0")+IFERROR(Y117/H117,"0")</f>
        <v>18</v>
      </c>
      <c r="Z118" s="41">
        <f>IFERROR(IF(Z113="",0,Z113),"0")+IFERROR(IF(Z114="",0,Z114),"0")+IFERROR(IF(Z115="",0,Z115),"0")+IFERROR(IF(Z116="",0,Z116),"0")+IFERROR(IF(Z117="",0,Z117),"0")</f>
        <v>0.20055000000000001</v>
      </c>
      <c r="AA118" s="64"/>
      <c r="AB118" s="64"/>
      <c r="AC118" s="64"/>
    </row>
    <row r="119" spans="1:68" x14ac:dyDescent="0.2">
      <c r="A119" s="768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65" t="s">
        <v>40</v>
      </c>
      <c r="Q119" s="766"/>
      <c r="R119" s="766"/>
      <c r="S119" s="766"/>
      <c r="T119" s="766"/>
      <c r="U119" s="766"/>
      <c r="V119" s="767"/>
      <c r="W119" s="40" t="s">
        <v>0</v>
      </c>
      <c r="X119" s="41">
        <f>IFERROR(SUM(X113:X117),"0")</f>
        <v>64</v>
      </c>
      <c r="Y119" s="41">
        <f>IFERROR(SUM(Y113:Y117),"0")</f>
        <v>64.8</v>
      </c>
      <c r="Z119" s="40"/>
      <c r="AA119" s="64"/>
      <c r="AB119" s="64"/>
      <c r="AC119" s="64"/>
    </row>
    <row r="120" spans="1:68" ht="16.5" customHeight="1" x14ac:dyDescent="0.25">
      <c r="A120" s="783" t="s">
        <v>256</v>
      </c>
      <c r="B120" s="783"/>
      <c r="C120" s="783"/>
      <c r="D120" s="783"/>
      <c r="E120" s="783"/>
      <c r="F120" s="783"/>
      <c r="G120" s="783"/>
      <c r="H120" s="783"/>
      <c r="I120" s="783"/>
      <c r="J120" s="783"/>
      <c r="K120" s="783"/>
      <c r="L120" s="783"/>
      <c r="M120" s="783"/>
      <c r="N120" s="783"/>
      <c r="O120" s="783"/>
      <c r="P120" s="783"/>
      <c r="Q120" s="783"/>
      <c r="R120" s="783"/>
      <c r="S120" s="783"/>
      <c r="T120" s="783"/>
      <c r="U120" s="783"/>
      <c r="V120" s="783"/>
      <c r="W120" s="783"/>
      <c r="X120" s="783"/>
      <c r="Y120" s="783"/>
      <c r="Z120" s="783"/>
      <c r="AA120" s="62"/>
      <c r="AB120" s="62"/>
      <c r="AC120" s="62"/>
    </row>
    <row r="121" spans="1:68" ht="14.25" customHeight="1" x14ac:dyDescent="0.25">
      <c r="A121" s="760" t="s">
        <v>125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63"/>
      <c r="AB121" s="63"/>
      <c r="AC121" s="63"/>
    </row>
    <row r="122" spans="1:68" ht="27" customHeight="1" x14ac:dyDescent="0.25">
      <c r="A122" s="60" t="s">
        <v>257</v>
      </c>
      <c r="B122" s="60" t="s">
        <v>258</v>
      </c>
      <c r="C122" s="34">
        <v>4301011514</v>
      </c>
      <c r="D122" s="761">
        <v>4680115882133</v>
      </c>
      <c r="E122" s="761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133</v>
      </c>
      <c r="N122" s="36"/>
      <c r="O122" s="35">
        <v>50</v>
      </c>
      <c r="P122" s="10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3"/>
      <c r="R122" s="763"/>
      <c r="S122" s="763"/>
      <c r="T122" s="764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257</v>
      </c>
      <c r="B123" s="60" t="s">
        <v>260</v>
      </c>
      <c r="C123" s="34">
        <v>4301011703</v>
      </c>
      <c r="D123" s="761">
        <v>4680115882133</v>
      </c>
      <c r="E123" s="761"/>
      <c r="F123" s="59">
        <v>1.4</v>
      </c>
      <c r="G123" s="35">
        <v>8</v>
      </c>
      <c r="H123" s="59">
        <v>11.2</v>
      </c>
      <c r="I123" s="59">
        <v>11.68</v>
      </c>
      <c r="J123" s="35">
        <v>56</v>
      </c>
      <c r="K123" s="35" t="s">
        <v>130</v>
      </c>
      <c r="L123" s="35"/>
      <c r="M123" s="36" t="s">
        <v>133</v>
      </c>
      <c r="N123" s="36"/>
      <c r="O123" s="35">
        <v>50</v>
      </c>
      <c r="P123" s="10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3"/>
      <c r="R123" s="763"/>
      <c r="S123" s="763"/>
      <c r="T123" s="764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4301011417</v>
      </c>
      <c r="D124" s="761">
        <v>4680115880269</v>
      </c>
      <c r="E124" s="761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88</v>
      </c>
      <c r="L124" s="35"/>
      <c r="M124" s="36" t="s">
        <v>129</v>
      </c>
      <c r="N124" s="36"/>
      <c r="O124" s="35">
        <v>50</v>
      </c>
      <c r="P124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3"/>
      <c r="R124" s="763"/>
      <c r="S124" s="763"/>
      <c r="T124" s="764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4301011415</v>
      </c>
      <c r="D125" s="761">
        <v>4680115880429</v>
      </c>
      <c r="E125" s="761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129</v>
      </c>
      <c r="N125" s="36"/>
      <c r="O125" s="35">
        <v>50</v>
      </c>
      <c r="P125" s="10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3"/>
      <c r="R125" s="763"/>
      <c r="S125" s="763"/>
      <c r="T125" s="764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4301011462</v>
      </c>
      <c r="D126" s="761">
        <v>4680115881457</v>
      </c>
      <c r="E126" s="761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88</v>
      </c>
      <c r="L126" s="35"/>
      <c r="M126" s="36" t="s">
        <v>129</v>
      </c>
      <c r="N126" s="36"/>
      <c r="O126" s="35">
        <v>50</v>
      </c>
      <c r="P126" s="10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3"/>
      <c r="R126" s="763"/>
      <c r="S126" s="763"/>
      <c r="T126" s="764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/>
      <c r="AK126" s="79"/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768"/>
      <c r="B127" s="768"/>
      <c r="C127" s="768"/>
      <c r="D127" s="768"/>
      <c r="E127" s="768"/>
      <c r="F127" s="768"/>
      <c r="G127" s="768"/>
      <c r="H127" s="768"/>
      <c r="I127" s="768"/>
      <c r="J127" s="768"/>
      <c r="K127" s="768"/>
      <c r="L127" s="768"/>
      <c r="M127" s="768"/>
      <c r="N127" s="768"/>
      <c r="O127" s="769"/>
      <c r="P127" s="765" t="s">
        <v>40</v>
      </c>
      <c r="Q127" s="766"/>
      <c r="R127" s="766"/>
      <c r="S127" s="766"/>
      <c r="T127" s="766"/>
      <c r="U127" s="766"/>
      <c r="V127" s="767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x14ac:dyDescent="0.2">
      <c r="A128" s="768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65" t="s">
        <v>40</v>
      </c>
      <c r="Q128" s="766"/>
      <c r="R128" s="766"/>
      <c r="S128" s="766"/>
      <c r="T128" s="766"/>
      <c r="U128" s="766"/>
      <c r="V128" s="767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customHeight="1" x14ac:dyDescent="0.25">
      <c r="A129" s="760" t="s">
        <v>180</v>
      </c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0"/>
      <c r="P129" s="760"/>
      <c r="Q129" s="760"/>
      <c r="R129" s="760"/>
      <c r="S129" s="760"/>
      <c r="T129" s="760"/>
      <c r="U129" s="760"/>
      <c r="V129" s="760"/>
      <c r="W129" s="760"/>
      <c r="X129" s="760"/>
      <c r="Y129" s="760"/>
      <c r="Z129" s="760"/>
      <c r="AA129" s="63"/>
      <c r="AB129" s="63"/>
      <c r="AC129" s="63"/>
    </row>
    <row r="130" spans="1:68" ht="16.5" customHeight="1" x14ac:dyDescent="0.25">
      <c r="A130" s="60" t="s">
        <v>268</v>
      </c>
      <c r="B130" s="60" t="s">
        <v>269</v>
      </c>
      <c r="C130" s="34">
        <v>4301020235</v>
      </c>
      <c r="D130" s="761">
        <v>4680115881488</v>
      </c>
      <c r="E130" s="761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133</v>
      </c>
      <c r="N130" s="36"/>
      <c r="O130" s="35">
        <v>50</v>
      </c>
      <c r="P130" s="10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3"/>
      <c r="R130" s="763"/>
      <c r="S130" s="763"/>
      <c r="T130" s="764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270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268</v>
      </c>
      <c r="B131" s="60" t="s">
        <v>271</v>
      </c>
      <c r="C131" s="34">
        <v>4301020345</v>
      </c>
      <c r="D131" s="761">
        <v>4680115881488</v>
      </c>
      <c r="E131" s="761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/>
      <c r="M131" s="36" t="s">
        <v>133</v>
      </c>
      <c r="N131" s="36"/>
      <c r="O131" s="35">
        <v>55</v>
      </c>
      <c r="P131" s="1048" t="s">
        <v>272</v>
      </c>
      <c r="Q131" s="763"/>
      <c r="R131" s="763"/>
      <c r="S131" s="763"/>
      <c r="T131" s="764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273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274</v>
      </c>
      <c r="B132" s="60" t="s">
        <v>275</v>
      </c>
      <c r="C132" s="34">
        <v>4301020258</v>
      </c>
      <c r="D132" s="761">
        <v>4680115882775</v>
      </c>
      <c r="E132" s="761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50</v>
      </c>
      <c r="P132" s="10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3"/>
      <c r="R132" s="763"/>
      <c r="S132" s="763"/>
      <c r="T132" s="764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270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274</v>
      </c>
      <c r="B133" s="60" t="s">
        <v>276</v>
      </c>
      <c r="C133" s="34">
        <v>4301020346</v>
      </c>
      <c r="D133" s="761">
        <v>4680115882775</v>
      </c>
      <c r="E133" s="761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/>
      <c r="M133" s="36" t="s">
        <v>133</v>
      </c>
      <c r="N133" s="36"/>
      <c r="O133" s="35">
        <v>55</v>
      </c>
      <c r="P133" s="1050" t="s">
        <v>277</v>
      </c>
      <c r="Q133" s="763"/>
      <c r="R133" s="763"/>
      <c r="S133" s="763"/>
      <c r="T133" s="764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273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278</v>
      </c>
      <c r="B134" s="60" t="s">
        <v>279</v>
      </c>
      <c r="C134" s="34">
        <v>4301020344</v>
      </c>
      <c r="D134" s="761">
        <v>4680115880658</v>
      </c>
      <c r="E134" s="761"/>
      <c r="F134" s="59">
        <v>0.4</v>
      </c>
      <c r="G134" s="35">
        <v>6</v>
      </c>
      <c r="H134" s="59">
        <v>2.4</v>
      </c>
      <c r="I134" s="59">
        <v>2.6</v>
      </c>
      <c r="J134" s="35">
        <v>156</v>
      </c>
      <c r="K134" s="35" t="s">
        <v>88</v>
      </c>
      <c r="L134" s="35"/>
      <c r="M134" s="36" t="s">
        <v>133</v>
      </c>
      <c r="N134" s="36"/>
      <c r="O134" s="35">
        <v>55</v>
      </c>
      <c r="P134" s="1051" t="s">
        <v>280</v>
      </c>
      <c r="Q134" s="763"/>
      <c r="R134" s="763"/>
      <c r="S134" s="763"/>
      <c r="T134" s="764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IFERROR(IF(Y134=0,"",ROUNDUP(Y134/H134,0)*0.00753),"")</f>
        <v/>
      </c>
      <c r="AA134" s="65" t="s">
        <v>45</v>
      </c>
      <c r="AB134" s="66" t="s">
        <v>45</v>
      </c>
      <c r="AC134" s="211" t="s">
        <v>273</v>
      </c>
      <c r="AG134" s="75"/>
      <c r="AJ134" s="79"/>
      <c r="AK134" s="79"/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68"/>
      <c r="B135" s="768"/>
      <c r="C135" s="768"/>
      <c r="D135" s="768"/>
      <c r="E135" s="768"/>
      <c r="F135" s="768"/>
      <c r="G135" s="768"/>
      <c r="H135" s="768"/>
      <c r="I135" s="768"/>
      <c r="J135" s="768"/>
      <c r="K135" s="768"/>
      <c r="L135" s="768"/>
      <c r="M135" s="768"/>
      <c r="N135" s="768"/>
      <c r="O135" s="769"/>
      <c r="P135" s="765" t="s">
        <v>40</v>
      </c>
      <c r="Q135" s="766"/>
      <c r="R135" s="766"/>
      <c r="S135" s="766"/>
      <c r="T135" s="766"/>
      <c r="U135" s="766"/>
      <c r="V135" s="767"/>
      <c r="W135" s="40" t="s">
        <v>39</v>
      </c>
      <c r="X135" s="41">
        <f>IFERROR(X130/H130,"0")+IFERROR(X131/H131,"0")+IFERROR(X132/H132,"0")+IFERROR(X133/H133,"0")+IFERROR(X134/H134,"0")</f>
        <v>0</v>
      </c>
      <c r="Y135" s="41">
        <f>IFERROR(Y130/H130,"0")+IFERROR(Y131/H131,"0")+IFERROR(Y132/H132,"0")+IFERROR(Y133/H133,"0")+IFERROR(Y134/H134,"0")</f>
        <v>0</v>
      </c>
      <c r="Z135" s="41">
        <f>IFERROR(IF(Z130="",0,Z130),"0")+IFERROR(IF(Z131="",0,Z131),"0")+IFERROR(IF(Z132="",0,Z132),"0")+IFERROR(IF(Z133="",0,Z133),"0")+IFERROR(IF(Z134="",0,Z134),"0")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768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65" t="s">
        <v>40</v>
      </c>
      <c r="Q136" s="766"/>
      <c r="R136" s="766"/>
      <c r="S136" s="766"/>
      <c r="T136" s="766"/>
      <c r="U136" s="766"/>
      <c r="V136" s="767"/>
      <c r="W136" s="40" t="s">
        <v>0</v>
      </c>
      <c r="X136" s="41">
        <f>IFERROR(SUM(X130:X134),"0")</f>
        <v>0</v>
      </c>
      <c r="Y136" s="41">
        <f>IFERROR(SUM(Y130:Y134),"0")</f>
        <v>0</v>
      </c>
      <c r="Z136" s="40"/>
      <c r="AA136" s="64"/>
      <c r="AB136" s="64"/>
      <c r="AC136" s="64"/>
    </row>
    <row r="137" spans="1:68" ht="14.25" customHeight="1" x14ac:dyDescent="0.25">
      <c r="A137" s="760" t="s">
        <v>84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63"/>
      <c r="AB137" s="63"/>
      <c r="AC137" s="63"/>
    </row>
    <row r="138" spans="1:68" ht="27" customHeight="1" x14ac:dyDescent="0.25">
      <c r="A138" s="60" t="s">
        <v>281</v>
      </c>
      <c r="B138" s="60" t="s">
        <v>282</v>
      </c>
      <c r="C138" s="34">
        <v>4301051360</v>
      </c>
      <c r="D138" s="761">
        <v>4607091385168</v>
      </c>
      <c r="E138" s="761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130</v>
      </c>
      <c r="L138" s="35"/>
      <c r="M138" s="36" t="s">
        <v>129</v>
      </c>
      <c r="N138" s="36"/>
      <c r="O138" s="35">
        <v>45</v>
      </c>
      <c r="P138" s="10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3"/>
      <c r="R138" s="763"/>
      <c r="S138" s="763"/>
      <c r="T138" s="764"/>
      <c r="U138" s="37" t="s">
        <v>45</v>
      </c>
      <c r="V138" s="37" t="s">
        <v>45</v>
      </c>
      <c r="W138" s="38" t="s">
        <v>0</v>
      </c>
      <c r="X138" s="56">
        <v>66</v>
      </c>
      <c r="Y138" s="53">
        <f t="shared" ref="Y138:Y144" si="26">IFERROR(IF(X138="",0,CEILING((X138/$H138),1)*$H138),"")</f>
        <v>72.899999999999991</v>
      </c>
      <c r="Z138" s="39">
        <f>IFERROR(IF(Y138=0,"",ROUNDUP(Y138/H138,0)*0.02175),"")</f>
        <v>0.19574999999999998</v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ref="BM138:BM144" si="27">IFERROR(X138*I138/H138,"0")</f>
        <v>70.546666666666667</v>
      </c>
      <c r="BN138" s="75">
        <f t="shared" ref="BN138:BN144" si="28">IFERROR(Y138*I138/H138,"0")</f>
        <v>77.921999999999983</v>
      </c>
      <c r="BO138" s="75">
        <f t="shared" ref="BO138:BO144" si="29">IFERROR(1/J138*(X138/H138),"0")</f>
        <v>0.14550264550264549</v>
      </c>
      <c r="BP138" s="75">
        <f t="shared" ref="BP138:BP144" si="30">IFERROR(1/J138*(Y138/H138),"0")</f>
        <v>0.1607142857142857</v>
      </c>
    </row>
    <row r="139" spans="1:68" ht="27" customHeight="1" x14ac:dyDescent="0.25">
      <c r="A139" s="60" t="s">
        <v>281</v>
      </c>
      <c r="B139" s="60" t="s">
        <v>284</v>
      </c>
      <c r="C139" s="34">
        <v>4301051612</v>
      </c>
      <c r="D139" s="761">
        <v>4607091385168</v>
      </c>
      <c r="E139" s="761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130</v>
      </c>
      <c r="L139" s="35"/>
      <c r="M139" s="36" t="s">
        <v>82</v>
      </c>
      <c r="N139" s="36"/>
      <c r="O139" s="35">
        <v>45</v>
      </c>
      <c r="P139" s="10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3"/>
      <c r="R139" s="763"/>
      <c r="S139" s="763"/>
      <c r="T139" s="764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286</v>
      </c>
      <c r="B140" s="60" t="s">
        <v>287</v>
      </c>
      <c r="C140" s="34">
        <v>4301051742</v>
      </c>
      <c r="D140" s="761">
        <v>4680115884540</v>
      </c>
      <c r="E140" s="761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130</v>
      </c>
      <c r="L140" s="35"/>
      <c r="M140" s="36" t="s">
        <v>129</v>
      </c>
      <c r="N140" s="36"/>
      <c r="O140" s="35">
        <v>45</v>
      </c>
      <c r="P140" s="1041" t="s">
        <v>288</v>
      </c>
      <c r="Q140" s="763"/>
      <c r="R140" s="763"/>
      <c r="S140" s="763"/>
      <c r="T140" s="764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289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4301051362</v>
      </c>
      <c r="D141" s="761">
        <v>4607091383256</v>
      </c>
      <c r="E141" s="761"/>
      <c r="F141" s="59">
        <v>0.33</v>
      </c>
      <c r="G141" s="35">
        <v>6</v>
      </c>
      <c r="H141" s="59">
        <v>1.98</v>
      </c>
      <c r="I141" s="59">
        <v>2.246</v>
      </c>
      <c r="J141" s="35">
        <v>156</v>
      </c>
      <c r="K141" s="35" t="s">
        <v>88</v>
      </c>
      <c r="L141" s="35"/>
      <c r="M141" s="36" t="s">
        <v>129</v>
      </c>
      <c r="N141" s="36"/>
      <c r="O141" s="35">
        <v>45</v>
      </c>
      <c r="P141" s="10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3"/>
      <c r="R141" s="763"/>
      <c r="S141" s="763"/>
      <c r="T141" s="764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292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293</v>
      </c>
      <c r="B142" s="60" t="s">
        <v>294</v>
      </c>
      <c r="C142" s="34">
        <v>4301051358</v>
      </c>
      <c r="D142" s="761">
        <v>4607091385748</v>
      </c>
      <c r="E142" s="761"/>
      <c r="F142" s="59">
        <v>0.45</v>
      </c>
      <c r="G142" s="35">
        <v>6</v>
      </c>
      <c r="H142" s="59">
        <v>2.7</v>
      </c>
      <c r="I142" s="59">
        <v>2.972</v>
      </c>
      <c r="J142" s="35">
        <v>156</v>
      </c>
      <c r="K142" s="35" t="s">
        <v>88</v>
      </c>
      <c r="L142" s="35"/>
      <c r="M142" s="36" t="s">
        <v>129</v>
      </c>
      <c r="N142" s="36"/>
      <c r="O142" s="35">
        <v>45</v>
      </c>
      <c r="P142" s="10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3"/>
      <c r="R142" s="763"/>
      <c r="S142" s="763"/>
      <c r="T142" s="764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292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16.5" customHeight="1" x14ac:dyDescent="0.25">
      <c r="A143" s="60" t="s">
        <v>295</v>
      </c>
      <c r="B143" s="60" t="s">
        <v>296</v>
      </c>
      <c r="C143" s="34">
        <v>4301051740</v>
      </c>
      <c r="D143" s="761">
        <v>4680115884533</v>
      </c>
      <c r="E143" s="761"/>
      <c r="F143" s="59">
        <v>0.3</v>
      </c>
      <c r="G143" s="35">
        <v>6</v>
      </c>
      <c r="H143" s="59">
        <v>1.8</v>
      </c>
      <c r="I143" s="59">
        <v>2</v>
      </c>
      <c r="J143" s="35">
        <v>156</v>
      </c>
      <c r="K143" s="35" t="s">
        <v>88</v>
      </c>
      <c r="L143" s="35"/>
      <c r="M143" s="36" t="s">
        <v>129</v>
      </c>
      <c r="N143" s="36"/>
      <c r="O143" s="35">
        <v>45</v>
      </c>
      <c r="P143" s="104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3"/>
      <c r="R143" s="763"/>
      <c r="S143" s="763"/>
      <c r="T143" s="764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37.5" customHeight="1" x14ac:dyDescent="0.25">
      <c r="A144" s="60" t="s">
        <v>298</v>
      </c>
      <c r="B144" s="60" t="s">
        <v>299</v>
      </c>
      <c r="C144" s="34">
        <v>4301051480</v>
      </c>
      <c r="D144" s="761">
        <v>4680115882645</v>
      </c>
      <c r="E144" s="761"/>
      <c r="F144" s="59">
        <v>0.3</v>
      </c>
      <c r="G144" s="35">
        <v>6</v>
      </c>
      <c r="H144" s="59">
        <v>1.8</v>
      </c>
      <c r="I144" s="59">
        <v>2.66</v>
      </c>
      <c r="J144" s="35">
        <v>156</v>
      </c>
      <c r="K144" s="35" t="s">
        <v>88</v>
      </c>
      <c r="L144" s="35"/>
      <c r="M144" s="36" t="s">
        <v>82</v>
      </c>
      <c r="N144" s="36"/>
      <c r="O144" s="35">
        <v>40</v>
      </c>
      <c r="P144" s="10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3"/>
      <c r="R144" s="763"/>
      <c r="S144" s="763"/>
      <c r="T144" s="764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300</v>
      </c>
      <c r="AG144" s="75"/>
      <c r="AJ144" s="79"/>
      <c r="AK144" s="79"/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x14ac:dyDescent="0.2">
      <c r="A145" s="768"/>
      <c r="B145" s="768"/>
      <c r="C145" s="768"/>
      <c r="D145" s="768"/>
      <c r="E145" s="768"/>
      <c r="F145" s="768"/>
      <c r="G145" s="768"/>
      <c r="H145" s="768"/>
      <c r="I145" s="768"/>
      <c r="J145" s="768"/>
      <c r="K145" s="768"/>
      <c r="L145" s="768"/>
      <c r="M145" s="768"/>
      <c r="N145" s="768"/>
      <c r="O145" s="769"/>
      <c r="P145" s="765" t="s">
        <v>40</v>
      </c>
      <c r="Q145" s="766"/>
      <c r="R145" s="766"/>
      <c r="S145" s="766"/>
      <c r="T145" s="766"/>
      <c r="U145" s="766"/>
      <c r="V145" s="767"/>
      <c r="W145" s="40" t="s">
        <v>39</v>
      </c>
      <c r="X145" s="41">
        <f>IFERROR(X138/H138,"0")+IFERROR(X139/H139,"0")+IFERROR(X140/H140,"0")+IFERROR(X141/H141,"0")+IFERROR(X142/H142,"0")+IFERROR(X143/H143,"0")+IFERROR(X144/H144,"0")</f>
        <v>8.1481481481481488</v>
      </c>
      <c r="Y145" s="41">
        <f>IFERROR(Y138/H138,"0")+IFERROR(Y139/H139,"0")+IFERROR(Y140/H140,"0")+IFERROR(Y141/H141,"0")+IFERROR(Y142/H142,"0")+IFERROR(Y143/H143,"0")+IFERROR(Y144/H144,"0")</f>
        <v>9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0.19574999999999998</v>
      </c>
      <c r="AA145" s="64"/>
      <c r="AB145" s="64"/>
      <c r="AC145" s="64"/>
    </row>
    <row r="146" spans="1:68" x14ac:dyDescent="0.2">
      <c r="A146" s="768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65" t="s">
        <v>40</v>
      </c>
      <c r="Q146" s="766"/>
      <c r="R146" s="766"/>
      <c r="S146" s="766"/>
      <c r="T146" s="766"/>
      <c r="U146" s="766"/>
      <c r="V146" s="767"/>
      <c r="W146" s="40" t="s">
        <v>0</v>
      </c>
      <c r="X146" s="41">
        <f>IFERROR(SUM(X138:X144),"0")</f>
        <v>66</v>
      </c>
      <c r="Y146" s="41">
        <f>IFERROR(SUM(Y138:Y144),"0")</f>
        <v>72.899999999999991</v>
      </c>
      <c r="Z146" s="40"/>
      <c r="AA146" s="64"/>
      <c r="AB146" s="64"/>
      <c r="AC146" s="64"/>
    </row>
    <row r="147" spans="1:68" ht="14.25" customHeight="1" x14ac:dyDescent="0.25">
      <c r="A147" s="760" t="s">
        <v>226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63"/>
      <c r="AB147" s="63"/>
      <c r="AC147" s="63"/>
    </row>
    <row r="148" spans="1:68" ht="37.5" customHeight="1" x14ac:dyDescent="0.25">
      <c r="A148" s="60" t="s">
        <v>301</v>
      </c>
      <c r="B148" s="60" t="s">
        <v>302</v>
      </c>
      <c r="C148" s="34">
        <v>4301060356</v>
      </c>
      <c r="D148" s="761">
        <v>4680115882652</v>
      </c>
      <c r="E148" s="761"/>
      <c r="F148" s="59">
        <v>0.33</v>
      </c>
      <c r="G148" s="35">
        <v>6</v>
      </c>
      <c r="H148" s="59">
        <v>1.98</v>
      </c>
      <c r="I148" s="59">
        <v>2.84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104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3"/>
      <c r="R148" s="763"/>
      <c r="S148" s="763"/>
      <c r="T148" s="76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304</v>
      </c>
      <c r="B149" s="60" t="s">
        <v>305</v>
      </c>
      <c r="C149" s="34">
        <v>4301060309</v>
      </c>
      <c r="D149" s="761">
        <v>4680115880238</v>
      </c>
      <c r="E149" s="761"/>
      <c r="F149" s="59">
        <v>0.33</v>
      </c>
      <c r="G149" s="35">
        <v>6</v>
      </c>
      <c r="H149" s="59">
        <v>1.98</v>
      </c>
      <c r="I149" s="59">
        <v>2.258</v>
      </c>
      <c r="J149" s="35">
        <v>156</v>
      </c>
      <c r="K149" s="35" t="s">
        <v>88</v>
      </c>
      <c r="L149" s="35"/>
      <c r="M149" s="36" t="s">
        <v>82</v>
      </c>
      <c r="N149" s="36"/>
      <c r="O149" s="35">
        <v>40</v>
      </c>
      <c r="P149" s="10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3"/>
      <c r="R149" s="763"/>
      <c r="S149" s="763"/>
      <c r="T149" s="764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306</v>
      </c>
      <c r="AG149" s="75"/>
      <c r="AJ149" s="79"/>
      <c r="AK149" s="79"/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68"/>
      <c r="B150" s="768"/>
      <c r="C150" s="768"/>
      <c r="D150" s="768"/>
      <c r="E150" s="768"/>
      <c r="F150" s="768"/>
      <c r="G150" s="768"/>
      <c r="H150" s="768"/>
      <c r="I150" s="768"/>
      <c r="J150" s="768"/>
      <c r="K150" s="768"/>
      <c r="L150" s="768"/>
      <c r="M150" s="768"/>
      <c r="N150" s="768"/>
      <c r="O150" s="769"/>
      <c r="P150" s="765" t="s">
        <v>40</v>
      </c>
      <c r="Q150" s="766"/>
      <c r="R150" s="766"/>
      <c r="S150" s="766"/>
      <c r="T150" s="766"/>
      <c r="U150" s="766"/>
      <c r="V150" s="767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68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65" t="s">
        <v>40</v>
      </c>
      <c r="Q151" s="766"/>
      <c r="R151" s="766"/>
      <c r="S151" s="766"/>
      <c r="T151" s="766"/>
      <c r="U151" s="766"/>
      <c r="V151" s="767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83" t="s">
        <v>307</v>
      </c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3"/>
      <c r="P152" s="783"/>
      <c r="Q152" s="783"/>
      <c r="R152" s="783"/>
      <c r="S152" s="783"/>
      <c r="T152" s="783"/>
      <c r="U152" s="783"/>
      <c r="V152" s="783"/>
      <c r="W152" s="783"/>
      <c r="X152" s="783"/>
      <c r="Y152" s="783"/>
      <c r="Z152" s="783"/>
      <c r="AA152" s="62"/>
      <c r="AB152" s="62"/>
      <c r="AC152" s="62"/>
    </row>
    <row r="153" spans="1:68" ht="14.25" customHeight="1" x14ac:dyDescent="0.25">
      <c r="A153" s="760" t="s">
        <v>125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63"/>
      <c r="AB153" s="63"/>
      <c r="AC153" s="63"/>
    </row>
    <row r="154" spans="1:68" ht="27" customHeight="1" x14ac:dyDescent="0.25">
      <c r="A154" s="60" t="s">
        <v>308</v>
      </c>
      <c r="B154" s="60" t="s">
        <v>309</v>
      </c>
      <c r="C154" s="34">
        <v>4301011564</v>
      </c>
      <c r="D154" s="761">
        <v>4680115882577</v>
      </c>
      <c r="E154" s="761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10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3"/>
      <c r="R154" s="763"/>
      <c r="S154" s="763"/>
      <c r="T154" s="764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310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308</v>
      </c>
      <c r="B155" s="60" t="s">
        <v>311</v>
      </c>
      <c r="C155" s="34">
        <v>4301011562</v>
      </c>
      <c r="D155" s="761">
        <v>4680115882577</v>
      </c>
      <c r="E155" s="761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88</v>
      </c>
      <c r="L155" s="35"/>
      <c r="M155" s="36" t="s">
        <v>119</v>
      </c>
      <c r="N155" s="36"/>
      <c r="O155" s="35">
        <v>90</v>
      </c>
      <c r="P155" s="10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3"/>
      <c r="R155" s="763"/>
      <c r="S155" s="763"/>
      <c r="T155" s="764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310</v>
      </c>
      <c r="AG155" s="75"/>
      <c r="AJ155" s="79"/>
      <c r="AK155" s="79"/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68"/>
      <c r="B156" s="768"/>
      <c r="C156" s="768"/>
      <c r="D156" s="768"/>
      <c r="E156" s="768"/>
      <c r="F156" s="768"/>
      <c r="G156" s="768"/>
      <c r="H156" s="768"/>
      <c r="I156" s="768"/>
      <c r="J156" s="768"/>
      <c r="K156" s="768"/>
      <c r="L156" s="768"/>
      <c r="M156" s="768"/>
      <c r="N156" s="768"/>
      <c r="O156" s="769"/>
      <c r="P156" s="765" t="s">
        <v>40</v>
      </c>
      <c r="Q156" s="766"/>
      <c r="R156" s="766"/>
      <c r="S156" s="766"/>
      <c r="T156" s="766"/>
      <c r="U156" s="766"/>
      <c r="V156" s="767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768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65" t="s">
        <v>40</v>
      </c>
      <c r="Q157" s="766"/>
      <c r="R157" s="766"/>
      <c r="S157" s="766"/>
      <c r="T157" s="766"/>
      <c r="U157" s="766"/>
      <c r="V157" s="767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760" t="s">
        <v>78</v>
      </c>
      <c r="B158" s="760"/>
      <c r="C158" s="760"/>
      <c r="D158" s="760"/>
      <c r="E158" s="760"/>
      <c r="F158" s="760"/>
      <c r="G158" s="760"/>
      <c r="H158" s="760"/>
      <c r="I158" s="760"/>
      <c r="J158" s="760"/>
      <c r="K158" s="760"/>
      <c r="L158" s="760"/>
      <c r="M158" s="760"/>
      <c r="N158" s="760"/>
      <c r="O158" s="760"/>
      <c r="P158" s="760"/>
      <c r="Q158" s="760"/>
      <c r="R158" s="760"/>
      <c r="S158" s="760"/>
      <c r="T158" s="760"/>
      <c r="U158" s="760"/>
      <c r="V158" s="760"/>
      <c r="W158" s="760"/>
      <c r="X158" s="760"/>
      <c r="Y158" s="760"/>
      <c r="Z158" s="760"/>
      <c r="AA158" s="63"/>
      <c r="AB158" s="63"/>
      <c r="AC158" s="63"/>
    </row>
    <row r="159" spans="1:68" ht="27" customHeight="1" x14ac:dyDescent="0.25">
      <c r="A159" s="60" t="s">
        <v>312</v>
      </c>
      <c r="B159" s="60" t="s">
        <v>313</v>
      </c>
      <c r="C159" s="34">
        <v>4301031234</v>
      </c>
      <c r="D159" s="761">
        <v>4680115883444</v>
      </c>
      <c r="E159" s="761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10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3"/>
      <c r="R159" s="763"/>
      <c r="S159" s="763"/>
      <c r="T159" s="764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314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312</v>
      </c>
      <c r="B160" s="60" t="s">
        <v>315</v>
      </c>
      <c r="C160" s="34">
        <v>4301031235</v>
      </c>
      <c r="D160" s="761">
        <v>4680115883444</v>
      </c>
      <c r="E160" s="761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88</v>
      </c>
      <c r="L160" s="35"/>
      <c r="M160" s="36" t="s">
        <v>119</v>
      </c>
      <c r="N160" s="36"/>
      <c r="O160" s="35">
        <v>90</v>
      </c>
      <c r="P160" s="10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3"/>
      <c r="R160" s="763"/>
      <c r="S160" s="763"/>
      <c r="T160" s="764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314</v>
      </c>
      <c r="AG160" s="75"/>
      <c r="AJ160" s="79"/>
      <c r="AK160" s="79"/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68"/>
      <c r="B161" s="768"/>
      <c r="C161" s="768"/>
      <c r="D161" s="768"/>
      <c r="E161" s="768"/>
      <c r="F161" s="768"/>
      <c r="G161" s="768"/>
      <c r="H161" s="768"/>
      <c r="I161" s="768"/>
      <c r="J161" s="768"/>
      <c r="K161" s="768"/>
      <c r="L161" s="768"/>
      <c r="M161" s="768"/>
      <c r="N161" s="768"/>
      <c r="O161" s="769"/>
      <c r="P161" s="765" t="s">
        <v>40</v>
      </c>
      <c r="Q161" s="766"/>
      <c r="R161" s="766"/>
      <c r="S161" s="766"/>
      <c r="T161" s="766"/>
      <c r="U161" s="766"/>
      <c r="V161" s="767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68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65" t="s">
        <v>40</v>
      </c>
      <c r="Q162" s="766"/>
      <c r="R162" s="766"/>
      <c r="S162" s="766"/>
      <c r="T162" s="766"/>
      <c r="U162" s="766"/>
      <c r="V162" s="767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60" t="s">
        <v>84</v>
      </c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0"/>
      <c r="P163" s="760"/>
      <c r="Q163" s="760"/>
      <c r="R163" s="760"/>
      <c r="S163" s="760"/>
      <c r="T163" s="760"/>
      <c r="U163" s="760"/>
      <c r="V163" s="760"/>
      <c r="W163" s="760"/>
      <c r="X163" s="760"/>
      <c r="Y163" s="760"/>
      <c r="Z163" s="760"/>
      <c r="AA163" s="63"/>
      <c r="AB163" s="63"/>
      <c r="AC163" s="63"/>
    </row>
    <row r="164" spans="1:68" ht="16.5" customHeight="1" x14ac:dyDescent="0.25">
      <c r="A164" s="60" t="s">
        <v>316</v>
      </c>
      <c r="B164" s="60" t="s">
        <v>317</v>
      </c>
      <c r="C164" s="34">
        <v>4301051477</v>
      </c>
      <c r="D164" s="761">
        <v>4680115882584</v>
      </c>
      <c r="E164" s="761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103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3"/>
      <c r="R164" s="763"/>
      <c r="S164" s="763"/>
      <c r="T164" s="76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310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316</v>
      </c>
      <c r="B165" s="60" t="s">
        <v>318</v>
      </c>
      <c r="C165" s="34">
        <v>4301051476</v>
      </c>
      <c r="D165" s="761">
        <v>4680115882584</v>
      </c>
      <c r="E165" s="761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88</v>
      </c>
      <c r="L165" s="35"/>
      <c r="M165" s="36" t="s">
        <v>119</v>
      </c>
      <c r="N165" s="36"/>
      <c r="O165" s="35">
        <v>60</v>
      </c>
      <c r="P165" s="10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3"/>
      <c r="R165" s="763"/>
      <c r="S165" s="763"/>
      <c r="T165" s="76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310</v>
      </c>
      <c r="AG165" s="75"/>
      <c r="AJ165" s="79"/>
      <c r="AK165" s="79"/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68"/>
      <c r="B166" s="768"/>
      <c r="C166" s="768"/>
      <c r="D166" s="768"/>
      <c r="E166" s="768"/>
      <c r="F166" s="768"/>
      <c r="G166" s="768"/>
      <c r="H166" s="768"/>
      <c r="I166" s="768"/>
      <c r="J166" s="768"/>
      <c r="K166" s="768"/>
      <c r="L166" s="768"/>
      <c r="M166" s="768"/>
      <c r="N166" s="768"/>
      <c r="O166" s="769"/>
      <c r="P166" s="765" t="s">
        <v>40</v>
      </c>
      <c r="Q166" s="766"/>
      <c r="R166" s="766"/>
      <c r="S166" s="766"/>
      <c r="T166" s="766"/>
      <c r="U166" s="766"/>
      <c r="V166" s="767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68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65" t="s">
        <v>40</v>
      </c>
      <c r="Q167" s="766"/>
      <c r="R167" s="766"/>
      <c r="S167" s="766"/>
      <c r="T167" s="766"/>
      <c r="U167" s="766"/>
      <c r="V167" s="767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783" t="s">
        <v>123</v>
      </c>
      <c r="B168" s="783"/>
      <c r="C168" s="783"/>
      <c r="D168" s="783"/>
      <c r="E168" s="783"/>
      <c r="F168" s="783"/>
      <c r="G168" s="783"/>
      <c r="H168" s="783"/>
      <c r="I168" s="783"/>
      <c r="J168" s="783"/>
      <c r="K168" s="783"/>
      <c r="L168" s="783"/>
      <c r="M168" s="783"/>
      <c r="N168" s="783"/>
      <c r="O168" s="783"/>
      <c r="P168" s="783"/>
      <c r="Q168" s="783"/>
      <c r="R168" s="783"/>
      <c r="S168" s="783"/>
      <c r="T168" s="783"/>
      <c r="U168" s="783"/>
      <c r="V168" s="783"/>
      <c r="W168" s="783"/>
      <c r="X168" s="783"/>
      <c r="Y168" s="783"/>
      <c r="Z168" s="783"/>
      <c r="AA168" s="62"/>
      <c r="AB168" s="62"/>
      <c r="AC168" s="62"/>
    </row>
    <row r="169" spans="1:68" ht="14.25" customHeight="1" x14ac:dyDescent="0.25">
      <c r="A169" s="760" t="s">
        <v>125</v>
      </c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0"/>
      <c r="P169" s="760"/>
      <c r="Q169" s="760"/>
      <c r="R169" s="760"/>
      <c r="S169" s="760"/>
      <c r="T169" s="760"/>
      <c r="U169" s="760"/>
      <c r="V169" s="760"/>
      <c r="W169" s="760"/>
      <c r="X169" s="760"/>
      <c r="Y169" s="760"/>
      <c r="Z169" s="760"/>
      <c r="AA169" s="63"/>
      <c r="AB169" s="63"/>
      <c r="AC169" s="63"/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761">
        <v>4607091384604</v>
      </c>
      <c r="E170" s="761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133</v>
      </c>
      <c r="N170" s="36"/>
      <c r="O170" s="35">
        <v>50</v>
      </c>
      <c r="P170" s="10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3"/>
      <c r="R170" s="763"/>
      <c r="S170" s="763"/>
      <c r="T170" s="76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68"/>
      <c r="B171" s="768"/>
      <c r="C171" s="768"/>
      <c r="D171" s="768"/>
      <c r="E171" s="768"/>
      <c r="F171" s="768"/>
      <c r="G171" s="768"/>
      <c r="H171" s="768"/>
      <c r="I171" s="768"/>
      <c r="J171" s="768"/>
      <c r="K171" s="768"/>
      <c r="L171" s="768"/>
      <c r="M171" s="768"/>
      <c r="N171" s="768"/>
      <c r="O171" s="769"/>
      <c r="P171" s="765" t="s">
        <v>40</v>
      </c>
      <c r="Q171" s="766"/>
      <c r="R171" s="766"/>
      <c r="S171" s="766"/>
      <c r="T171" s="766"/>
      <c r="U171" s="766"/>
      <c r="V171" s="767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68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65" t="s">
        <v>40</v>
      </c>
      <c r="Q172" s="766"/>
      <c r="R172" s="766"/>
      <c r="S172" s="766"/>
      <c r="T172" s="766"/>
      <c r="U172" s="766"/>
      <c r="V172" s="767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60" t="s">
        <v>78</v>
      </c>
      <c r="B173" s="760"/>
      <c r="C173" s="760"/>
      <c r="D173" s="760"/>
      <c r="E173" s="760"/>
      <c r="F173" s="760"/>
      <c r="G173" s="760"/>
      <c r="H173" s="760"/>
      <c r="I173" s="760"/>
      <c r="J173" s="760"/>
      <c r="K173" s="760"/>
      <c r="L173" s="760"/>
      <c r="M173" s="760"/>
      <c r="N173" s="760"/>
      <c r="O173" s="760"/>
      <c r="P173" s="760"/>
      <c r="Q173" s="760"/>
      <c r="R173" s="760"/>
      <c r="S173" s="760"/>
      <c r="T173" s="760"/>
      <c r="U173" s="760"/>
      <c r="V173" s="760"/>
      <c r="W173" s="760"/>
      <c r="X173" s="760"/>
      <c r="Y173" s="760"/>
      <c r="Z173" s="760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61">
        <v>4607091387667</v>
      </c>
      <c r="E174" s="761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133</v>
      </c>
      <c r="N174" s="36"/>
      <c r="O174" s="35">
        <v>40</v>
      </c>
      <c r="P174" s="10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3"/>
      <c r="R174" s="763"/>
      <c r="S174" s="763"/>
      <c r="T174" s="764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61">
        <v>4607091387636</v>
      </c>
      <c r="E175" s="761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10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3"/>
      <c r="R175" s="763"/>
      <c r="S175" s="763"/>
      <c r="T175" s="764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61">
        <v>4607091382426</v>
      </c>
      <c r="E176" s="761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3"/>
      <c r="R176" s="763"/>
      <c r="S176" s="763"/>
      <c r="T176" s="764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761">
        <v>4607091386547</v>
      </c>
      <c r="E177" s="761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10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3"/>
      <c r="R177" s="763"/>
      <c r="S177" s="763"/>
      <c r="T177" s="76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761">
        <v>4607091382464</v>
      </c>
      <c r="E178" s="761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10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3"/>
      <c r="R178" s="763"/>
      <c r="S178" s="763"/>
      <c r="T178" s="764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68"/>
      <c r="B179" s="768"/>
      <c r="C179" s="768"/>
      <c r="D179" s="768"/>
      <c r="E179" s="768"/>
      <c r="F179" s="768"/>
      <c r="G179" s="768"/>
      <c r="H179" s="768"/>
      <c r="I179" s="768"/>
      <c r="J179" s="768"/>
      <c r="K179" s="768"/>
      <c r="L179" s="768"/>
      <c r="M179" s="768"/>
      <c r="N179" s="768"/>
      <c r="O179" s="769"/>
      <c r="P179" s="765" t="s">
        <v>40</v>
      </c>
      <c r="Q179" s="766"/>
      <c r="R179" s="766"/>
      <c r="S179" s="766"/>
      <c r="T179" s="766"/>
      <c r="U179" s="766"/>
      <c r="V179" s="767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68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65" t="s">
        <v>40</v>
      </c>
      <c r="Q180" s="766"/>
      <c r="R180" s="766"/>
      <c r="S180" s="766"/>
      <c r="T180" s="766"/>
      <c r="U180" s="766"/>
      <c r="V180" s="767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60" t="s">
        <v>84</v>
      </c>
      <c r="B181" s="760"/>
      <c r="C181" s="760"/>
      <c r="D181" s="760"/>
      <c r="E181" s="760"/>
      <c r="F181" s="760"/>
      <c r="G181" s="760"/>
      <c r="H181" s="760"/>
      <c r="I181" s="760"/>
      <c r="J181" s="760"/>
      <c r="K181" s="760"/>
      <c r="L181" s="760"/>
      <c r="M181" s="760"/>
      <c r="N181" s="760"/>
      <c r="O181" s="760"/>
      <c r="P181" s="760"/>
      <c r="Q181" s="760"/>
      <c r="R181" s="760"/>
      <c r="S181" s="760"/>
      <c r="T181" s="760"/>
      <c r="U181" s="760"/>
      <c r="V181" s="760"/>
      <c r="W181" s="760"/>
      <c r="X181" s="760"/>
      <c r="Y181" s="760"/>
      <c r="Z181" s="760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61">
        <v>4607091385304</v>
      </c>
      <c r="E182" s="761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10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3"/>
      <c r="R182" s="763"/>
      <c r="S182" s="763"/>
      <c r="T182" s="764"/>
      <c r="U182" s="37" t="s">
        <v>45</v>
      </c>
      <c r="V182" s="37" t="s">
        <v>45</v>
      </c>
      <c r="W182" s="38" t="s">
        <v>0</v>
      </c>
      <c r="X182" s="56">
        <v>20</v>
      </c>
      <c r="Y182" s="53">
        <f>IFERROR(IF(X182="",0,CEILING((X182/$H182),1)*$H182),"")</f>
        <v>25.200000000000003</v>
      </c>
      <c r="Z182" s="39">
        <f>IFERROR(IF(Y182=0,"",ROUNDUP(Y182/H182,0)*0.02175),"")</f>
        <v>6.5250000000000002E-2</v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21.342857142857142</v>
      </c>
      <c r="BN182" s="75">
        <f>IFERROR(Y182*I182/H182,"0")</f>
        <v>26.892000000000003</v>
      </c>
      <c r="BO182" s="75">
        <f>IFERROR(1/J182*(X182/H182),"0")</f>
        <v>4.2517006802721087E-2</v>
      </c>
      <c r="BP182" s="75">
        <f>IFERROR(1/J182*(Y182/H182),"0")</f>
        <v>5.3571428571428568E-2</v>
      </c>
    </row>
    <row r="183" spans="1:68" ht="16.5" customHeight="1" x14ac:dyDescent="0.25">
      <c r="A183" s="60" t="s">
        <v>338</v>
      </c>
      <c r="B183" s="60" t="s">
        <v>339</v>
      </c>
      <c r="C183" s="34">
        <v>4301051653</v>
      </c>
      <c r="D183" s="761">
        <v>4607091386264</v>
      </c>
      <c r="E183" s="761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129</v>
      </c>
      <c r="N183" s="36"/>
      <c r="O183" s="35">
        <v>31</v>
      </c>
      <c r="P183" s="10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3"/>
      <c r="R183" s="763"/>
      <c r="S183" s="763"/>
      <c r="T183" s="764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761">
        <v>4607091385427</v>
      </c>
      <c r="E184" s="761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10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3"/>
      <c r="R184" s="763"/>
      <c r="S184" s="763"/>
      <c r="T184" s="764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768"/>
      <c r="B185" s="768"/>
      <c r="C185" s="768"/>
      <c r="D185" s="768"/>
      <c r="E185" s="768"/>
      <c r="F185" s="768"/>
      <c r="G185" s="768"/>
      <c r="H185" s="768"/>
      <c r="I185" s="768"/>
      <c r="J185" s="768"/>
      <c r="K185" s="768"/>
      <c r="L185" s="768"/>
      <c r="M185" s="768"/>
      <c r="N185" s="768"/>
      <c r="O185" s="769"/>
      <c r="P185" s="765" t="s">
        <v>40</v>
      </c>
      <c r="Q185" s="766"/>
      <c r="R185" s="766"/>
      <c r="S185" s="766"/>
      <c r="T185" s="766"/>
      <c r="U185" s="766"/>
      <c r="V185" s="767"/>
      <c r="W185" s="40" t="s">
        <v>39</v>
      </c>
      <c r="X185" s="41">
        <f>IFERROR(X182/H182,"0")+IFERROR(X183/H183,"0")+IFERROR(X184/H184,"0")</f>
        <v>2.3809523809523809</v>
      </c>
      <c r="Y185" s="41">
        <f>IFERROR(Y182/H182,"0")+IFERROR(Y183/H183,"0")+IFERROR(Y184/H184,"0")</f>
        <v>3</v>
      </c>
      <c r="Z185" s="41">
        <f>IFERROR(IF(Z182="",0,Z182),"0")+IFERROR(IF(Z183="",0,Z183),"0")+IFERROR(IF(Z184="",0,Z184),"0")</f>
        <v>6.5250000000000002E-2</v>
      </c>
      <c r="AA185" s="64"/>
      <c r="AB185" s="64"/>
      <c r="AC185" s="64"/>
    </row>
    <row r="186" spans="1:68" x14ac:dyDescent="0.2">
      <c r="A186" s="768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65" t="s">
        <v>40</v>
      </c>
      <c r="Q186" s="766"/>
      <c r="R186" s="766"/>
      <c r="S186" s="766"/>
      <c r="T186" s="766"/>
      <c r="U186" s="766"/>
      <c r="V186" s="767"/>
      <c r="W186" s="40" t="s">
        <v>0</v>
      </c>
      <c r="X186" s="41">
        <f>IFERROR(SUM(X182:X184),"0")</f>
        <v>20</v>
      </c>
      <c r="Y186" s="41">
        <f>IFERROR(SUM(Y182:Y184),"0")</f>
        <v>25.200000000000003</v>
      </c>
      <c r="Z186" s="40"/>
      <c r="AA186" s="64"/>
      <c r="AB186" s="64"/>
      <c r="AC186" s="64"/>
    </row>
    <row r="187" spans="1:68" ht="27.75" customHeight="1" x14ac:dyDescent="0.2">
      <c r="A187" s="806" t="s">
        <v>343</v>
      </c>
      <c r="B187" s="806"/>
      <c r="C187" s="806"/>
      <c r="D187" s="806"/>
      <c r="E187" s="806"/>
      <c r="F187" s="806"/>
      <c r="G187" s="806"/>
      <c r="H187" s="806"/>
      <c r="I187" s="806"/>
      <c r="J187" s="806"/>
      <c r="K187" s="806"/>
      <c r="L187" s="806"/>
      <c r="M187" s="806"/>
      <c r="N187" s="806"/>
      <c r="O187" s="806"/>
      <c r="P187" s="806"/>
      <c r="Q187" s="806"/>
      <c r="R187" s="806"/>
      <c r="S187" s="806"/>
      <c r="T187" s="806"/>
      <c r="U187" s="806"/>
      <c r="V187" s="806"/>
      <c r="W187" s="806"/>
      <c r="X187" s="806"/>
      <c r="Y187" s="806"/>
      <c r="Z187" s="806"/>
      <c r="AA187" s="52"/>
      <c r="AB187" s="52"/>
      <c r="AC187" s="52"/>
    </row>
    <row r="188" spans="1:68" ht="16.5" customHeight="1" x14ac:dyDescent="0.25">
      <c r="A188" s="783" t="s">
        <v>344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62"/>
      <c r="AB188" s="62"/>
      <c r="AC188" s="62"/>
    </row>
    <row r="189" spans="1:68" ht="14.25" customHeight="1" x14ac:dyDescent="0.25">
      <c r="A189" s="760" t="s">
        <v>180</v>
      </c>
      <c r="B189" s="760"/>
      <c r="C189" s="760"/>
      <c r="D189" s="760"/>
      <c r="E189" s="760"/>
      <c r="F189" s="760"/>
      <c r="G189" s="760"/>
      <c r="H189" s="760"/>
      <c r="I189" s="760"/>
      <c r="J189" s="760"/>
      <c r="K189" s="760"/>
      <c r="L189" s="760"/>
      <c r="M189" s="760"/>
      <c r="N189" s="760"/>
      <c r="O189" s="760"/>
      <c r="P189" s="760"/>
      <c r="Q189" s="760"/>
      <c r="R189" s="760"/>
      <c r="S189" s="760"/>
      <c r="T189" s="760"/>
      <c r="U189" s="760"/>
      <c r="V189" s="760"/>
      <c r="W189" s="760"/>
      <c r="X189" s="760"/>
      <c r="Y189" s="760"/>
      <c r="Z189" s="760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761">
        <v>4680115886223</v>
      </c>
      <c r="E190" s="761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1026" t="s">
        <v>347</v>
      </c>
      <c r="Q190" s="763"/>
      <c r="R190" s="763"/>
      <c r="S190" s="763"/>
      <c r="T190" s="764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68"/>
      <c r="B191" s="768"/>
      <c r="C191" s="768"/>
      <c r="D191" s="768"/>
      <c r="E191" s="768"/>
      <c r="F191" s="768"/>
      <c r="G191" s="768"/>
      <c r="H191" s="768"/>
      <c r="I191" s="768"/>
      <c r="J191" s="768"/>
      <c r="K191" s="768"/>
      <c r="L191" s="768"/>
      <c r="M191" s="768"/>
      <c r="N191" s="768"/>
      <c r="O191" s="769"/>
      <c r="P191" s="765" t="s">
        <v>40</v>
      </c>
      <c r="Q191" s="766"/>
      <c r="R191" s="766"/>
      <c r="S191" s="766"/>
      <c r="T191" s="766"/>
      <c r="U191" s="766"/>
      <c r="V191" s="767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768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65" t="s">
        <v>40</v>
      </c>
      <c r="Q192" s="766"/>
      <c r="R192" s="766"/>
      <c r="S192" s="766"/>
      <c r="T192" s="766"/>
      <c r="U192" s="766"/>
      <c r="V192" s="767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60" t="s">
        <v>78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761">
        <v>4680115880993</v>
      </c>
      <c r="E194" s="761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3"/>
      <c r="R194" s="763"/>
      <c r="S194" s="763"/>
      <c r="T194" s="764"/>
      <c r="U194" s="37" t="s">
        <v>45</v>
      </c>
      <c r="V194" s="37" t="s">
        <v>45</v>
      </c>
      <c r="W194" s="38" t="s">
        <v>0</v>
      </c>
      <c r="X194" s="56">
        <v>80</v>
      </c>
      <c r="Y194" s="53">
        <f t="shared" ref="Y194:Y201" si="31">IFERROR(IF(X194="",0,CEILING((X194/$H194),1)*$H194),"")</f>
        <v>84</v>
      </c>
      <c r="Z194" s="39">
        <f>IFERROR(IF(Y194=0,"",ROUNDUP(Y194/H194,0)*0.00753),"")</f>
        <v>0.15060000000000001</v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84.952380952380949</v>
      </c>
      <c r="BN194" s="75">
        <f t="shared" ref="BN194:BN201" si="33">IFERROR(Y194*I194/H194,"0")</f>
        <v>89.199999999999989</v>
      </c>
      <c r="BO194" s="75">
        <f t="shared" ref="BO194:BO201" si="34">IFERROR(1/J194*(X194/H194),"0")</f>
        <v>0.1221001221001221</v>
      </c>
      <c r="BP194" s="75">
        <f t="shared" ref="BP194:BP201" si="35">IFERROR(1/J194*(Y194/H194),"0")</f>
        <v>0.12820512820512819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761">
        <v>4680115881761</v>
      </c>
      <c r="E195" s="761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10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3"/>
      <c r="R195" s="763"/>
      <c r="S195" s="763"/>
      <c r="T195" s="764"/>
      <c r="U195" s="37" t="s">
        <v>45</v>
      </c>
      <c r="V195" s="37" t="s">
        <v>45</v>
      </c>
      <c r="W195" s="38" t="s">
        <v>0</v>
      </c>
      <c r="X195" s="56">
        <v>20</v>
      </c>
      <c r="Y195" s="53">
        <f t="shared" si="31"/>
        <v>21</v>
      </c>
      <c r="Z195" s="39">
        <f>IFERROR(IF(Y195=0,"",ROUNDUP(Y195/H195,0)*0.00753),"")</f>
        <v>3.7650000000000003E-2</v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21.238095238095237</v>
      </c>
      <c r="BN195" s="75">
        <f t="shared" si="33"/>
        <v>22.299999999999997</v>
      </c>
      <c r="BO195" s="75">
        <f t="shared" si="34"/>
        <v>3.0525030525030524E-2</v>
      </c>
      <c r="BP195" s="75">
        <f t="shared" si="35"/>
        <v>3.2051282051282048E-2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761">
        <v>4680115881563</v>
      </c>
      <c r="E196" s="761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10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3"/>
      <c r="R196" s="763"/>
      <c r="S196" s="763"/>
      <c r="T196" s="764"/>
      <c r="U196" s="37" t="s">
        <v>45</v>
      </c>
      <c r="V196" s="37" t="s">
        <v>45</v>
      </c>
      <c r="W196" s="38" t="s">
        <v>0</v>
      </c>
      <c r="X196" s="56">
        <v>155</v>
      </c>
      <c r="Y196" s="53">
        <f t="shared" si="31"/>
        <v>155.4</v>
      </c>
      <c r="Z196" s="39">
        <f>IFERROR(IF(Y196=0,"",ROUNDUP(Y196/H196,0)*0.00753),"")</f>
        <v>0.27861000000000002</v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162.38095238095238</v>
      </c>
      <c r="BN196" s="75">
        <f t="shared" si="33"/>
        <v>162.80000000000001</v>
      </c>
      <c r="BO196" s="75">
        <f t="shared" si="34"/>
        <v>0.23656898656898656</v>
      </c>
      <c r="BP196" s="75">
        <f t="shared" si="35"/>
        <v>0.23717948717948717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761">
        <v>4680115880986</v>
      </c>
      <c r="E197" s="761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10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3"/>
      <c r="R197" s="763"/>
      <c r="S197" s="763"/>
      <c r="T197" s="764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761">
        <v>4680115881785</v>
      </c>
      <c r="E198" s="761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10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3"/>
      <c r="R198" s="763"/>
      <c r="S198" s="763"/>
      <c r="T198" s="764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761">
        <v>4680115881679</v>
      </c>
      <c r="E199" s="761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10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3"/>
      <c r="R199" s="763"/>
      <c r="S199" s="763"/>
      <c r="T199" s="764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761">
        <v>4680115880191</v>
      </c>
      <c r="E200" s="761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10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3"/>
      <c r="R200" s="763"/>
      <c r="S200" s="763"/>
      <c r="T200" s="764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761">
        <v>4680115883963</v>
      </c>
      <c r="E201" s="761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10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3"/>
      <c r="R201" s="763"/>
      <c r="S201" s="763"/>
      <c r="T201" s="764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768"/>
      <c r="B202" s="768"/>
      <c r="C202" s="768"/>
      <c r="D202" s="768"/>
      <c r="E202" s="768"/>
      <c r="F202" s="768"/>
      <c r="G202" s="768"/>
      <c r="H202" s="768"/>
      <c r="I202" s="768"/>
      <c r="J202" s="768"/>
      <c r="K202" s="768"/>
      <c r="L202" s="768"/>
      <c r="M202" s="768"/>
      <c r="N202" s="768"/>
      <c r="O202" s="769"/>
      <c r="P202" s="765" t="s">
        <v>40</v>
      </c>
      <c r="Q202" s="766"/>
      <c r="R202" s="766"/>
      <c r="S202" s="766"/>
      <c r="T202" s="766"/>
      <c r="U202" s="766"/>
      <c r="V202" s="767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60.714285714285715</v>
      </c>
      <c r="Y202" s="41">
        <f>IFERROR(Y194/H194,"0")+IFERROR(Y195/H195,"0")+IFERROR(Y196/H196,"0")+IFERROR(Y197/H197,"0")+IFERROR(Y198/H198,"0")+IFERROR(Y199/H199,"0")+IFERROR(Y200/H200,"0")+IFERROR(Y201/H201,"0")</f>
        <v>62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0.46686000000000005</v>
      </c>
      <c r="AA202" s="64"/>
      <c r="AB202" s="64"/>
      <c r="AC202" s="64"/>
    </row>
    <row r="203" spans="1:68" x14ac:dyDescent="0.2">
      <c r="A203" s="768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65" t="s">
        <v>40</v>
      </c>
      <c r="Q203" s="766"/>
      <c r="R203" s="766"/>
      <c r="S203" s="766"/>
      <c r="T203" s="766"/>
      <c r="U203" s="766"/>
      <c r="V203" s="767"/>
      <c r="W203" s="40" t="s">
        <v>0</v>
      </c>
      <c r="X203" s="41">
        <f>IFERROR(SUM(X194:X201),"0")</f>
        <v>255</v>
      </c>
      <c r="Y203" s="41">
        <f>IFERROR(SUM(Y194:Y201),"0")</f>
        <v>260.39999999999998</v>
      </c>
      <c r="Z203" s="40"/>
      <c r="AA203" s="64"/>
      <c r="AB203" s="64"/>
      <c r="AC203" s="64"/>
    </row>
    <row r="204" spans="1:68" ht="16.5" customHeight="1" x14ac:dyDescent="0.25">
      <c r="A204" s="783" t="s">
        <v>369</v>
      </c>
      <c r="B204" s="783"/>
      <c r="C204" s="783"/>
      <c r="D204" s="783"/>
      <c r="E204" s="783"/>
      <c r="F204" s="783"/>
      <c r="G204" s="783"/>
      <c r="H204" s="783"/>
      <c r="I204" s="783"/>
      <c r="J204" s="783"/>
      <c r="K204" s="783"/>
      <c r="L204" s="783"/>
      <c r="M204" s="783"/>
      <c r="N204" s="783"/>
      <c r="O204" s="783"/>
      <c r="P204" s="783"/>
      <c r="Q204" s="783"/>
      <c r="R204" s="783"/>
      <c r="S204" s="783"/>
      <c r="T204" s="783"/>
      <c r="U204" s="783"/>
      <c r="V204" s="783"/>
      <c r="W204" s="783"/>
      <c r="X204" s="783"/>
      <c r="Y204" s="783"/>
      <c r="Z204" s="783"/>
      <c r="AA204" s="62"/>
      <c r="AB204" s="62"/>
      <c r="AC204" s="62"/>
    </row>
    <row r="205" spans="1:68" ht="14.25" customHeight="1" x14ac:dyDescent="0.25">
      <c r="A205" s="760" t="s">
        <v>125</v>
      </c>
      <c r="B205" s="760"/>
      <c r="C205" s="760"/>
      <c r="D205" s="760"/>
      <c r="E205" s="760"/>
      <c r="F205" s="760"/>
      <c r="G205" s="760"/>
      <c r="H205" s="760"/>
      <c r="I205" s="760"/>
      <c r="J205" s="760"/>
      <c r="K205" s="760"/>
      <c r="L205" s="760"/>
      <c r="M205" s="760"/>
      <c r="N205" s="760"/>
      <c r="O205" s="760"/>
      <c r="P205" s="760"/>
      <c r="Q205" s="760"/>
      <c r="R205" s="760"/>
      <c r="S205" s="760"/>
      <c r="T205" s="760"/>
      <c r="U205" s="760"/>
      <c r="V205" s="760"/>
      <c r="W205" s="760"/>
      <c r="X205" s="760"/>
      <c r="Y205" s="760"/>
      <c r="Z205" s="760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761">
        <v>4680115881402</v>
      </c>
      <c r="E206" s="761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133</v>
      </c>
      <c r="N206" s="36"/>
      <c r="O206" s="35">
        <v>55</v>
      </c>
      <c r="P206" s="10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3"/>
      <c r="R206" s="763"/>
      <c r="S206" s="763"/>
      <c r="T206" s="764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761">
        <v>4680115881396</v>
      </c>
      <c r="E207" s="761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10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3"/>
      <c r="R207" s="763"/>
      <c r="S207" s="763"/>
      <c r="T207" s="764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768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9"/>
      <c r="P208" s="765" t="s">
        <v>40</v>
      </c>
      <c r="Q208" s="766"/>
      <c r="R208" s="766"/>
      <c r="S208" s="766"/>
      <c r="T208" s="766"/>
      <c r="U208" s="766"/>
      <c r="V208" s="767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768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65" t="s">
        <v>40</v>
      </c>
      <c r="Q209" s="766"/>
      <c r="R209" s="766"/>
      <c r="S209" s="766"/>
      <c r="T209" s="766"/>
      <c r="U209" s="766"/>
      <c r="V209" s="767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60" t="s">
        <v>180</v>
      </c>
      <c r="B210" s="760"/>
      <c r="C210" s="760"/>
      <c r="D210" s="760"/>
      <c r="E210" s="760"/>
      <c r="F210" s="760"/>
      <c r="G210" s="760"/>
      <c r="H210" s="760"/>
      <c r="I210" s="760"/>
      <c r="J210" s="760"/>
      <c r="K210" s="760"/>
      <c r="L210" s="760"/>
      <c r="M210" s="760"/>
      <c r="N210" s="760"/>
      <c r="O210" s="760"/>
      <c r="P210" s="760"/>
      <c r="Q210" s="760"/>
      <c r="R210" s="760"/>
      <c r="S210" s="760"/>
      <c r="T210" s="760"/>
      <c r="U210" s="760"/>
      <c r="V210" s="760"/>
      <c r="W210" s="760"/>
      <c r="X210" s="760"/>
      <c r="Y210" s="760"/>
      <c r="Z210" s="760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761">
        <v>4680115882935</v>
      </c>
      <c r="E211" s="761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129</v>
      </c>
      <c r="N211" s="36"/>
      <c r="O211" s="35">
        <v>50</v>
      </c>
      <c r="P211" s="10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3"/>
      <c r="R211" s="763"/>
      <c r="S211" s="763"/>
      <c r="T211" s="764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761">
        <v>4680115880764</v>
      </c>
      <c r="E212" s="761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133</v>
      </c>
      <c r="N212" s="36"/>
      <c r="O212" s="35">
        <v>50</v>
      </c>
      <c r="P212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3"/>
      <c r="R212" s="763"/>
      <c r="S212" s="763"/>
      <c r="T212" s="764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768"/>
      <c r="B213" s="768"/>
      <c r="C213" s="768"/>
      <c r="D213" s="768"/>
      <c r="E213" s="768"/>
      <c r="F213" s="768"/>
      <c r="G213" s="768"/>
      <c r="H213" s="768"/>
      <c r="I213" s="768"/>
      <c r="J213" s="768"/>
      <c r="K213" s="768"/>
      <c r="L213" s="768"/>
      <c r="M213" s="768"/>
      <c r="N213" s="768"/>
      <c r="O213" s="769"/>
      <c r="P213" s="765" t="s">
        <v>40</v>
      </c>
      <c r="Q213" s="766"/>
      <c r="R213" s="766"/>
      <c r="S213" s="766"/>
      <c r="T213" s="766"/>
      <c r="U213" s="766"/>
      <c r="V213" s="767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768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65" t="s">
        <v>40</v>
      </c>
      <c r="Q214" s="766"/>
      <c r="R214" s="766"/>
      <c r="S214" s="766"/>
      <c r="T214" s="766"/>
      <c r="U214" s="766"/>
      <c r="V214" s="767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60" t="s">
        <v>78</v>
      </c>
      <c r="B215" s="760"/>
      <c r="C215" s="760"/>
      <c r="D215" s="760"/>
      <c r="E215" s="760"/>
      <c r="F215" s="760"/>
      <c r="G215" s="760"/>
      <c r="H215" s="760"/>
      <c r="I215" s="760"/>
      <c r="J215" s="760"/>
      <c r="K215" s="760"/>
      <c r="L215" s="760"/>
      <c r="M215" s="760"/>
      <c r="N215" s="760"/>
      <c r="O215" s="760"/>
      <c r="P215" s="760"/>
      <c r="Q215" s="760"/>
      <c r="R215" s="760"/>
      <c r="S215" s="760"/>
      <c r="T215" s="760"/>
      <c r="U215" s="760"/>
      <c r="V215" s="760"/>
      <c r="W215" s="760"/>
      <c r="X215" s="760"/>
      <c r="Y215" s="760"/>
      <c r="Z215" s="760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61">
        <v>4680115882683</v>
      </c>
      <c r="E216" s="761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10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3"/>
      <c r="R216" s="763"/>
      <c r="S216" s="763"/>
      <c r="T216" s="764"/>
      <c r="U216" s="37" t="s">
        <v>45</v>
      </c>
      <c r="V216" s="37" t="s">
        <v>45</v>
      </c>
      <c r="W216" s="38" t="s">
        <v>0</v>
      </c>
      <c r="X216" s="56">
        <v>100</v>
      </c>
      <c r="Y216" s="53">
        <f t="shared" ref="Y216:Y223" si="36">IFERROR(IF(X216="",0,CEILING((X216/$H216),1)*$H216),"")</f>
        <v>102.60000000000001</v>
      </c>
      <c r="Z216" s="39">
        <f>IFERROR(IF(Y216=0,"",ROUNDUP(Y216/H216,0)*0.00902),"")</f>
        <v>0.17138</v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103.88888888888889</v>
      </c>
      <c r="BN216" s="75">
        <f t="shared" ref="BN216:BN223" si="38">IFERROR(Y216*I216/H216,"0")</f>
        <v>106.59000000000002</v>
      </c>
      <c r="BO216" s="75">
        <f t="shared" ref="BO216:BO223" si="39">IFERROR(1/J216*(X216/H216),"0")</f>
        <v>0.14029180695847362</v>
      </c>
      <c r="BP216" s="75">
        <f t="shared" ref="BP216:BP223" si="40">IFERROR(1/J216*(Y216/H216),"0")</f>
        <v>0.14393939393939395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761">
        <v>4680115882690</v>
      </c>
      <c r="E217" s="761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3"/>
      <c r="R217" s="763"/>
      <c r="S217" s="763"/>
      <c r="T217" s="764"/>
      <c r="U217" s="37" t="s">
        <v>45</v>
      </c>
      <c r="V217" s="37" t="s">
        <v>45</v>
      </c>
      <c r="W217" s="38" t="s">
        <v>0</v>
      </c>
      <c r="X217" s="56">
        <v>205</v>
      </c>
      <c r="Y217" s="53">
        <f t="shared" si="36"/>
        <v>205.20000000000002</v>
      </c>
      <c r="Z217" s="39">
        <f>IFERROR(IF(Y217=0,"",ROUNDUP(Y217/H217,0)*0.00902),"")</f>
        <v>0.34276000000000001</v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212.9722222222222</v>
      </c>
      <c r="BN217" s="75">
        <f t="shared" si="38"/>
        <v>213.18000000000004</v>
      </c>
      <c r="BO217" s="75">
        <f t="shared" si="39"/>
        <v>0.28759820426487093</v>
      </c>
      <c r="BP217" s="75">
        <f t="shared" si="40"/>
        <v>0.2878787878787879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61">
        <v>4680115882669</v>
      </c>
      <c r="E218" s="761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10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3"/>
      <c r="R218" s="763"/>
      <c r="S218" s="763"/>
      <c r="T218" s="764"/>
      <c r="U218" s="37" t="s">
        <v>45</v>
      </c>
      <c r="V218" s="37" t="s">
        <v>45</v>
      </c>
      <c r="W218" s="38" t="s">
        <v>0</v>
      </c>
      <c r="X218" s="56">
        <v>500</v>
      </c>
      <c r="Y218" s="53">
        <f t="shared" si="36"/>
        <v>502.20000000000005</v>
      </c>
      <c r="Z218" s="39">
        <f>IFERROR(IF(Y218=0,"",ROUNDUP(Y218/H218,0)*0.00902),"")</f>
        <v>0.83886000000000005</v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519.44444444444446</v>
      </c>
      <c r="BN218" s="75">
        <f t="shared" si="38"/>
        <v>521.73</v>
      </c>
      <c r="BO218" s="75">
        <f t="shared" si="39"/>
        <v>0.70145903479236804</v>
      </c>
      <c r="BP218" s="75">
        <f t="shared" si="40"/>
        <v>0.70454545454545459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61">
        <v>4680115882676</v>
      </c>
      <c r="E219" s="761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10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3"/>
      <c r="R219" s="763"/>
      <c r="S219" s="763"/>
      <c r="T219" s="764"/>
      <c r="U219" s="37" t="s">
        <v>45</v>
      </c>
      <c r="V219" s="37" t="s">
        <v>45</v>
      </c>
      <c r="W219" s="38" t="s">
        <v>0</v>
      </c>
      <c r="X219" s="56">
        <v>200</v>
      </c>
      <c r="Y219" s="53">
        <f t="shared" si="36"/>
        <v>205.20000000000002</v>
      </c>
      <c r="Z219" s="39">
        <f>IFERROR(IF(Y219=0,"",ROUNDUP(Y219/H219,0)*0.00902),"")</f>
        <v>0.34276000000000001</v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207.77777777777777</v>
      </c>
      <c r="BN219" s="75">
        <f t="shared" si="38"/>
        <v>213.18000000000004</v>
      </c>
      <c r="BO219" s="75">
        <f t="shared" si="39"/>
        <v>0.28058361391694725</v>
      </c>
      <c r="BP219" s="75">
        <f t="shared" si="40"/>
        <v>0.2878787878787879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761">
        <v>4680115884014</v>
      </c>
      <c r="E220" s="761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10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3"/>
      <c r="R220" s="763"/>
      <c r="S220" s="763"/>
      <c r="T220" s="76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761">
        <v>4680115884007</v>
      </c>
      <c r="E221" s="761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10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3"/>
      <c r="R221" s="763"/>
      <c r="S221" s="763"/>
      <c r="T221" s="76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761">
        <v>4680115884038</v>
      </c>
      <c r="E222" s="761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10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3"/>
      <c r="R222" s="763"/>
      <c r="S222" s="763"/>
      <c r="T222" s="76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761">
        <v>4680115884021</v>
      </c>
      <c r="E223" s="761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3"/>
      <c r="R223" s="763"/>
      <c r="S223" s="763"/>
      <c r="T223" s="76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768"/>
      <c r="B224" s="768"/>
      <c r="C224" s="768"/>
      <c r="D224" s="768"/>
      <c r="E224" s="768"/>
      <c r="F224" s="768"/>
      <c r="G224" s="768"/>
      <c r="H224" s="768"/>
      <c r="I224" s="768"/>
      <c r="J224" s="768"/>
      <c r="K224" s="768"/>
      <c r="L224" s="768"/>
      <c r="M224" s="768"/>
      <c r="N224" s="768"/>
      <c r="O224" s="769"/>
      <c r="P224" s="765" t="s">
        <v>40</v>
      </c>
      <c r="Q224" s="766"/>
      <c r="R224" s="766"/>
      <c r="S224" s="766"/>
      <c r="T224" s="766"/>
      <c r="U224" s="766"/>
      <c r="V224" s="767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186.11111111111111</v>
      </c>
      <c r="Y224" s="41">
        <f>IFERROR(Y216/H216,"0")+IFERROR(Y217/H217,"0")+IFERROR(Y218/H218,"0")+IFERROR(Y219/H219,"0")+IFERROR(Y220/H220,"0")+IFERROR(Y221/H221,"0")+IFERROR(Y222/H222,"0")+IFERROR(Y223/H223,"0")</f>
        <v>188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1.6957600000000002</v>
      </c>
      <c r="AA224" s="64"/>
      <c r="AB224" s="64"/>
      <c r="AC224" s="64"/>
    </row>
    <row r="225" spans="1:68" x14ac:dyDescent="0.2">
      <c r="A225" s="768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65" t="s">
        <v>40</v>
      </c>
      <c r="Q225" s="766"/>
      <c r="R225" s="766"/>
      <c r="S225" s="766"/>
      <c r="T225" s="766"/>
      <c r="U225" s="766"/>
      <c r="V225" s="767"/>
      <c r="W225" s="40" t="s">
        <v>0</v>
      </c>
      <c r="X225" s="41">
        <f>IFERROR(SUM(X216:X223),"0")</f>
        <v>1005</v>
      </c>
      <c r="Y225" s="41">
        <f>IFERROR(SUM(Y216:Y223),"0")</f>
        <v>1015.2</v>
      </c>
      <c r="Z225" s="40"/>
      <c r="AA225" s="64"/>
      <c r="AB225" s="64"/>
      <c r="AC225" s="64"/>
    </row>
    <row r="226" spans="1:68" ht="14.25" customHeight="1" x14ac:dyDescent="0.25">
      <c r="A226" s="760" t="s">
        <v>84</v>
      </c>
      <c r="B226" s="760"/>
      <c r="C226" s="760"/>
      <c r="D226" s="760"/>
      <c r="E226" s="760"/>
      <c r="F226" s="760"/>
      <c r="G226" s="760"/>
      <c r="H226" s="760"/>
      <c r="I226" s="760"/>
      <c r="J226" s="760"/>
      <c r="K226" s="760"/>
      <c r="L226" s="760"/>
      <c r="M226" s="760"/>
      <c r="N226" s="760"/>
      <c r="O226" s="760"/>
      <c r="P226" s="760"/>
      <c r="Q226" s="760"/>
      <c r="R226" s="760"/>
      <c r="S226" s="760"/>
      <c r="T226" s="760"/>
      <c r="U226" s="760"/>
      <c r="V226" s="760"/>
      <c r="W226" s="760"/>
      <c r="X226" s="760"/>
      <c r="Y226" s="760"/>
      <c r="Z226" s="760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761">
        <v>4680115881594</v>
      </c>
      <c r="E227" s="761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129</v>
      </c>
      <c r="N227" s="36"/>
      <c r="O227" s="35">
        <v>40</v>
      </c>
      <c r="P227" s="9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3"/>
      <c r="R227" s="763"/>
      <c r="S227" s="763"/>
      <c r="T227" s="764"/>
      <c r="U227" s="37" t="s">
        <v>45</v>
      </c>
      <c r="V227" s="37" t="s">
        <v>45</v>
      </c>
      <c r="W227" s="38" t="s">
        <v>0</v>
      </c>
      <c r="X227" s="56">
        <v>50</v>
      </c>
      <c r="Y227" s="53">
        <f t="shared" ref="Y227:Y237" si="41">IFERROR(IF(X227="",0,CEILING((X227/$H227),1)*$H227),"")</f>
        <v>56.699999999999996</v>
      </c>
      <c r="Z227" s="39">
        <f>IFERROR(IF(Y227=0,"",ROUNDUP(Y227/H227,0)*0.02175),"")</f>
        <v>0.15225</v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53.481481481481481</v>
      </c>
      <c r="BN227" s="75">
        <f t="shared" ref="BN227:BN237" si="43">IFERROR(Y227*I227/H227,"0")</f>
        <v>60.647999999999996</v>
      </c>
      <c r="BO227" s="75">
        <f t="shared" ref="BO227:BO237" si="44">IFERROR(1/J227*(X227/H227),"0")</f>
        <v>0.11022927689594356</v>
      </c>
      <c r="BP227" s="75">
        <f t="shared" ref="BP227:BP237" si="45">IFERROR(1/J227*(Y227/H227),"0")</f>
        <v>0.125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761">
        <v>4680115880962</v>
      </c>
      <c r="E228" s="761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3"/>
      <c r="R228" s="763"/>
      <c r="S228" s="763"/>
      <c r="T228" s="764"/>
      <c r="U228" s="37" t="s">
        <v>45</v>
      </c>
      <c r="V228" s="37" t="s">
        <v>45</v>
      </c>
      <c r="W228" s="38" t="s">
        <v>0</v>
      </c>
      <c r="X228" s="56">
        <v>340</v>
      </c>
      <c r="Y228" s="53">
        <f t="shared" si="41"/>
        <v>343.2</v>
      </c>
      <c r="Z228" s="39">
        <f>IFERROR(IF(Y228=0,"",ROUNDUP(Y228/H228,0)*0.02175),"")</f>
        <v>0.95699999999999996</v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364.5846153846154</v>
      </c>
      <c r="BN228" s="75">
        <f t="shared" si="43"/>
        <v>368.01600000000002</v>
      </c>
      <c r="BO228" s="75">
        <f t="shared" si="44"/>
        <v>0.7783882783882784</v>
      </c>
      <c r="BP228" s="75">
        <f t="shared" si="45"/>
        <v>0.7857142857142857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761">
        <v>4680115881617</v>
      </c>
      <c r="E229" s="761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129</v>
      </c>
      <c r="N229" s="36"/>
      <c r="O229" s="35">
        <v>40</v>
      </c>
      <c r="P229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3"/>
      <c r="R229" s="763"/>
      <c r="S229" s="763"/>
      <c r="T229" s="764"/>
      <c r="U229" s="37" t="s">
        <v>45</v>
      </c>
      <c r="V229" s="37" t="s">
        <v>45</v>
      </c>
      <c r="W229" s="38" t="s">
        <v>0</v>
      </c>
      <c r="X229" s="56">
        <v>30</v>
      </c>
      <c r="Y229" s="53">
        <f t="shared" si="41"/>
        <v>32.4</v>
      </c>
      <c r="Z229" s="39">
        <f>IFERROR(IF(Y229=0,"",ROUNDUP(Y229/H229,0)*0.02175),"")</f>
        <v>8.6999999999999994E-2</v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32.022222222222226</v>
      </c>
      <c r="BN229" s="75">
        <f t="shared" si="43"/>
        <v>34.584000000000003</v>
      </c>
      <c r="BO229" s="75">
        <f t="shared" si="44"/>
        <v>6.6137566137566134E-2</v>
      </c>
      <c r="BP229" s="75">
        <f t="shared" si="45"/>
        <v>7.1428571428571425E-2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761">
        <v>4680115880573</v>
      </c>
      <c r="E230" s="761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10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3"/>
      <c r="R230" s="763"/>
      <c r="S230" s="763"/>
      <c r="T230" s="764"/>
      <c r="U230" s="37" t="s">
        <v>45</v>
      </c>
      <c r="V230" s="37" t="s">
        <v>45</v>
      </c>
      <c r="W230" s="38" t="s">
        <v>0</v>
      </c>
      <c r="X230" s="56">
        <v>320</v>
      </c>
      <c r="Y230" s="53">
        <f t="shared" si="41"/>
        <v>321.89999999999998</v>
      </c>
      <c r="Z230" s="39">
        <f>IFERROR(IF(Y230=0,"",ROUNDUP(Y230/H230,0)*0.02175),"")</f>
        <v>0.80474999999999997</v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340.7448275862069</v>
      </c>
      <c r="BN230" s="75">
        <f t="shared" si="43"/>
        <v>342.76799999999997</v>
      </c>
      <c r="BO230" s="75">
        <f t="shared" si="44"/>
        <v>0.65681444991789828</v>
      </c>
      <c r="BP230" s="75">
        <f t="shared" si="45"/>
        <v>0.6607142857142857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761">
        <v>4680115882195</v>
      </c>
      <c r="E231" s="761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129</v>
      </c>
      <c r="N231" s="36"/>
      <c r="O231" s="35">
        <v>40</v>
      </c>
      <c r="P231" s="10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3"/>
      <c r="R231" s="763"/>
      <c r="S231" s="763"/>
      <c r="T231" s="764"/>
      <c r="U231" s="37" t="s">
        <v>45</v>
      </c>
      <c r="V231" s="37" t="s">
        <v>45</v>
      </c>
      <c r="W231" s="38" t="s">
        <v>0</v>
      </c>
      <c r="X231" s="56">
        <v>14</v>
      </c>
      <c r="Y231" s="53">
        <f t="shared" si="41"/>
        <v>14.399999999999999</v>
      </c>
      <c r="Z231" s="39">
        <f t="shared" ref="Z231:Z237" si="46">IFERROR(IF(Y231=0,"",ROUNDUP(Y231/H231,0)*0.00753),"")</f>
        <v>4.5179999999999998E-2</v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15.691666666666666</v>
      </c>
      <c r="BN231" s="75">
        <f t="shared" si="43"/>
        <v>16.14</v>
      </c>
      <c r="BO231" s="75">
        <f t="shared" si="44"/>
        <v>3.7393162393162399E-2</v>
      </c>
      <c r="BP231" s="75">
        <f t="shared" si="45"/>
        <v>3.8461538461538464E-2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761">
        <v>4680115882607</v>
      </c>
      <c r="E232" s="761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165</v>
      </c>
      <c r="N232" s="36"/>
      <c r="O232" s="35">
        <v>45</v>
      </c>
      <c r="P232" s="10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3"/>
      <c r="R232" s="763"/>
      <c r="S232" s="763"/>
      <c r="T232" s="764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761">
        <v>4680115880092</v>
      </c>
      <c r="E233" s="761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3"/>
      <c r="R233" s="763"/>
      <c r="S233" s="763"/>
      <c r="T233" s="764"/>
      <c r="U233" s="37" t="s">
        <v>45</v>
      </c>
      <c r="V233" s="37" t="s">
        <v>45</v>
      </c>
      <c r="W233" s="38" t="s">
        <v>0</v>
      </c>
      <c r="X233" s="56">
        <v>18</v>
      </c>
      <c r="Y233" s="53">
        <f t="shared" si="41"/>
        <v>19.2</v>
      </c>
      <c r="Z233" s="39">
        <f t="shared" si="46"/>
        <v>6.0240000000000002E-2</v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20.040000000000003</v>
      </c>
      <c r="BN233" s="75">
        <f t="shared" si="43"/>
        <v>21.376000000000001</v>
      </c>
      <c r="BO233" s="75">
        <f t="shared" si="44"/>
        <v>4.8076923076923073E-2</v>
      </c>
      <c r="BP233" s="75">
        <f t="shared" si="45"/>
        <v>5.128205128205128E-2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761">
        <v>4680115880221</v>
      </c>
      <c r="E234" s="761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3"/>
      <c r="R234" s="763"/>
      <c r="S234" s="763"/>
      <c r="T234" s="764"/>
      <c r="U234" s="37" t="s">
        <v>45</v>
      </c>
      <c r="V234" s="37" t="s">
        <v>45</v>
      </c>
      <c r="W234" s="38" t="s">
        <v>0</v>
      </c>
      <c r="X234" s="56">
        <v>66</v>
      </c>
      <c r="Y234" s="53">
        <f t="shared" si="41"/>
        <v>67.2</v>
      </c>
      <c r="Z234" s="39">
        <f t="shared" si="46"/>
        <v>0.21084</v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73.48</v>
      </c>
      <c r="BN234" s="75">
        <f t="shared" si="43"/>
        <v>74.816000000000003</v>
      </c>
      <c r="BO234" s="75">
        <f t="shared" si="44"/>
        <v>0.17628205128205127</v>
      </c>
      <c r="BP234" s="75">
        <f t="shared" si="45"/>
        <v>0.17948717948717952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761">
        <v>4680115882942</v>
      </c>
      <c r="E235" s="761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3"/>
      <c r="R235" s="763"/>
      <c r="S235" s="763"/>
      <c r="T235" s="764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761">
        <v>4680115880504</v>
      </c>
      <c r="E236" s="761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3"/>
      <c r="R236" s="763"/>
      <c r="S236" s="763"/>
      <c r="T236" s="764"/>
      <c r="U236" s="37" t="s">
        <v>45</v>
      </c>
      <c r="V236" s="37" t="s">
        <v>45</v>
      </c>
      <c r="W236" s="38" t="s">
        <v>0</v>
      </c>
      <c r="X236" s="56">
        <v>69</v>
      </c>
      <c r="Y236" s="53">
        <f t="shared" si="41"/>
        <v>69.599999999999994</v>
      </c>
      <c r="Z236" s="39">
        <f t="shared" si="46"/>
        <v>0.21837000000000001</v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76.820000000000007</v>
      </c>
      <c r="BN236" s="75">
        <f t="shared" si="43"/>
        <v>77.488</v>
      </c>
      <c r="BO236" s="75">
        <f t="shared" si="44"/>
        <v>0.18429487179487178</v>
      </c>
      <c r="BP236" s="75">
        <f t="shared" si="45"/>
        <v>0.1858974358974359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761">
        <v>4680115882164</v>
      </c>
      <c r="E237" s="761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129</v>
      </c>
      <c r="N237" s="36"/>
      <c r="O237" s="35">
        <v>40</v>
      </c>
      <c r="P237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3"/>
      <c r="R237" s="763"/>
      <c r="S237" s="763"/>
      <c r="T237" s="764"/>
      <c r="U237" s="37" t="s">
        <v>45</v>
      </c>
      <c r="V237" s="37" t="s">
        <v>45</v>
      </c>
      <c r="W237" s="38" t="s">
        <v>0</v>
      </c>
      <c r="X237" s="56">
        <v>138</v>
      </c>
      <c r="Y237" s="53">
        <f t="shared" si="41"/>
        <v>139.19999999999999</v>
      </c>
      <c r="Z237" s="39">
        <f t="shared" si="46"/>
        <v>0.43674000000000002</v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153.98499999999999</v>
      </c>
      <c r="BN237" s="75">
        <f t="shared" si="43"/>
        <v>155.32399999999998</v>
      </c>
      <c r="BO237" s="75">
        <f t="shared" si="44"/>
        <v>0.36858974358974356</v>
      </c>
      <c r="BP237" s="75">
        <f t="shared" si="45"/>
        <v>0.37179487179487181</v>
      </c>
    </row>
    <row r="238" spans="1:68" x14ac:dyDescent="0.2">
      <c r="A238" s="768"/>
      <c r="B238" s="768"/>
      <c r="C238" s="768"/>
      <c r="D238" s="768"/>
      <c r="E238" s="768"/>
      <c r="F238" s="768"/>
      <c r="G238" s="768"/>
      <c r="H238" s="768"/>
      <c r="I238" s="768"/>
      <c r="J238" s="768"/>
      <c r="K238" s="768"/>
      <c r="L238" s="768"/>
      <c r="M238" s="768"/>
      <c r="N238" s="768"/>
      <c r="O238" s="769"/>
      <c r="P238" s="765" t="s">
        <v>40</v>
      </c>
      <c r="Q238" s="766"/>
      <c r="R238" s="766"/>
      <c r="S238" s="766"/>
      <c r="T238" s="766"/>
      <c r="U238" s="766"/>
      <c r="V238" s="767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217.33122932835579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221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2.9723699999999997</v>
      </c>
      <c r="AA238" s="64"/>
      <c r="AB238" s="64"/>
      <c r="AC238" s="64"/>
    </row>
    <row r="239" spans="1:68" x14ac:dyDescent="0.2">
      <c r="A239" s="768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65" t="s">
        <v>40</v>
      </c>
      <c r="Q239" s="766"/>
      <c r="R239" s="766"/>
      <c r="S239" s="766"/>
      <c r="T239" s="766"/>
      <c r="U239" s="766"/>
      <c r="V239" s="767"/>
      <c r="W239" s="40" t="s">
        <v>0</v>
      </c>
      <c r="X239" s="41">
        <f>IFERROR(SUM(X227:X237),"0")</f>
        <v>1045</v>
      </c>
      <c r="Y239" s="41">
        <f>IFERROR(SUM(Y227:Y237),"0")</f>
        <v>1063.8</v>
      </c>
      <c r="Z239" s="40"/>
      <c r="AA239" s="64"/>
      <c r="AB239" s="64"/>
      <c r="AC239" s="64"/>
    </row>
    <row r="240" spans="1:68" ht="14.25" customHeight="1" x14ac:dyDescent="0.25">
      <c r="A240" s="760" t="s">
        <v>226</v>
      </c>
      <c r="B240" s="760"/>
      <c r="C240" s="760"/>
      <c r="D240" s="760"/>
      <c r="E240" s="760"/>
      <c r="F240" s="760"/>
      <c r="G240" s="760"/>
      <c r="H240" s="760"/>
      <c r="I240" s="760"/>
      <c r="J240" s="760"/>
      <c r="K240" s="760"/>
      <c r="L240" s="760"/>
      <c r="M240" s="760"/>
      <c r="N240" s="760"/>
      <c r="O240" s="760"/>
      <c r="P240" s="760"/>
      <c r="Q240" s="760"/>
      <c r="R240" s="760"/>
      <c r="S240" s="760"/>
      <c r="T240" s="760"/>
      <c r="U240" s="760"/>
      <c r="V240" s="760"/>
      <c r="W240" s="760"/>
      <c r="X240" s="760"/>
      <c r="Y240" s="760"/>
      <c r="Z240" s="760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761">
        <v>4680115882874</v>
      </c>
      <c r="E241" s="761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3"/>
      <c r="R241" s="763"/>
      <c r="S241" s="763"/>
      <c r="T241" s="76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16.5" customHeight="1" x14ac:dyDescent="0.25">
      <c r="A242" s="60" t="s">
        <v>428</v>
      </c>
      <c r="B242" s="60" t="s">
        <v>431</v>
      </c>
      <c r="C242" s="34">
        <v>4301060360</v>
      </c>
      <c r="D242" s="761">
        <v>4680115882874</v>
      </c>
      <c r="E242" s="761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88</v>
      </c>
      <c r="L242" s="35"/>
      <c r="M242" s="36" t="s">
        <v>82</v>
      </c>
      <c r="N242" s="36"/>
      <c r="O242" s="35">
        <v>30</v>
      </c>
      <c r="P242" s="9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3"/>
      <c r="R242" s="763"/>
      <c r="S242" s="763"/>
      <c r="T242" s="764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433</v>
      </c>
      <c r="B243" s="60" t="s">
        <v>434</v>
      </c>
      <c r="C243" s="34">
        <v>4301060359</v>
      </c>
      <c r="D243" s="761">
        <v>4680115884434</v>
      </c>
      <c r="E243" s="761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88</v>
      </c>
      <c r="L243" s="35"/>
      <c r="M243" s="36" t="s">
        <v>82</v>
      </c>
      <c r="N243" s="36"/>
      <c r="O243" s="35">
        <v>30</v>
      </c>
      <c r="P243" s="98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3"/>
      <c r="R243" s="763"/>
      <c r="S243" s="763"/>
      <c r="T243" s="764"/>
      <c r="U243" s="37" t="s">
        <v>45</v>
      </c>
      <c r="V243" s="37" t="s">
        <v>45</v>
      </c>
      <c r="W243" s="38" t="s">
        <v>0</v>
      </c>
      <c r="X243" s="56">
        <v>15</v>
      </c>
      <c r="Y243" s="53">
        <f>IFERROR(IF(X243="",0,CEILING((X243/$H243),1)*$H243),"")</f>
        <v>16</v>
      </c>
      <c r="Z243" s="39">
        <f>IFERROR(IF(Y243=0,"",ROUNDUP(Y243/H243,0)*0.00902),"")</f>
        <v>4.5100000000000001E-2</v>
      </c>
      <c r="AA243" s="65" t="s">
        <v>45</v>
      </c>
      <c r="AB243" s="66" t="s">
        <v>45</v>
      </c>
      <c r="AC243" s="329" t="s">
        <v>435</v>
      </c>
      <c r="AG243" s="75"/>
      <c r="AJ243" s="79"/>
      <c r="AK243" s="79"/>
      <c r="BB243" s="330" t="s">
        <v>66</v>
      </c>
      <c r="BM243" s="75">
        <f>IFERROR(X243*I243/H243,"0")</f>
        <v>16.246874999999999</v>
      </c>
      <c r="BN243" s="75">
        <f>IFERROR(Y243*I243/H243,"0")</f>
        <v>17.329999999999998</v>
      </c>
      <c r="BO243" s="75">
        <f>IFERROR(1/J243*(X243/H243),"0")</f>
        <v>3.551136363636364E-2</v>
      </c>
      <c r="BP243" s="75">
        <f>IFERROR(1/J243*(Y243/H243),"0")</f>
        <v>3.787878787878788E-2</v>
      </c>
    </row>
    <row r="244" spans="1:68" ht="27" customHeight="1" x14ac:dyDescent="0.25">
      <c r="A244" s="60" t="s">
        <v>436</v>
      </c>
      <c r="B244" s="60" t="s">
        <v>437</v>
      </c>
      <c r="C244" s="34">
        <v>4301060375</v>
      </c>
      <c r="D244" s="761">
        <v>4680115880818</v>
      </c>
      <c r="E244" s="761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82</v>
      </c>
      <c r="N244" s="36"/>
      <c r="O244" s="35">
        <v>40</v>
      </c>
      <c r="P244" s="9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3"/>
      <c r="R244" s="763"/>
      <c r="S244" s="763"/>
      <c r="T244" s="764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438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439</v>
      </c>
      <c r="B245" s="60" t="s">
        <v>440</v>
      </c>
      <c r="C245" s="34">
        <v>4301060389</v>
      </c>
      <c r="D245" s="761">
        <v>4680115880801</v>
      </c>
      <c r="E245" s="761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88</v>
      </c>
      <c r="L245" s="35"/>
      <c r="M245" s="36" t="s">
        <v>129</v>
      </c>
      <c r="N245" s="36"/>
      <c r="O245" s="35">
        <v>40</v>
      </c>
      <c r="P245" s="98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3"/>
      <c r="R245" s="763"/>
      <c r="S245" s="763"/>
      <c r="T245" s="764"/>
      <c r="U245" s="37" t="s">
        <v>45</v>
      </c>
      <c r="V245" s="37" t="s">
        <v>45</v>
      </c>
      <c r="W245" s="38" t="s">
        <v>0</v>
      </c>
      <c r="X245" s="56">
        <v>6</v>
      </c>
      <c r="Y245" s="53">
        <f>IFERROR(IF(X245="",0,CEILING((X245/$H245),1)*$H245),"")</f>
        <v>7.1999999999999993</v>
      </c>
      <c r="Z245" s="39">
        <f>IFERROR(IF(Y245=0,"",ROUNDUP(Y245/H245,0)*0.00753),"")</f>
        <v>2.2589999999999999E-2</v>
      </c>
      <c r="AA245" s="65" t="s">
        <v>45</v>
      </c>
      <c r="AB245" s="66" t="s">
        <v>45</v>
      </c>
      <c r="AC245" s="333" t="s">
        <v>441</v>
      </c>
      <c r="AG245" s="75"/>
      <c r="AJ245" s="79"/>
      <c r="AK245" s="79"/>
      <c r="BB245" s="334" t="s">
        <v>66</v>
      </c>
      <c r="BM245" s="75">
        <f>IFERROR(X245*I245/H245,"0")</f>
        <v>6.6800000000000006</v>
      </c>
      <c r="BN245" s="75">
        <f>IFERROR(Y245*I245/H245,"0")</f>
        <v>8.016</v>
      </c>
      <c r="BO245" s="75">
        <f>IFERROR(1/J245*(X245/H245),"0")</f>
        <v>1.6025641025641024E-2</v>
      </c>
      <c r="BP245" s="75">
        <f>IFERROR(1/J245*(Y245/H245),"0")</f>
        <v>1.9230769230769232E-2</v>
      </c>
    </row>
    <row r="246" spans="1:68" x14ac:dyDescent="0.2">
      <c r="A246" s="768"/>
      <c r="B246" s="768"/>
      <c r="C246" s="768"/>
      <c r="D246" s="768"/>
      <c r="E246" s="768"/>
      <c r="F246" s="768"/>
      <c r="G246" s="768"/>
      <c r="H246" s="768"/>
      <c r="I246" s="768"/>
      <c r="J246" s="768"/>
      <c r="K246" s="768"/>
      <c r="L246" s="768"/>
      <c r="M246" s="768"/>
      <c r="N246" s="768"/>
      <c r="O246" s="769"/>
      <c r="P246" s="765" t="s">
        <v>40</v>
      </c>
      <c r="Q246" s="766"/>
      <c r="R246" s="766"/>
      <c r="S246" s="766"/>
      <c r="T246" s="766"/>
      <c r="U246" s="766"/>
      <c r="V246" s="767"/>
      <c r="W246" s="40" t="s">
        <v>39</v>
      </c>
      <c r="X246" s="41">
        <f>IFERROR(X241/H241,"0")+IFERROR(X242/H242,"0")+IFERROR(X243/H243,"0")+IFERROR(X244/H244,"0")+IFERROR(X245/H245,"0")</f>
        <v>7.1875</v>
      </c>
      <c r="Y246" s="41">
        <f>IFERROR(Y241/H241,"0")+IFERROR(Y242/H242,"0")+IFERROR(Y243/H243,"0")+IFERROR(Y244/H244,"0")+IFERROR(Y245/H245,"0")</f>
        <v>8</v>
      </c>
      <c r="Z246" s="41">
        <f>IFERROR(IF(Z241="",0,Z241),"0")+IFERROR(IF(Z242="",0,Z242),"0")+IFERROR(IF(Z243="",0,Z243),"0")+IFERROR(IF(Z244="",0,Z244),"0")+IFERROR(IF(Z245="",0,Z245),"0")</f>
        <v>6.769E-2</v>
      </c>
      <c r="AA246" s="64"/>
      <c r="AB246" s="64"/>
      <c r="AC246" s="64"/>
    </row>
    <row r="247" spans="1:68" x14ac:dyDescent="0.2">
      <c r="A247" s="768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65" t="s">
        <v>40</v>
      </c>
      <c r="Q247" s="766"/>
      <c r="R247" s="766"/>
      <c r="S247" s="766"/>
      <c r="T247" s="766"/>
      <c r="U247" s="766"/>
      <c r="V247" s="767"/>
      <c r="W247" s="40" t="s">
        <v>0</v>
      </c>
      <c r="X247" s="41">
        <f>IFERROR(SUM(X241:X245),"0")</f>
        <v>21</v>
      </c>
      <c r="Y247" s="41">
        <f>IFERROR(SUM(Y241:Y245),"0")</f>
        <v>23.2</v>
      </c>
      <c r="Z247" s="40"/>
      <c r="AA247" s="64"/>
      <c r="AB247" s="64"/>
      <c r="AC247" s="64"/>
    </row>
    <row r="248" spans="1:68" ht="16.5" customHeight="1" x14ac:dyDescent="0.25">
      <c r="A248" s="783" t="s">
        <v>442</v>
      </c>
      <c r="B248" s="783"/>
      <c r="C248" s="783"/>
      <c r="D248" s="783"/>
      <c r="E248" s="783"/>
      <c r="F248" s="783"/>
      <c r="G248" s="783"/>
      <c r="H248" s="783"/>
      <c r="I248" s="783"/>
      <c r="J248" s="783"/>
      <c r="K248" s="783"/>
      <c r="L248" s="783"/>
      <c r="M248" s="783"/>
      <c r="N248" s="783"/>
      <c r="O248" s="783"/>
      <c r="P248" s="783"/>
      <c r="Q248" s="783"/>
      <c r="R248" s="783"/>
      <c r="S248" s="783"/>
      <c r="T248" s="783"/>
      <c r="U248" s="783"/>
      <c r="V248" s="783"/>
      <c r="W248" s="783"/>
      <c r="X248" s="783"/>
      <c r="Y248" s="783"/>
      <c r="Z248" s="783"/>
      <c r="AA248" s="62"/>
      <c r="AB248" s="62"/>
      <c r="AC248" s="62"/>
    </row>
    <row r="249" spans="1:68" ht="14.25" customHeight="1" x14ac:dyDescent="0.25">
      <c r="A249" s="760" t="s">
        <v>125</v>
      </c>
      <c r="B249" s="760"/>
      <c r="C249" s="760"/>
      <c r="D249" s="760"/>
      <c r="E249" s="760"/>
      <c r="F249" s="760"/>
      <c r="G249" s="760"/>
      <c r="H249" s="760"/>
      <c r="I249" s="760"/>
      <c r="J249" s="760"/>
      <c r="K249" s="760"/>
      <c r="L249" s="760"/>
      <c r="M249" s="760"/>
      <c r="N249" s="760"/>
      <c r="O249" s="760"/>
      <c r="P249" s="760"/>
      <c r="Q249" s="760"/>
      <c r="R249" s="760"/>
      <c r="S249" s="760"/>
      <c r="T249" s="760"/>
      <c r="U249" s="760"/>
      <c r="V249" s="760"/>
      <c r="W249" s="760"/>
      <c r="X249" s="760"/>
      <c r="Y249" s="760"/>
      <c r="Z249" s="760"/>
      <c r="AA249" s="63"/>
      <c r="AB249" s="63"/>
      <c r="AC249" s="63"/>
    </row>
    <row r="250" spans="1:68" ht="27" customHeight="1" x14ac:dyDescent="0.25">
      <c r="A250" s="60" t="s">
        <v>443</v>
      </c>
      <c r="B250" s="60" t="s">
        <v>444</v>
      </c>
      <c r="C250" s="34">
        <v>4301011945</v>
      </c>
      <c r="D250" s="761">
        <v>4680115884274</v>
      </c>
      <c r="E250" s="76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130</v>
      </c>
      <c r="L250" s="35"/>
      <c r="M250" s="36" t="s">
        <v>158</v>
      </c>
      <c r="N250" s="36"/>
      <c r="O250" s="35">
        <v>55</v>
      </c>
      <c r="P250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3"/>
      <c r="R250" s="763"/>
      <c r="S250" s="763"/>
      <c r="T250" s="76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4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ref="BM250:BM257" si="48">IFERROR(X250*I250/H250,"0")</f>
        <v>0</v>
      </c>
      <c r="BN250" s="75">
        <f t="shared" ref="BN250:BN257" si="49">IFERROR(Y250*I250/H250,"0")</f>
        <v>0</v>
      </c>
      <c r="BO250" s="75">
        <f t="shared" ref="BO250:BO257" si="50">IFERROR(1/J250*(X250/H250),"0")</f>
        <v>0</v>
      </c>
      <c r="BP250" s="75">
        <f t="shared" ref="BP250:BP257" si="51">IFERROR(1/J250*(Y250/H250),"0")</f>
        <v>0</v>
      </c>
    </row>
    <row r="251" spans="1:68" ht="27" customHeight="1" x14ac:dyDescent="0.25">
      <c r="A251" s="60" t="s">
        <v>443</v>
      </c>
      <c r="B251" s="60" t="s">
        <v>446</v>
      </c>
      <c r="C251" s="34">
        <v>4301011717</v>
      </c>
      <c r="D251" s="761">
        <v>4680115884274</v>
      </c>
      <c r="E251" s="761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133</v>
      </c>
      <c r="N251" s="36"/>
      <c r="O251" s="35">
        <v>55</v>
      </c>
      <c r="P251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3"/>
      <c r="R251" s="763"/>
      <c r="S251" s="763"/>
      <c r="T251" s="76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448</v>
      </c>
      <c r="B252" s="60" t="s">
        <v>449</v>
      </c>
      <c r="C252" s="34">
        <v>4301011719</v>
      </c>
      <c r="D252" s="761">
        <v>4680115884298</v>
      </c>
      <c r="E252" s="761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3"/>
      <c r="R252" s="763"/>
      <c r="S252" s="763"/>
      <c r="T252" s="76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450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451</v>
      </c>
      <c r="B253" s="60" t="s">
        <v>452</v>
      </c>
      <c r="C253" s="34">
        <v>4301011944</v>
      </c>
      <c r="D253" s="761">
        <v>4680115884250</v>
      </c>
      <c r="E253" s="761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/>
      <c r="M253" s="36" t="s">
        <v>158</v>
      </c>
      <c r="N253" s="36"/>
      <c r="O253" s="35">
        <v>55</v>
      </c>
      <c r="P253" s="9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3"/>
      <c r="R253" s="763"/>
      <c r="S253" s="763"/>
      <c r="T253" s="76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445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451</v>
      </c>
      <c r="B254" s="60" t="s">
        <v>453</v>
      </c>
      <c r="C254" s="34">
        <v>4301011733</v>
      </c>
      <c r="D254" s="761">
        <v>4680115884250</v>
      </c>
      <c r="E254" s="761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/>
      <c r="M254" s="36" t="s">
        <v>129</v>
      </c>
      <c r="N254" s="36"/>
      <c r="O254" s="35">
        <v>55</v>
      </c>
      <c r="P254" s="9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3"/>
      <c r="R254" s="763"/>
      <c r="S254" s="763"/>
      <c r="T254" s="76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454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4301011718</v>
      </c>
      <c r="D255" s="761">
        <v>4680115884281</v>
      </c>
      <c r="E255" s="761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88</v>
      </c>
      <c r="L255" s="35"/>
      <c r="M255" s="36" t="s">
        <v>133</v>
      </c>
      <c r="N255" s="36"/>
      <c r="O255" s="35">
        <v>55</v>
      </c>
      <c r="P255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3"/>
      <c r="R255" s="763"/>
      <c r="S255" s="763"/>
      <c r="T255" s="764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447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4301011720</v>
      </c>
      <c r="D256" s="761">
        <v>4680115884199</v>
      </c>
      <c r="E256" s="761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88</v>
      </c>
      <c r="L256" s="35"/>
      <c r="M256" s="36" t="s">
        <v>133</v>
      </c>
      <c r="N256" s="36"/>
      <c r="O256" s="35">
        <v>55</v>
      </c>
      <c r="P256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3"/>
      <c r="R256" s="763"/>
      <c r="S256" s="763"/>
      <c r="T256" s="764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450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4301011716</v>
      </c>
      <c r="D257" s="761">
        <v>4680115884267</v>
      </c>
      <c r="E257" s="761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88</v>
      </c>
      <c r="L257" s="35"/>
      <c r="M257" s="36" t="s">
        <v>133</v>
      </c>
      <c r="N257" s="36"/>
      <c r="O257" s="35">
        <v>55</v>
      </c>
      <c r="P257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3"/>
      <c r="R257" s="763"/>
      <c r="S257" s="763"/>
      <c r="T257" s="764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461</v>
      </c>
      <c r="AG257" s="75"/>
      <c r="AJ257" s="79"/>
      <c r="AK257" s="79"/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x14ac:dyDescent="0.2">
      <c r="A258" s="768"/>
      <c r="B258" s="768"/>
      <c r="C258" s="768"/>
      <c r="D258" s="768"/>
      <c r="E258" s="768"/>
      <c r="F258" s="768"/>
      <c r="G258" s="768"/>
      <c r="H258" s="768"/>
      <c r="I258" s="768"/>
      <c r="J258" s="768"/>
      <c r="K258" s="768"/>
      <c r="L258" s="768"/>
      <c r="M258" s="768"/>
      <c r="N258" s="768"/>
      <c r="O258" s="769"/>
      <c r="P258" s="765" t="s">
        <v>40</v>
      </c>
      <c r="Q258" s="766"/>
      <c r="R258" s="766"/>
      <c r="S258" s="766"/>
      <c r="T258" s="766"/>
      <c r="U258" s="766"/>
      <c r="V258" s="767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68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65" t="s">
        <v>40</v>
      </c>
      <c r="Q259" s="766"/>
      <c r="R259" s="766"/>
      <c r="S259" s="766"/>
      <c r="T259" s="766"/>
      <c r="U259" s="766"/>
      <c r="V259" s="767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783" t="s">
        <v>462</v>
      </c>
      <c r="B260" s="783"/>
      <c r="C260" s="783"/>
      <c r="D260" s="783"/>
      <c r="E260" s="783"/>
      <c r="F260" s="783"/>
      <c r="G260" s="783"/>
      <c r="H260" s="783"/>
      <c r="I260" s="783"/>
      <c r="J260" s="783"/>
      <c r="K260" s="783"/>
      <c r="L260" s="783"/>
      <c r="M260" s="783"/>
      <c r="N260" s="783"/>
      <c r="O260" s="783"/>
      <c r="P260" s="783"/>
      <c r="Q260" s="783"/>
      <c r="R260" s="783"/>
      <c r="S260" s="783"/>
      <c r="T260" s="783"/>
      <c r="U260" s="783"/>
      <c r="V260" s="783"/>
      <c r="W260" s="783"/>
      <c r="X260" s="783"/>
      <c r="Y260" s="783"/>
      <c r="Z260" s="783"/>
      <c r="AA260" s="62"/>
      <c r="AB260" s="62"/>
      <c r="AC260" s="62"/>
    </row>
    <row r="261" spans="1:68" ht="14.25" customHeight="1" x14ac:dyDescent="0.25">
      <c r="A261" s="760" t="s">
        <v>125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63"/>
      <c r="AB261" s="63"/>
      <c r="AC261" s="63"/>
    </row>
    <row r="262" spans="1:68" ht="27" customHeight="1" x14ac:dyDescent="0.25">
      <c r="A262" s="60" t="s">
        <v>463</v>
      </c>
      <c r="B262" s="60" t="s">
        <v>464</v>
      </c>
      <c r="C262" s="34">
        <v>4301011942</v>
      </c>
      <c r="D262" s="761">
        <v>4680115884137</v>
      </c>
      <c r="E262" s="761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130</v>
      </c>
      <c r="L262" s="35"/>
      <c r="M262" s="36" t="s">
        <v>158</v>
      </c>
      <c r="N262" s="36"/>
      <c r="O262" s="35">
        <v>55</v>
      </c>
      <c r="P262" s="9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3"/>
      <c r="R262" s="763"/>
      <c r="S262" s="763"/>
      <c r="T262" s="764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69" si="5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157</v>
      </c>
      <c r="AG262" s="75"/>
      <c r="AJ262" s="79"/>
      <c r="AK262" s="79"/>
      <c r="BB262" s="352" t="s">
        <v>66</v>
      </c>
      <c r="BM262" s="75">
        <f t="shared" ref="BM262:BM269" si="53">IFERROR(X262*I262/H262,"0")</f>
        <v>0</v>
      </c>
      <c r="BN262" s="75">
        <f t="shared" ref="BN262:BN269" si="54">IFERROR(Y262*I262/H262,"0")</f>
        <v>0</v>
      </c>
      <c r="BO262" s="75">
        <f t="shared" ref="BO262:BO269" si="55">IFERROR(1/J262*(X262/H262),"0")</f>
        <v>0</v>
      </c>
      <c r="BP262" s="75">
        <f t="shared" ref="BP262:BP269" si="56">IFERROR(1/J262*(Y262/H262),"0")</f>
        <v>0</v>
      </c>
    </row>
    <row r="263" spans="1:68" ht="27" customHeight="1" x14ac:dyDescent="0.25">
      <c r="A263" s="60" t="s">
        <v>463</v>
      </c>
      <c r="B263" s="60" t="s">
        <v>465</v>
      </c>
      <c r="C263" s="34">
        <v>4301011826</v>
      </c>
      <c r="D263" s="761">
        <v>4680115884137</v>
      </c>
      <c r="E263" s="761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133</v>
      </c>
      <c r="N263" s="36"/>
      <c r="O263" s="35">
        <v>55</v>
      </c>
      <c r="P263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3"/>
      <c r="R263" s="763"/>
      <c r="S263" s="763"/>
      <c r="T263" s="76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466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467</v>
      </c>
      <c r="B264" s="60" t="s">
        <v>468</v>
      </c>
      <c r="C264" s="34">
        <v>4301011724</v>
      </c>
      <c r="D264" s="761">
        <v>4680115884236</v>
      </c>
      <c r="E264" s="761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133</v>
      </c>
      <c r="N264" s="36"/>
      <c r="O264" s="35">
        <v>55</v>
      </c>
      <c r="P264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3"/>
      <c r="R264" s="763"/>
      <c r="S264" s="763"/>
      <c r="T264" s="76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469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470</v>
      </c>
      <c r="B265" s="60" t="s">
        <v>471</v>
      </c>
      <c r="C265" s="34">
        <v>4301011721</v>
      </c>
      <c r="D265" s="761">
        <v>4680115884175</v>
      </c>
      <c r="E265" s="761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/>
      <c r="M265" s="36" t="s">
        <v>133</v>
      </c>
      <c r="N265" s="36"/>
      <c r="O265" s="35">
        <v>55</v>
      </c>
      <c r="P265" s="9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3"/>
      <c r="R265" s="763"/>
      <c r="S265" s="763"/>
      <c r="T265" s="76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472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4301011824</v>
      </c>
      <c r="D266" s="761">
        <v>4680115884144</v>
      </c>
      <c r="E266" s="761"/>
      <c r="F266" s="59">
        <v>0.4</v>
      </c>
      <c r="G266" s="35">
        <v>10</v>
      </c>
      <c r="H266" s="59">
        <v>4</v>
      </c>
      <c r="I266" s="59">
        <v>4.21</v>
      </c>
      <c r="J266" s="35">
        <v>132</v>
      </c>
      <c r="K266" s="35" t="s">
        <v>88</v>
      </c>
      <c r="L266" s="35"/>
      <c r="M266" s="36" t="s">
        <v>133</v>
      </c>
      <c r="N266" s="36"/>
      <c r="O266" s="35">
        <v>55</v>
      </c>
      <c r="P266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3"/>
      <c r="R266" s="763"/>
      <c r="S266" s="763"/>
      <c r="T266" s="76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466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475</v>
      </c>
      <c r="B267" s="60" t="s">
        <v>476</v>
      </c>
      <c r="C267" s="34">
        <v>4301011963</v>
      </c>
      <c r="D267" s="761">
        <v>4680115885288</v>
      </c>
      <c r="E267" s="761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133</v>
      </c>
      <c r="N267" s="36"/>
      <c r="O267" s="35">
        <v>55</v>
      </c>
      <c r="P267" s="9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3"/>
      <c r="R267" s="763"/>
      <c r="S267" s="763"/>
      <c r="T267" s="76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477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4301011726</v>
      </c>
      <c r="D268" s="761">
        <v>4680115884182</v>
      </c>
      <c r="E268" s="761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88</v>
      </c>
      <c r="L268" s="35"/>
      <c r="M268" s="36" t="s">
        <v>133</v>
      </c>
      <c r="N268" s="36"/>
      <c r="O268" s="35">
        <v>55</v>
      </c>
      <c r="P268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3"/>
      <c r="R268" s="763"/>
      <c r="S268" s="763"/>
      <c r="T268" s="76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469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480</v>
      </c>
      <c r="B269" s="60" t="s">
        <v>481</v>
      </c>
      <c r="C269" s="34">
        <v>4301011722</v>
      </c>
      <c r="D269" s="761">
        <v>4680115884205</v>
      </c>
      <c r="E269" s="76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88</v>
      </c>
      <c r="L269" s="35"/>
      <c r="M269" s="36" t="s">
        <v>133</v>
      </c>
      <c r="N269" s="36"/>
      <c r="O269" s="35">
        <v>55</v>
      </c>
      <c r="P269" s="9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3"/>
      <c r="R269" s="763"/>
      <c r="S269" s="763"/>
      <c r="T269" s="76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472</v>
      </c>
      <c r="AG269" s="75"/>
      <c r="AJ269" s="79"/>
      <c r="AK269" s="79"/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x14ac:dyDescent="0.2">
      <c r="A270" s="768"/>
      <c r="B270" s="768"/>
      <c r="C270" s="768"/>
      <c r="D270" s="768"/>
      <c r="E270" s="768"/>
      <c r="F270" s="768"/>
      <c r="G270" s="768"/>
      <c r="H270" s="768"/>
      <c r="I270" s="768"/>
      <c r="J270" s="768"/>
      <c r="K270" s="768"/>
      <c r="L270" s="768"/>
      <c r="M270" s="768"/>
      <c r="N270" s="768"/>
      <c r="O270" s="769"/>
      <c r="P270" s="765" t="s">
        <v>40</v>
      </c>
      <c r="Q270" s="766"/>
      <c r="R270" s="766"/>
      <c r="S270" s="766"/>
      <c r="T270" s="766"/>
      <c r="U270" s="766"/>
      <c r="V270" s="767"/>
      <c r="W270" s="40" t="s">
        <v>39</v>
      </c>
      <c r="X270" s="41">
        <f>IFERROR(X262/H262,"0")+IFERROR(X263/H263,"0")+IFERROR(X264/H264,"0")+IFERROR(X265/H265,"0")+IFERROR(X266/H266,"0")+IFERROR(X267/H267,"0")+IFERROR(X268/H268,"0")+IFERROR(X269/H269,"0")</f>
        <v>0</v>
      </c>
      <c r="Y270" s="41">
        <f>IFERROR(Y262/H262,"0")+IFERROR(Y263/H263,"0")+IFERROR(Y264/H264,"0")+IFERROR(Y265/H265,"0")+IFERROR(Y266/H266,"0")+IFERROR(Y267/H267,"0")+IFERROR(Y268/H268,"0")+IFERROR(Y269/H269,"0")</f>
        <v>0</v>
      </c>
      <c r="Z270" s="41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68"/>
      <c r="B271" s="768"/>
      <c r="C271" s="768"/>
      <c r="D271" s="768"/>
      <c r="E271" s="768"/>
      <c r="F271" s="768"/>
      <c r="G271" s="768"/>
      <c r="H271" s="768"/>
      <c r="I271" s="768"/>
      <c r="J271" s="768"/>
      <c r="K271" s="768"/>
      <c r="L271" s="768"/>
      <c r="M271" s="768"/>
      <c r="N271" s="768"/>
      <c r="O271" s="769"/>
      <c r="P271" s="765" t="s">
        <v>40</v>
      </c>
      <c r="Q271" s="766"/>
      <c r="R271" s="766"/>
      <c r="S271" s="766"/>
      <c r="T271" s="766"/>
      <c r="U271" s="766"/>
      <c r="V271" s="767"/>
      <c r="W271" s="40" t="s">
        <v>0</v>
      </c>
      <c r="X271" s="41">
        <f>IFERROR(SUM(X262:X269),"0")</f>
        <v>0</v>
      </c>
      <c r="Y271" s="41">
        <f>IFERROR(SUM(Y262:Y269),"0")</f>
        <v>0</v>
      </c>
      <c r="Z271" s="40"/>
      <c r="AA271" s="64"/>
      <c r="AB271" s="64"/>
      <c r="AC271" s="64"/>
    </row>
    <row r="272" spans="1:68" ht="14.25" customHeight="1" x14ac:dyDescent="0.25">
      <c r="A272" s="760" t="s">
        <v>180</v>
      </c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0"/>
      <c r="P272" s="760"/>
      <c r="Q272" s="760"/>
      <c r="R272" s="760"/>
      <c r="S272" s="760"/>
      <c r="T272" s="760"/>
      <c r="U272" s="760"/>
      <c r="V272" s="760"/>
      <c r="W272" s="760"/>
      <c r="X272" s="760"/>
      <c r="Y272" s="760"/>
      <c r="Z272" s="760"/>
      <c r="AA272" s="63"/>
      <c r="AB272" s="63"/>
      <c r="AC272" s="63"/>
    </row>
    <row r="273" spans="1:68" ht="27" customHeight="1" x14ac:dyDescent="0.25">
      <c r="A273" s="60" t="s">
        <v>482</v>
      </c>
      <c r="B273" s="60" t="s">
        <v>483</v>
      </c>
      <c r="C273" s="34">
        <v>4301020340</v>
      </c>
      <c r="D273" s="761">
        <v>4680115885721</v>
      </c>
      <c r="E273" s="761"/>
      <c r="F273" s="59">
        <v>0.33</v>
      </c>
      <c r="G273" s="35">
        <v>6</v>
      </c>
      <c r="H273" s="59">
        <v>1.98</v>
      </c>
      <c r="I273" s="59">
        <v>2.08</v>
      </c>
      <c r="J273" s="35">
        <v>234</v>
      </c>
      <c r="K273" s="35" t="s">
        <v>83</v>
      </c>
      <c r="L273" s="35"/>
      <c r="M273" s="36" t="s">
        <v>129</v>
      </c>
      <c r="N273" s="36"/>
      <c r="O273" s="35">
        <v>50</v>
      </c>
      <c r="P273" s="965" t="s">
        <v>484</v>
      </c>
      <c r="Q273" s="763"/>
      <c r="R273" s="763"/>
      <c r="S273" s="763"/>
      <c r="T273" s="764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IFERROR(IF(Y273=0,"",ROUNDUP(Y273/H273,0)*0.00502),"")</f>
        <v/>
      </c>
      <c r="AA273" s="65" t="s">
        <v>45</v>
      </c>
      <c r="AB273" s="66" t="s">
        <v>45</v>
      </c>
      <c r="AC273" s="367" t="s">
        <v>485</v>
      </c>
      <c r="AG273" s="75"/>
      <c r="AJ273" s="79"/>
      <c r="AK273" s="79"/>
      <c r="BB273" s="36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768"/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9"/>
      <c r="P274" s="765" t="s">
        <v>40</v>
      </c>
      <c r="Q274" s="766"/>
      <c r="R274" s="766"/>
      <c r="S274" s="766"/>
      <c r="T274" s="766"/>
      <c r="U274" s="766"/>
      <c r="V274" s="767"/>
      <c r="W274" s="40" t="s">
        <v>39</v>
      </c>
      <c r="X274" s="41">
        <f>IFERROR(X273/H273,"0")</f>
        <v>0</v>
      </c>
      <c r="Y274" s="41">
        <f>IFERROR(Y273/H273,"0")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768"/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9"/>
      <c r="P275" s="765" t="s">
        <v>40</v>
      </c>
      <c r="Q275" s="766"/>
      <c r="R275" s="766"/>
      <c r="S275" s="766"/>
      <c r="T275" s="766"/>
      <c r="U275" s="766"/>
      <c r="V275" s="767"/>
      <c r="W275" s="40" t="s">
        <v>0</v>
      </c>
      <c r="X275" s="41">
        <f>IFERROR(SUM(X273:X273),"0")</f>
        <v>0</v>
      </c>
      <c r="Y275" s="41">
        <f>IFERROR(SUM(Y273:Y273),"0")</f>
        <v>0</v>
      </c>
      <c r="Z275" s="40"/>
      <c r="AA275" s="64"/>
      <c r="AB275" s="64"/>
      <c r="AC275" s="64"/>
    </row>
    <row r="276" spans="1:68" ht="16.5" customHeight="1" x14ac:dyDescent="0.25">
      <c r="A276" s="783" t="s">
        <v>486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2"/>
      <c r="AB276" s="62"/>
      <c r="AC276" s="62"/>
    </row>
    <row r="277" spans="1:68" ht="14.25" customHeight="1" x14ac:dyDescent="0.25">
      <c r="A277" s="760" t="s">
        <v>125</v>
      </c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0"/>
      <c r="P277" s="760"/>
      <c r="Q277" s="760"/>
      <c r="R277" s="760"/>
      <c r="S277" s="760"/>
      <c r="T277" s="760"/>
      <c r="U277" s="760"/>
      <c r="V277" s="760"/>
      <c r="W277" s="760"/>
      <c r="X277" s="760"/>
      <c r="Y277" s="760"/>
      <c r="Z277" s="760"/>
      <c r="AA277" s="63"/>
      <c r="AB277" s="63"/>
      <c r="AC277" s="63"/>
    </row>
    <row r="278" spans="1:68" ht="27" customHeight="1" x14ac:dyDescent="0.25">
      <c r="A278" s="60" t="s">
        <v>487</v>
      </c>
      <c r="B278" s="60" t="s">
        <v>488</v>
      </c>
      <c r="C278" s="34">
        <v>4301011855</v>
      </c>
      <c r="D278" s="761">
        <v>4680115885837</v>
      </c>
      <c r="E278" s="761"/>
      <c r="F278" s="59">
        <v>1.35</v>
      </c>
      <c r="G278" s="35">
        <v>8</v>
      </c>
      <c r="H278" s="59">
        <v>10.8</v>
      </c>
      <c r="I278" s="59">
        <v>11.28</v>
      </c>
      <c r="J278" s="35">
        <v>56</v>
      </c>
      <c r="K278" s="35" t="s">
        <v>130</v>
      </c>
      <c r="L278" s="35"/>
      <c r="M278" s="36" t="s">
        <v>133</v>
      </c>
      <c r="N278" s="36"/>
      <c r="O278" s="35">
        <v>55</v>
      </c>
      <c r="P278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3"/>
      <c r="R278" s="763"/>
      <c r="S278" s="763"/>
      <c r="T278" s="764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ref="Y278:Y287" si="57">IFERROR(IF(X278="",0,CEILING((X278/$H278),1)*$H278),"")</f>
        <v>0</v>
      </c>
      <c r="Z278" s="39" t="str">
        <f>IFERROR(IF(Y278=0,"",ROUNDUP(Y278/H278,0)*0.02175),"")</f>
        <v/>
      </c>
      <c r="AA278" s="65" t="s">
        <v>45</v>
      </c>
      <c r="AB278" s="66" t="s">
        <v>45</v>
      </c>
      <c r="AC278" s="369" t="s">
        <v>489</v>
      </c>
      <c r="AG278" s="75"/>
      <c r="AJ278" s="79"/>
      <c r="AK278" s="79"/>
      <c r="BB278" s="370" t="s">
        <v>66</v>
      </c>
      <c r="BM278" s="75">
        <f t="shared" ref="BM278:BM287" si="58">IFERROR(X278*I278/H278,"0")</f>
        <v>0</v>
      </c>
      <c r="BN278" s="75">
        <f t="shared" ref="BN278:BN287" si="59">IFERROR(Y278*I278/H278,"0")</f>
        <v>0</v>
      </c>
      <c r="BO278" s="75">
        <f t="shared" ref="BO278:BO287" si="60">IFERROR(1/J278*(X278/H278),"0")</f>
        <v>0</v>
      </c>
      <c r="BP278" s="75">
        <f t="shared" ref="BP278:BP287" si="61">IFERROR(1/J278*(Y278/H278),"0")</f>
        <v>0</v>
      </c>
    </row>
    <row r="279" spans="1:68" ht="27" customHeight="1" x14ac:dyDescent="0.25">
      <c r="A279" s="60" t="s">
        <v>490</v>
      </c>
      <c r="B279" s="60" t="s">
        <v>491</v>
      </c>
      <c r="C279" s="34">
        <v>4301011322</v>
      </c>
      <c r="D279" s="761">
        <v>4607091387452</v>
      </c>
      <c r="E279" s="761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3"/>
      <c r="R279" s="763"/>
      <c r="S279" s="763"/>
      <c r="T279" s="764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492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27" customHeight="1" x14ac:dyDescent="0.25">
      <c r="A280" s="60" t="s">
        <v>493</v>
      </c>
      <c r="B280" s="60" t="s">
        <v>494</v>
      </c>
      <c r="C280" s="34">
        <v>4301011910</v>
      </c>
      <c r="D280" s="761">
        <v>4680115885806</v>
      </c>
      <c r="E280" s="761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130</v>
      </c>
      <c r="L280" s="35"/>
      <c r="M280" s="36" t="s">
        <v>158</v>
      </c>
      <c r="N280" s="36"/>
      <c r="O280" s="35">
        <v>55</v>
      </c>
      <c r="P280" s="968" t="s">
        <v>495</v>
      </c>
      <c r="Q280" s="763"/>
      <c r="R280" s="763"/>
      <c r="S280" s="763"/>
      <c r="T280" s="764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493</v>
      </c>
      <c r="B281" s="60" t="s">
        <v>497</v>
      </c>
      <c r="C281" s="34">
        <v>4301011850</v>
      </c>
      <c r="D281" s="761">
        <v>4680115885806</v>
      </c>
      <c r="E281" s="761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/>
      <c r="M281" s="36" t="s">
        <v>133</v>
      </c>
      <c r="N281" s="36"/>
      <c r="O281" s="35">
        <v>55</v>
      </c>
      <c r="P281" s="9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3"/>
      <c r="R281" s="763"/>
      <c r="S281" s="763"/>
      <c r="T281" s="764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498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37.5" customHeight="1" x14ac:dyDescent="0.25">
      <c r="A282" s="60" t="s">
        <v>499</v>
      </c>
      <c r="B282" s="60" t="s">
        <v>500</v>
      </c>
      <c r="C282" s="34">
        <v>4301011853</v>
      </c>
      <c r="D282" s="761">
        <v>4680115885851</v>
      </c>
      <c r="E282" s="761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/>
      <c r="M282" s="36" t="s">
        <v>133</v>
      </c>
      <c r="N282" s="36"/>
      <c r="O282" s="35">
        <v>55</v>
      </c>
      <c r="P282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3"/>
      <c r="R282" s="763"/>
      <c r="S282" s="763"/>
      <c r="T282" s="764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501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37.5" customHeight="1" x14ac:dyDescent="0.25">
      <c r="A283" s="60" t="s">
        <v>502</v>
      </c>
      <c r="B283" s="60" t="s">
        <v>503</v>
      </c>
      <c r="C283" s="34">
        <v>4301011313</v>
      </c>
      <c r="D283" s="761">
        <v>4607091385984</v>
      </c>
      <c r="E283" s="761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/>
      <c r="M283" s="36" t="s">
        <v>133</v>
      </c>
      <c r="N283" s="36"/>
      <c r="O283" s="35">
        <v>55</v>
      </c>
      <c r="P283" s="9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3"/>
      <c r="R283" s="763"/>
      <c r="S283" s="763"/>
      <c r="T283" s="764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504</v>
      </c>
      <c r="AG283" s="75"/>
      <c r="AJ283" s="79"/>
      <c r="AK283" s="79"/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27" customHeight="1" x14ac:dyDescent="0.25">
      <c r="A284" s="60" t="s">
        <v>505</v>
      </c>
      <c r="B284" s="60" t="s">
        <v>506</v>
      </c>
      <c r="C284" s="34">
        <v>4301011852</v>
      </c>
      <c r="D284" s="761">
        <v>4680115885844</v>
      </c>
      <c r="E284" s="761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88</v>
      </c>
      <c r="L284" s="35"/>
      <c r="M284" s="36" t="s">
        <v>133</v>
      </c>
      <c r="N284" s="36"/>
      <c r="O284" s="35">
        <v>55</v>
      </c>
      <c r="P284" s="9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3"/>
      <c r="R284" s="763"/>
      <c r="S284" s="763"/>
      <c r="T284" s="764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489</v>
      </c>
      <c r="AG284" s="75"/>
      <c r="AJ284" s="79"/>
      <c r="AK284" s="79"/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27" customHeight="1" x14ac:dyDescent="0.25">
      <c r="A285" s="60" t="s">
        <v>507</v>
      </c>
      <c r="B285" s="60" t="s">
        <v>508</v>
      </c>
      <c r="C285" s="34">
        <v>4301011319</v>
      </c>
      <c r="D285" s="761">
        <v>4607091387469</v>
      </c>
      <c r="E285" s="761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88</v>
      </c>
      <c r="L285" s="35"/>
      <c r="M285" s="36" t="s">
        <v>133</v>
      </c>
      <c r="N285" s="36"/>
      <c r="O285" s="35">
        <v>55</v>
      </c>
      <c r="P285" s="96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3"/>
      <c r="R285" s="763"/>
      <c r="S285" s="763"/>
      <c r="T285" s="764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509</v>
      </c>
      <c r="AG285" s="75"/>
      <c r="AJ285" s="79"/>
      <c r="AK285" s="79"/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510</v>
      </c>
      <c r="B286" s="60" t="s">
        <v>511</v>
      </c>
      <c r="C286" s="34">
        <v>4301011851</v>
      </c>
      <c r="D286" s="761">
        <v>4680115885820</v>
      </c>
      <c r="E286" s="761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88</v>
      </c>
      <c r="L286" s="35"/>
      <c r="M286" s="36" t="s">
        <v>133</v>
      </c>
      <c r="N286" s="36"/>
      <c r="O286" s="35">
        <v>55</v>
      </c>
      <c r="P286" s="9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3"/>
      <c r="R286" s="763"/>
      <c r="S286" s="763"/>
      <c r="T286" s="764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498</v>
      </c>
      <c r="AG286" s="75"/>
      <c r="AJ286" s="79"/>
      <c r="AK286" s="79"/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4301011316</v>
      </c>
      <c r="D287" s="761">
        <v>4607091387438</v>
      </c>
      <c r="E287" s="761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88</v>
      </c>
      <c r="L287" s="35"/>
      <c r="M287" s="36" t="s">
        <v>133</v>
      </c>
      <c r="N287" s="36"/>
      <c r="O287" s="35">
        <v>55</v>
      </c>
      <c r="P287" s="9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3"/>
      <c r="R287" s="763"/>
      <c r="S287" s="763"/>
      <c r="T287" s="764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514</v>
      </c>
      <c r="AG287" s="75"/>
      <c r="AJ287" s="79"/>
      <c r="AK287" s="79"/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x14ac:dyDescent="0.2">
      <c r="A288" s="768"/>
      <c r="B288" s="768"/>
      <c r="C288" s="768"/>
      <c r="D288" s="768"/>
      <c r="E288" s="768"/>
      <c r="F288" s="768"/>
      <c r="G288" s="768"/>
      <c r="H288" s="768"/>
      <c r="I288" s="768"/>
      <c r="J288" s="768"/>
      <c r="K288" s="768"/>
      <c r="L288" s="768"/>
      <c r="M288" s="768"/>
      <c r="N288" s="768"/>
      <c r="O288" s="769"/>
      <c r="P288" s="765" t="s">
        <v>40</v>
      </c>
      <c r="Q288" s="766"/>
      <c r="R288" s="766"/>
      <c r="S288" s="766"/>
      <c r="T288" s="766"/>
      <c r="U288" s="766"/>
      <c r="V288" s="767"/>
      <c r="W288" s="40" t="s">
        <v>39</v>
      </c>
      <c r="X288" s="41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41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41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4"/>
      <c r="AB288" s="64"/>
      <c r="AC288" s="64"/>
    </row>
    <row r="289" spans="1:68" x14ac:dyDescent="0.2">
      <c r="A289" s="768"/>
      <c r="B289" s="768"/>
      <c r="C289" s="768"/>
      <c r="D289" s="768"/>
      <c r="E289" s="768"/>
      <c r="F289" s="768"/>
      <c r="G289" s="768"/>
      <c r="H289" s="768"/>
      <c r="I289" s="768"/>
      <c r="J289" s="768"/>
      <c r="K289" s="768"/>
      <c r="L289" s="768"/>
      <c r="M289" s="768"/>
      <c r="N289" s="768"/>
      <c r="O289" s="769"/>
      <c r="P289" s="765" t="s">
        <v>40</v>
      </c>
      <c r="Q289" s="766"/>
      <c r="R289" s="766"/>
      <c r="S289" s="766"/>
      <c r="T289" s="766"/>
      <c r="U289" s="766"/>
      <c r="V289" s="767"/>
      <c r="W289" s="40" t="s">
        <v>0</v>
      </c>
      <c r="X289" s="41">
        <f>IFERROR(SUM(X278:X287),"0")</f>
        <v>0</v>
      </c>
      <c r="Y289" s="41">
        <f>IFERROR(SUM(Y278:Y287),"0")</f>
        <v>0</v>
      </c>
      <c r="Z289" s="40"/>
      <c r="AA289" s="64"/>
      <c r="AB289" s="64"/>
      <c r="AC289" s="64"/>
    </row>
    <row r="290" spans="1:68" ht="16.5" customHeight="1" x14ac:dyDescent="0.25">
      <c r="A290" s="783" t="s">
        <v>515</v>
      </c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3"/>
      <c r="P290" s="783"/>
      <c r="Q290" s="783"/>
      <c r="R290" s="783"/>
      <c r="S290" s="783"/>
      <c r="T290" s="783"/>
      <c r="U290" s="783"/>
      <c r="V290" s="783"/>
      <c r="W290" s="783"/>
      <c r="X290" s="783"/>
      <c r="Y290" s="783"/>
      <c r="Z290" s="783"/>
      <c r="AA290" s="62"/>
      <c r="AB290" s="62"/>
      <c r="AC290" s="62"/>
    </row>
    <row r="291" spans="1:68" ht="14.25" customHeight="1" x14ac:dyDescent="0.25">
      <c r="A291" s="760" t="s">
        <v>125</v>
      </c>
      <c r="B291" s="760"/>
      <c r="C291" s="760"/>
      <c r="D291" s="760"/>
      <c r="E291" s="760"/>
      <c r="F291" s="760"/>
      <c r="G291" s="760"/>
      <c r="H291" s="760"/>
      <c r="I291" s="760"/>
      <c r="J291" s="760"/>
      <c r="K291" s="760"/>
      <c r="L291" s="760"/>
      <c r="M291" s="760"/>
      <c r="N291" s="760"/>
      <c r="O291" s="760"/>
      <c r="P291" s="760"/>
      <c r="Q291" s="760"/>
      <c r="R291" s="760"/>
      <c r="S291" s="760"/>
      <c r="T291" s="760"/>
      <c r="U291" s="760"/>
      <c r="V291" s="760"/>
      <c r="W291" s="760"/>
      <c r="X291" s="760"/>
      <c r="Y291" s="760"/>
      <c r="Z291" s="760"/>
      <c r="AA291" s="63"/>
      <c r="AB291" s="63"/>
      <c r="AC291" s="63"/>
    </row>
    <row r="292" spans="1:68" ht="27" customHeight="1" x14ac:dyDescent="0.25">
      <c r="A292" s="60" t="s">
        <v>516</v>
      </c>
      <c r="B292" s="60" t="s">
        <v>517</v>
      </c>
      <c r="C292" s="34">
        <v>4301011876</v>
      </c>
      <c r="D292" s="761">
        <v>4680115885707</v>
      </c>
      <c r="E292" s="761"/>
      <c r="F292" s="59">
        <v>0.9</v>
      </c>
      <c r="G292" s="35">
        <v>10</v>
      </c>
      <c r="H292" s="59">
        <v>9</v>
      </c>
      <c r="I292" s="59">
        <v>9.48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31</v>
      </c>
      <c r="P292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3"/>
      <c r="R292" s="763"/>
      <c r="S292" s="763"/>
      <c r="T292" s="76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9" t="s">
        <v>454</v>
      </c>
      <c r="AG292" s="75"/>
      <c r="AJ292" s="79"/>
      <c r="AK292" s="79"/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68"/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9"/>
      <c r="P293" s="765" t="s">
        <v>40</v>
      </c>
      <c r="Q293" s="766"/>
      <c r="R293" s="766"/>
      <c r="S293" s="766"/>
      <c r="T293" s="766"/>
      <c r="U293" s="766"/>
      <c r="V293" s="767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x14ac:dyDescent="0.2">
      <c r="A294" s="768"/>
      <c r="B294" s="768"/>
      <c r="C294" s="768"/>
      <c r="D294" s="768"/>
      <c r="E294" s="768"/>
      <c r="F294" s="768"/>
      <c r="G294" s="768"/>
      <c r="H294" s="768"/>
      <c r="I294" s="768"/>
      <c r="J294" s="768"/>
      <c r="K294" s="768"/>
      <c r="L294" s="768"/>
      <c r="M294" s="768"/>
      <c r="N294" s="768"/>
      <c r="O294" s="769"/>
      <c r="P294" s="765" t="s">
        <v>40</v>
      </c>
      <c r="Q294" s="766"/>
      <c r="R294" s="766"/>
      <c r="S294" s="766"/>
      <c r="T294" s="766"/>
      <c r="U294" s="766"/>
      <c r="V294" s="767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customHeight="1" x14ac:dyDescent="0.25">
      <c r="A295" s="783" t="s">
        <v>518</v>
      </c>
      <c r="B295" s="783"/>
      <c r="C295" s="783"/>
      <c r="D295" s="783"/>
      <c r="E295" s="783"/>
      <c r="F295" s="783"/>
      <c r="G295" s="783"/>
      <c r="H295" s="783"/>
      <c r="I295" s="783"/>
      <c r="J295" s="783"/>
      <c r="K295" s="783"/>
      <c r="L295" s="783"/>
      <c r="M295" s="783"/>
      <c r="N295" s="783"/>
      <c r="O295" s="783"/>
      <c r="P295" s="783"/>
      <c r="Q295" s="783"/>
      <c r="R295" s="783"/>
      <c r="S295" s="783"/>
      <c r="T295" s="783"/>
      <c r="U295" s="783"/>
      <c r="V295" s="783"/>
      <c r="W295" s="783"/>
      <c r="X295" s="783"/>
      <c r="Y295" s="783"/>
      <c r="Z295" s="783"/>
      <c r="AA295" s="62"/>
      <c r="AB295" s="62"/>
      <c r="AC295" s="62"/>
    </row>
    <row r="296" spans="1:68" ht="14.25" customHeight="1" x14ac:dyDescent="0.25">
      <c r="A296" s="760" t="s">
        <v>125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63"/>
      <c r="AB296" s="63"/>
      <c r="AC296" s="63"/>
    </row>
    <row r="297" spans="1:68" ht="27" customHeight="1" x14ac:dyDescent="0.25">
      <c r="A297" s="60" t="s">
        <v>519</v>
      </c>
      <c r="B297" s="60" t="s">
        <v>520</v>
      </c>
      <c r="C297" s="34">
        <v>4301011223</v>
      </c>
      <c r="D297" s="761">
        <v>4607091383423</v>
      </c>
      <c r="E297" s="761"/>
      <c r="F297" s="59">
        <v>1.35</v>
      </c>
      <c r="G297" s="35">
        <v>8</v>
      </c>
      <c r="H297" s="59">
        <v>10.8</v>
      </c>
      <c r="I297" s="59">
        <v>11.375999999999999</v>
      </c>
      <c r="J297" s="35">
        <v>56</v>
      </c>
      <c r="K297" s="35" t="s">
        <v>130</v>
      </c>
      <c r="L297" s="35"/>
      <c r="M297" s="36" t="s">
        <v>129</v>
      </c>
      <c r="N297" s="36"/>
      <c r="O297" s="35">
        <v>35</v>
      </c>
      <c r="P297" s="9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3"/>
      <c r="R297" s="763"/>
      <c r="S297" s="763"/>
      <c r="T297" s="76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1" t="s">
        <v>132</v>
      </c>
      <c r="AG297" s="75"/>
      <c r="AJ297" s="79"/>
      <c r="AK297" s="79"/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521</v>
      </c>
      <c r="B298" s="60" t="s">
        <v>522</v>
      </c>
      <c r="C298" s="34">
        <v>4301011879</v>
      </c>
      <c r="D298" s="761">
        <v>4680115885691</v>
      </c>
      <c r="E298" s="761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130</v>
      </c>
      <c r="L298" s="35"/>
      <c r="M298" s="36" t="s">
        <v>82</v>
      </c>
      <c r="N298" s="36"/>
      <c r="O298" s="35">
        <v>30</v>
      </c>
      <c r="P298" s="9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3"/>
      <c r="R298" s="763"/>
      <c r="S298" s="763"/>
      <c r="T298" s="764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523</v>
      </c>
      <c r="AG298" s="75"/>
      <c r="AJ298" s="79"/>
      <c r="AK298" s="79"/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524</v>
      </c>
      <c r="B299" s="60" t="s">
        <v>525</v>
      </c>
      <c r="C299" s="34">
        <v>4301011878</v>
      </c>
      <c r="D299" s="761">
        <v>4680115885660</v>
      </c>
      <c r="E299" s="761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130</v>
      </c>
      <c r="L299" s="35"/>
      <c r="M299" s="36" t="s">
        <v>82</v>
      </c>
      <c r="N299" s="36"/>
      <c r="O299" s="35">
        <v>35</v>
      </c>
      <c r="P299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3"/>
      <c r="R299" s="763"/>
      <c r="S299" s="763"/>
      <c r="T299" s="764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526</v>
      </c>
      <c r="AG299" s="75"/>
      <c r="AJ299" s="79"/>
      <c r="AK299" s="79"/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68"/>
      <c r="B300" s="768"/>
      <c r="C300" s="768"/>
      <c r="D300" s="768"/>
      <c r="E300" s="768"/>
      <c r="F300" s="768"/>
      <c r="G300" s="768"/>
      <c r="H300" s="768"/>
      <c r="I300" s="768"/>
      <c r="J300" s="768"/>
      <c r="K300" s="768"/>
      <c r="L300" s="768"/>
      <c r="M300" s="768"/>
      <c r="N300" s="768"/>
      <c r="O300" s="769"/>
      <c r="P300" s="765" t="s">
        <v>40</v>
      </c>
      <c r="Q300" s="766"/>
      <c r="R300" s="766"/>
      <c r="S300" s="766"/>
      <c r="T300" s="766"/>
      <c r="U300" s="766"/>
      <c r="V300" s="767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768"/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9"/>
      <c r="P301" s="765" t="s">
        <v>40</v>
      </c>
      <c r="Q301" s="766"/>
      <c r="R301" s="766"/>
      <c r="S301" s="766"/>
      <c r="T301" s="766"/>
      <c r="U301" s="766"/>
      <c r="V301" s="767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customHeight="1" x14ac:dyDescent="0.25">
      <c r="A302" s="783" t="s">
        <v>527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2"/>
      <c r="AB302" s="62"/>
      <c r="AC302" s="62"/>
    </row>
    <row r="303" spans="1:68" ht="14.25" customHeight="1" x14ac:dyDescent="0.25">
      <c r="A303" s="760" t="s">
        <v>84</v>
      </c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0"/>
      <c r="P303" s="760"/>
      <c r="Q303" s="760"/>
      <c r="R303" s="760"/>
      <c r="S303" s="760"/>
      <c r="T303" s="760"/>
      <c r="U303" s="760"/>
      <c r="V303" s="760"/>
      <c r="W303" s="760"/>
      <c r="X303" s="760"/>
      <c r="Y303" s="760"/>
      <c r="Z303" s="760"/>
      <c r="AA303" s="63"/>
      <c r="AB303" s="63"/>
      <c r="AC303" s="63"/>
    </row>
    <row r="304" spans="1:68" ht="27" customHeight="1" x14ac:dyDescent="0.25">
      <c r="A304" s="60" t="s">
        <v>528</v>
      </c>
      <c r="B304" s="60" t="s">
        <v>529</v>
      </c>
      <c r="C304" s="34">
        <v>4301051409</v>
      </c>
      <c r="D304" s="761">
        <v>4680115881556</v>
      </c>
      <c r="E304" s="761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130</v>
      </c>
      <c r="L304" s="35"/>
      <c r="M304" s="36" t="s">
        <v>129</v>
      </c>
      <c r="N304" s="36"/>
      <c r="O304" s="35">
        <v>45</v>
      </c>
      <c r="P304" s="9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3"/>
      <c r="R304" s="763"/>
      <c r="S304" s="763"/>
      <c r="T304" s="764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530</v>
      </c>
      <c r="AG304" s="75"/>
      <c r="AJ304" s="79"/>
      <c r="AK304" s="79"/>
      <c r="BB304" s="398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t="37.5" customHeight="1" x14ac:dyDescent="0.25">
      <c r="A305" s="60" t="s">
        <v>531</v>
      </c>
      <c r="B305" s="60" t="s">
        <v>532</v>
      </c>
      <c r="C305" s="34">
        <v>4301051506</v>
      </c>
      <c r="D305" s="761">
        <v>4680115881037</v>
      </c>
      <c r="E305" s="761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88</v>
      </c>
      <c r="L305" s="35"/>
      <c r="M305" s="36" t="s">
        <v>82</v>
      </c>
      <c r="N305" s="36"/>
      <c r="O305" s="35">
        <v>40</v>
      </c>
      <c r="P305" s="9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3"/>
      <c r="R305" s="763"/>
      <c r="S305" s="763"/>
      <c r="T305" s="76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533</v>
      </c>
      <c r="AG305" s="75"/>
      <c r="AJ305" s="79"/>
      <c r="AK305" s="79"/>
      <c r="BB305" s="400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t="37.5" customHeight="1" x14ac:dyDescent="0.25">
      <c r="A306" s="60" t="s">
        <v>534</v>
      </c>
      <c r="B306" s="60" t="s">
        <v>535</v>
      </c>
      <c r="C306" s="34">
        <v>4301051487</v>
      </c>
      <c r="D306" s="761">
        <v>4680115881228</v>
      </c>
      <c r="E306" s="761"/>
      <c r="F306" s="59">
        <v>0.4</v>
      </c>
      <c r="G306" s="35">
        <v>6</v>
      </c>
      <c r="H306" s="59">
        <v>2.4</v>
      </c>
      <c r="I306" s="59">
        <v>2.6720000000000002</v>
      </c>
      <c r="J306" s="35">
        <v>156</v>
      </c>
      <c r="K306" s="35" t="s">
        <v>88</v>
      </c>
      <c r="L306" s="35"/>
      <c r="M306" s="36" t="s">
        <v>82</v>
      </c>
      <c r="N306" s="36"/>
      <c r="O306" s="35">
        <v>40</v>
      </c>
      <c r="P306" s="9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3"/>
      <c r="R306" s="763"/>
      <c r="S306" s="763"/>
      <c r="T306" s="764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IFERROR(IF(Y306=0,"",ROUNDUP(Y306/H306,0)*0.00753),"")</f>
        <v/>
      </c>
      <c r="AA306" s="65" t="s">
        <v>45</v>
      </c>
      <c r="AB306" s="66" t="s">
        <v>45</v>
      </c>
      <c r="AC306" s="401" t="s">
        <v>533</v>
      </c>
      <c r="AG306" s="75"/>
      <c r="AJ306" s="79"/>
      <c r="AK306" s="79"/>
      <c r="BB306" s="402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customHeight="1" x14ac:dyDescent="0.25">
      <c r="A307" s="60" t="s">
        <v>536</v>
      </c>
      <c r="B307" s="60" t="s">
        <v>537</v>
      </c>
      <c r="C307" s="34">
        <v>4301051384</v>
      </c>
      <c r="D307" s="761">
        <v>4680115881211</v>
      </c>
      <c r="E307" s="761"/>
      <c r="F307" s="59">
        <v>0.4</v>
      </c>
      <c r="G307" s="35">
        <v>6</v>
      </c>
      <c r="H307" s="59">
        <v>2.4</v>
      </c>
      <c r="I307" s="59">
        <v>2.6</v>
      </c>
      <c r="J307" s="35">
        <v>156</v>
      </c>
      <c r="K307" s="35" t="s">
        <v>88</v>
      </c>
      <c r="L307" s="35"/>
      <c r="M307" s="36" t="s">
        <v>82</v>
      </c>
      <c r="N307" s="36"/>
      <c r="O307" s="35">
        <v>45</v>
      </c>
      <c r="P307" s="9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3"/>
      <c r="R307" s="763"/>
      <c r="S307" s="763"/>
      <c r="T307" s="764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IFERROR(IF(Y307=0,"",ROUNDUP(Y307/H307,0)*0.00753),"")</f>
        <v/>
      </c>
      <c r="AA307" s="65" t="s">
        <v>45</v>
      </c>
      <c r="AB307" s="66" t="s">
        <v>45</v>
      </c>
      <c r="AC307" s="403" t="s">
        <v>530</v>
      </c>
      <c r="AG307" s="75"/>
      <c r="AJ307" s="79"/>
      <c r="AK307" s="79"/>
      <c r="BB307" s="404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538</v>
      </c>
      <c r="B308" s="60" t="s">
        <v>539</v>
      </c>
      <c r="C308" s="34">
        <v>4301051378</v>
      </c>
      <c r="D308" s="761">
        <v>4680115881020</v>
      </c>
      <c r="E308" s="761"/>
      <c r="F308" s="59">
        <v>0.84</v>
      </c>
      <c r="G308" s="35">
        <v>4</v>
      </c>
      <c r="H308" s="59">
        <v>3.36</v>
      </c>
      <c r="I308" s="59">
        <v>3.57</v>
      </c>
      <c r="J308" s="35">
        <v>120</v>
      </c>
      <c r="K308" s="35" t="s">
        <v>88</v>
      </c>
      <c r="L308" s="35"/>
      <c r="M308" s="36" t="s">
        <v>82</v>
      </c>
      <c r="N308" s="36"/>
      <c r="O308" s="35">
        <v>45</v>
      </c>
      <c r="P308" s="9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3"/>
      <c r="R308" s="763"/>
      <c r="S308" s="763"/>
      <c r="T308" s="764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IFERROR(IF(Y308=0,"",ROUNDUP(Y308/H308,0)*0.00937),"")</f>
        <v/>
      </c>
      <c r="AA308" s="65" t="s">
        <v>45</v>
      </c>
      <c r="AB308" s="66" t="s">
        <v>45</v>
      </c>
      <c r="AC308" s="405" t="s">
        <v>540</v>
      </c>
      <c r="AG308" s="75"/>
      <c r="AJ308" s="79"/>
      <c r="AK308" s="79"/>
      <c r="BB308" s="40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68"/>
      <c r="B309" s="768"/>
      <c r="C309" s="768"/>
      <c r="D309" s="768"/>
      <c r="E309" s="768"/>
      <c r="F309" s="768"/>
      <c r="G309" s="768"/>
      <c r="H309" s="768"/>
      <c r="I309" s="768"/>
      <c r="J309" s="768"/>
      <c r="K309" s="768"/>
      <c r="L309" s="768"/>
      <c r="M309" s="768"/>
      <c r="N309" s="768"/>
      <c r="O309" s="769"/>
      <c r="P309" s="765" t="s">
        <v>40</v>
      </c>
      <c r="Q309" s="766"/>
      <c r="R309" s="766"/>
      <c r="S309" s="766"/>
      <c r="T309" s="766"/>
      <c r="U309" s="766"/>
      <c r="V309" s="767"/>
      <c r="W309" s="40" t="s">
        <v>39</v>
      </c>
      <c r="X309" s="41">
        <f>IFERROR(X304/H304,"0")+IFERROR(X305/H305,"0")+IFERROR(X306/H306,"0")+IFERROR(X307/H307,"0")+IFERROR(X308/H308,"0")</f>
        <v>0</v>
      </c>
      <c r="Y309" s="41">
        <f>IFERROR(Y304/H304,"0")+IFERROR(Y305/H305,"0")+IFERROR(Y306/H306,"0")+IFERROR(Y307/H307,"0")+IFERROR(Y308/H308,"0")</f>
        <v>0</v>
      </c>
      <c r="Z309" s="41">
        <f>IFERROR(IF(Z304="",0,Z304),"0")+IFERROR(IF(Z305="",0,Z305),"0")+IFERROR(IF(Z306="",0,Z306),"0")+IFERROR(IF(Z307="",0,Z307),"0")+IFERROR(IF(Z308="",0,Z308),"0")</f>
        <v>0</v>
      </c>
      <c r="AA309" s="64"/>
      <c r="AB309" s="64"/>
      <c r="AC309" s="64"/>
    </row>
    <row r="310" spans="1:68" x14ac:dyDescent="0.2">
      <c r="A310" s="768"/>
      <c r="B310" s="768"/>
      <c r="C310" s="768"/>
      <c r="D310" s="768"/>
      <c r="E310" s="768"/>
      <c r="F310" s="768"/>
      <c r="G310" s="768"/>
      <c r="H310" s="768"/>
      <c r="I310" s="768"/>
      <c r="J310" s="768"/>
      <c r="K310" s="768"/>
      <c r="L310" s="768"/>
      <c r="M310" s="768"/>
      <c r="N310" s="768"/>
      <c r="O310" s="769"/>
      <c r="P310" s="765" t="s">
        <v>40</v>
      </c>
      <c r="Q310" s="766"/>
      <c r="R310" s="766"/>
      <c r="S310" s="766"/>
      <c r="T310" s="766"/>
      <c r="U310" s="766"/>
      <c r="V310" s="767"/>
      <c r="W310" s="40" t="s">
        <v>0</v>
      </c>
      <c r="X310" s="41">
        <f>IFERROR(SUM(X304:X308),"0")</f>
        <v>0</v>
      </c>
      <c r="Y310" s="41">
        <f>IFERROR(SUM(Y304:Y308),"0")</f>
        <v>0</v>
      </c>
      <c r="Z310" s="40"/>
      <c r="AA310" s="64"/>
      <c r="AB310" s="64"/>
      <c r="AC310" s="64"/>
    </row>
    <row r="311" spans="1:68" ht="16.5" customHeight="1" x14ac:dyDescent="0.25">
      <c r="A311" s="783" t="s">
        <v>541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2"/>
      <c r="AB311" s="62"/>
      <c r="AC311" s="62"/>
    </row>
    <row r="312" spans="1:68" ht="14.25" customHeight="1" x14ac:dyDescent="0.25">
      <c r="A312" s="760" t="s">
        <v>125</v>
      </c>
      <c r="B312" s="760"/>
      <c r="C312" s="760"/>
      <c r="D312" s="760"/>
      <c r="E312" s="760"/>
      <c r="F312" s="760"/>
      <c r="G312" s="760"/>
      <c r="H312" s="760"/>
      <c r="I312" s="760"/>
      <c r="J312" s="760"/>
      <c r="K312" s="760"/>
      <c r="L312" s="760"/>
      <c r="M312" s="760"/>
      <c r="N312" s="760"/>
      <c r="O312" s="760"/>
      <c r="P312" s="760"/>
      <c r="Q312" s="760"/>
      <c r="R312" s="760"/>
      <c r="S312" s="760"/>
      <c r="T312" s="760"/>
      <c r="U312" s="760"/>
      <c r="V312" s="760"/>
      <c r="W312" s="760"/>
      <c r="X312" s="760"/>
      <c r="Y312" s="760"/>
      <c r="Z312" s="760"/>
      <c r="AA312" s="63"/>
      <c r="AB312" s="63"/>
      <c r="AC312" s="63"/>
    </row>
    <row r="313" spans="1:68" ht="27" customHeight="1" x14ac:dyDescent="0.25">
      <c r="A313" s="60" t="s">
        <v>542</v>
      </c>
      <c r="B313" s="60" t="s">
        <v>543</v>
      </c>
      <c r="C313" s="34">
        <v>4301011306</v>
      </c>
      <c r="D313" s="761">
        <v>4607091389296</v>
      </c>
      <c r="E313" s="761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88</v>
      </c>
      <c r="L313" s="35"/>
      <c r="M313" s="36" t="s">
        <v>129</v>
      </c>
      <c r="N313" s="36"/>
      <c r="O313" s="35">
        <v>45</v>
      </c>
      <c r="P313" s="95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3"/>
      <c r="R313" s="763"/>
      <c r="S313" s="763"/>
      <c r="T313" s="764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407" t="s">
        <v>544</v>
      </c>
      <c r="AG313" s="75"/>
      <c r="AJ313" s="79"/>
      <c r="AK313" s="79"/>
      <c r="BB313" s="408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68"/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9"/>
      <c r="P314" s="765" t="s">
        <v>40</v>
      </c>
      <c r="Q314" s="766"/>
      <c r="R314" s="766"/>
      <c r="S314" s="766"/>
      <c r="T314" s="766"/>
      <c r="U314" s="766"/>
      <c r="V314" s="767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68"/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9"/>
      <c r="P315" s="765" t="s">
        <v>40</v>
      </c>
      <c r="Q315" s="766"/>
      <c r="R315" s="766"/>
      <c r="S315" s="766"/>
      <c r="T315" s="766"/>
      <c r="U315" s="766"/>
      <c r="V315" s="767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60" t="s">
        <v>78</v>
      </c>
      <c r="B316" s="760"/>
      <c r="C316" s="760"/>
      <c r="D316" s="760"/>
      <c r="E316" s="760"/>
      <c r="F316" s="760"/>
      <c r="G316" s="760"/>
      <c r="H316" s="760"/>
      <c r="I316" s="760"/>
      <c r="J316" s="760"/>
      <c r="K316" s="760"/>
      <c r="L316" s="760"/>
      <c r="M316" s="760"/>
      <c r="N316" s="760"/>
      <c r="O316" s="760"/>
      <c r="P316" s="760"/>
      <c r="Q316" s="760"/>
      <c r="R316" s="760"/>
      <c r="S316" s="760"/>
      <c r="T316" s="760"/>
      <c r="U316" s="760"/>
      <c r="V316" s="760"/>
      <c r="W316" s="760"/>
      <c r="X316" s="760"/>
      <c r="Y316" s="760"/>
      <c r="Z316" s="760"/>
      <c r="AA316" s="63"/>
      <c r="AB316" s="63"/>
      <c r="AC316" s="63"/>
    </row>
    <row r="317" spans="1:68" ht="27" customHeight="1" x14ac:dyDescent="0.25">
      <c r="A317" s="60" t="s">
        <v>545</v>
      </c>
      <c r="B317" s="60" t="s">
        <v>546</v>
      </c>
      <c r="C317" s="34">
        <v>4301031163</v>
      </c>
      <c r="D317" s="761">
        <v>4680115880344</v>
      </c>
      <c r="E317" s="761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4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3"/>
      <c r="R317" s="763"/>
      <c r="S317" s="763"/>
      <c r="T317" s="764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9" t="s">
        <v>547</v>
      </c>
      <c r="AG317" s="75"/>
      <c r="AJ317" s="79"/>
      <c r="AK317" s="79"/>
      <c r="BB317" s="410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65" t="s">
        <v>40</v>
      </c>
      <c r="Q318" s="766"/>
      <c r="R318" s="766"/>
      <c r="S318" s="766"/>
      <c r="T318" s="766"/>
      <c r="U318" s="766"/>
      <c r="V318" s="767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68"/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9"/>
      <c r="P319" s="765" t="s">
        <v>40</v>
      </c>
      <c r="Q319" s="766"/>
      <c r="R319" s="766"/>
      <c r="S319" s="766"/>
      <c r="T319" s="766"/>
      <c r="U319" s="766"/>
      <c r="V319" s="767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60" t="s">
        <v>84</v>
      </c>
      <c r="B320" s="760"/>
      <c r="C320" s="760"/>
      <c r="D320" s="760"/>
      <c r="E320" s="760"/>
      <c r="F320" s="760"/>
      <c r="G320" s="760"/>
      <c r="H320" s="760"/>
      <c r="I320" s="760"/>
      <c r="J320" s="760"/>
      <c r="K320" s="760"/>
      <c r="L320" s="760"/>
      <c r="M320" s="760"/>
      <c r="N320" s="760"/>
      <c r="O320" s="760"/>
      <c r="P320" s="760"/>
      <c r="Q320" s="760"/>
      <c r="R320" s="760"/>
      <c r="S320" s="760"/>
      <c r="T320" s="760"/>
      <c r="U320" s="760"/>
      <c r="V320" s="760"/>
      <c r="W320" s="760"/>
      <c r="X320" s="760"/>
      <c r="Y320" s="760"/>
      <c r="Z320" s="760"/>
      <c r="AA320" s="63"/>
      <c r="AB320" s="63"/>
      <c r="AC320" s="63"/>
    </row>
    <row r="321" spans="1:68" ht="27" customHeight="1" x14ac:dyDescent="0.25">
      <c r="A321" s="60" t="s">
        <v>548</v>
      </c>
      <c r="B321" s="60" t="s">
        <v>549</v>
      </c>
      <c r="C321" s="34">
        <v>4301051731</v>
      </c>
      <c r="D321" s="761">
        <v>4680115884618</v>
      </c>
      <c r="E321" s="761"/>
      <c r="F321" s="59">
        <v>0.6</v>
      </c>
      <c r="G321" s="35">
        <v>6</v>
      </c>
      <c r="H321" s="59">
        <v>3.6</v>
      </c>
      <c r="I321" s="59">
        <v>3.81</v>
      </c>
      <c r="J321" s="35">
        <v>132</v>
      </c>
      <c r="K321" s="35" t="s">
        <v>88</v>
      </c>
      <c r="L321" s="35"/>
      <c r="M321" s="36" t="s">
        <v>82</v>
      </c>
      <c r="N321" s="36"/>
      <c r="O321" s="35">
        <v>45</v>
      </c>
      <c r="P321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3"/>
      <c r="R321" s="763"/>
      <c r="S321" s="763"/>
      <c r="T321" s="764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11" t="s">
        <v>550</v>
      </c>
      <c r="AG321" s="75"/>
      <c r="AJ321" s="79"/>
      <c r="AK321" s="79"/>
      <c r="BB321" s="412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65" t="s">
        <v>40</v>
      </c>
      <c r="Q322" s="766"/>
      <c r="R322" s="766"/>
      <c r="S322" s="766"/>
      <c r="T322" s="766"/>
      <c r="U322" s="766"/>
      <c r="V322" s="767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68"/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9"/>
      <c r="P323" s="765" t="s">
        <v>40</v>
      </c>
      <c r="Q323" s="766"/>
      <c r="R323" s="766"/>
      <c r="S323" s="766"/>
      <c r="T323" s="766"/>
      <c r="U323" s="766"/>
      <c r="V323" s="767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6.5" customHeight="1" x14ac:dyDescent="0.25">
      <c r="A324" s="783" t="s">
        <v>551</v>
      </c>
      <c r="B324" s="783"/>
      <c r="C324" s="783"/>
      <c r="D324" s="783"/>
      <c r="E324" s="783"/>
      <c r="F324" s="783"/>
      <c r="G324" s="783"/>
      <c r="H324" s="783"/>
      <c r="I324" s="783"/>
      <c r="J324" s="783"/>
      <c r="K324" s="783"/>
      <c r="L324" s="783"/>
      <c r="M324" s="783"/>
      <c r="N324" s="783"/>
      <c r="O324" s="783"/>
      <c r="P324" s="783"/>
      <c r="Q324" s="783"/>
      <c r="R324" s="783"/>
      <c r="S324" s="783"/>
      <c r="T324" s="783"/>
      <c r="U324" s="783"/>
      <c r="V324" s="783"/>
      <c r="W324" s="783"/>
      <c r="X324" s="783"/>
      <c r="Y324" s="783"/>
      <c r="Z324" s="783"/>
      <c r="AA324" s="62"/>
      <c r="AB324" s="62"/>
      <c r="AC324" s="62"/>
    </row>
    <row r="325" spans="1:68" ht="14.25" customHeight="1" x14ac:dyDescent="0.25">
      <c r="A325" s="760" t="s">
        <v>125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63"/>
      <c r="AB325" s="63"/>
      <c r="AC325" s="63"/>
    </row>
    <row r="326" spans="1:68" ht="27" customHeight="1" x14ac:dyDescent="0.25">
      <c r="A326" s="60" t="s">
        <v>552</v>
      </c>
      <c r="B326" s="60" t="s">
        <v>553</v>
      </c>
      <c r="C326" s="34">
        <v>4301011353</v>
      </c>
      <c r="D326" s="761">
        <v>4607091389807</v>
      </c>
      <c r="E326" s="761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88</v>
      </c>
      <c r="L326" s="35"/>
      <c r="M326" s="36" t="s">
        <v>133</v>
      </c>
      <c r="N326" s="36"/>
      <c r="O326" s="35">
        <v>55</v>
      </c>
      <c r="P326" s="94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3"/>
      <c r="R326" s="763"/>
      <c r="S326" s="763"/>
      <c r="T326" s="764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413" t="s">
        <v>554</v>
      </c>
      <c r="AG326" s="75"/>
      <c r="AJ326" s="79"/>
      <c r="AK326" s="79"/>
      <c r="BB326" s="41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x14ac:dyDescent="0.2">
      <c r="A327" s="768"/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9"/>
      <c r="P327" s="765" t="s">
        <v>40</v>
      </c>
      <c r="Q327" s="766"/>
      <c r="R327" s="766"/>
      <c r="S327" s="766"/>
      <c r="T327" s="766"/>
      <c r="U327" s="766"/>
      <c r="V327" s="767"/>
      <c r="W327" s="40" t="s">
        <v>39</v>
      </c>
      <c r="X327" s="41">
        <f>IFERROR(X326/H326,"0")</f>
        <v>0</v>
      </c>
      <c r="Y327" s="41">
        <f>IFERROR(Y326/H326,"0")</f>
        <v>0</v>
      </c>
      <c r="Z327" s="41">
        <f>IFERROR(IF(Z326="",0,Z326),"0")</f>
        <v>0</v>
      </c>
      <c r="AA327" s="64"/>
      <c r="AB327" s="64"/>
      <c r="AC327" s="64"/>
    </row>
    <row r="328" spans="1:68" x14ac:dyDescent="0.2">
      <c r="A328" s="768"/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9"/>
      <c r="P328" s="765" t="s">
        <v>40</v>
      </c>
      <c r="Q328" s="766"/>
      <c r="R328" s="766"/>
      <c r="S328" s="766"/>
      <c r="T328" s="766"/>
      <c r="U328" s="766"/>
      <c r="V328" s="767"/>
      <c r="W328" s="40" t="s">
        <v>0</v>
      </c>
      <c r="X328" s="41">
        <f>IFERROR(SUM(X326:X326),"0")</f>
        <v>0</v>
      </c>
      <c r="Y328" s="41">
        <f>IFERROR(SUM(Y326:Y326),"0")</f>
        <v>0</v>
      </c>
      <c r="Z328" s="40"/>
      <c r="AA328" s="64"/>
      <c r="AB328" s="64"/>
      <c r="AC328" s="64"/>
    </row>
    <row r="329" spans="1:68" ht="14.25" customHeight="1" x14ac:dyDescent="0.25">
      <c r="A329" s="760" t="s">
        <v>78</v>
      </c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0"/>
      <c r="P329" s="760"/>
      <c r="Q329" s="760"/>
      <c r="R329" s="760"/>
      <c r="S329" s="760"/>
      <c r="T329" s="760"/>
      <c r="U329" s="760"/>
      <c r="V329" s="760"/>
      <c r="W329" s="760"/>
      <c r="X329" s="760"/>
      <c r="Y329" s="760"/>
      <c r="Z329" s="760"/>
      <c r="AA329" s="63"/>
      <c r="AB329" s="63"/>
      <c r="AC329" s="63"/>
    </row>
    <row r="330" spans="1:68" ht="27" customHeight="1" x14ac:dyDescent="0.25">
      <c r="A330" s="60" t="s">
        <v>555</v>
      </c>
      <c r="B330" s="60" t="s">
        <v>556</v>
      </c>
      <c r="C330" s="34">
        <v>4301031164</v>
      </c>
      <c r="D330" s="761">
        <v>4680115880481</v>
      </c>
      <c r="E330" s="761"/>
      <c r="F330" s="59">
        <v>0.28000000000000003</v>
      </c>
      <c r="G330" s="35">
        <v>6</v>
      </c>
      <c r="H330" s="59">
        <v>1.68</v>
      </c>
      <c r="I330" s="59">
        <v>1.78</v>
      </c>
      <c r="J330" s="35">
        <v>234</v>
      </c>
      <c r="K330" s="35" t="s">
        <v>83</v>
      </c>
      <c r="L330" s="35"/>
      <c r="M330" s="36" t="s">
        <v>82</v>
      </c>
      <c r="N330" s="36"/>
      <c r="O330" s="35">
        <v>40</v>
      </c>
      <c r="P330" s="94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3"/>
      <c r="R330" s="763"/>
      <c r="S330" s="763"/>
      <c r="T330" s="764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IFERROR(IF(Y330=0,"",ROUNDUP(Y330/H330,0)*0.00502),"")</f>
        <v/>
      </c>
      <c r="AA330" s="65" t="s">
        <v>45</v>
      </c>
      <c r="AB330" s="66" t="s">
        <v>45</v>
      </c>
      <c r="AC330" s="415" t="s">
        <v>557</v>
      </c>
      <c r="AG330" s="75"/>
      <c r="AJ330" s="79"/>
      <c r="AK330" s="79"/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65" t="s">
        <v>40</v>
      </c>
      <c r="Q331" s="766"/>
      <c r="R331" s="766"/>
      <c r="S331" s="766"/>
      <c r="T331" s="766"/>
      <c r="U331" s="766"/>
      <c r="V331" s="767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768"/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9"/>
      <c r="P332" s="765" t="s">
        <v>40</v>
      </c>
      <c r="Q332" s="766"/>
      <c r="R332" s="766"/>
      <c r="S332" s="766"/>
      <c r="T332" s="766"/>
      <c r="U332" s="766"/>
      <c r="V332" s="767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760" t="s">
        <v>84</v>
      </c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0"/>
      <c r="P333" s="760"/>
      <c r="Q333" s="760"/>
      <c r="R333" s="760"/>
      <c r="S333" s="760"/>
      <c r="T333" s="760"/>
      <c r="U333" s="760"/>
      <c r="V333" s="760"/>
      <c r="W333" s="760"/>
      <c r="X333" s="760"/>
      <c r="Y333" s="760"/>
      <c r="Z333" s="760"/>
      <c r="AA333" s="63"/>
      <c r="AB333" s="63"/>
      <c r="AC333" s="63"/>
    </row>
    <row r="334" spans="1:68" ht="27" customHeight="1" x14ac:dyDescent="0.25">
      <c r="A334" s="60" t="s">
        <v>558</v>
      </c>
      <c r="B334" s="60" t="s">
        <v>559</v>
      </c>
      <c r="C334" s="34">
        <v>4301051344</v>
      </c>
      <c r="D334" s="761">
        <v>4680115880412</v>
      </c>
      <c r="E334" s="761"/>
      <c r="F334" s="59">
        <v>0.33</v>
      </c>
      <c r="G334" s="35">
        <v>6</v>
      </c>
      <c r="H334" s="59">
        <v>1.98</v>
      </c>
      <c r="I334" s="59">
        <v>2.246</v>
      </c>
      <c r="J334" s="35">
        <v>156</v>
      </c>
      <c r="K334" s="35" t="s">
        <v>88</v>
      </c>
      <c r="L334" s="35"/>
      <c r="M334" s="36" t="s">
        <v>129</v>
      </c>
      <c r="N334" s="36"/>
      <c r="O334" s="35">
        <v>45</v>
      </c>
      <c r="P334" s="9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3"/>
      <c r="R334" s="763"/>
      <c r="S334" s="763"/>
      <c r="T334" s="764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17" t="s">
        <v>560</v>
      </c>
      <c r="AG334" s="75"/>
      <c r="AJ334" s="79"/>
      <c r="AK334" s="79"/>
      <c r="BB334" s="418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561</v>
      </c>
      <c r="B335" s="60" t="s">
        <v>562</v>
      </c>
      <c r="C335" s="34">
        <v>4301051277</v>
      </c>
      <c r="D335" s="761">
        <v>4680115880511</v>
      </c>
      <c r="E335" s="761"/>
      <c r="F335" s="59">
        <v>0.33</v>
      </c>
      <c r="G335" s="35">
        <v>6</v>
      </c>
      <c r="H335" s="59">
        <v>1.98</v>
      </c>
      <c r="I335" s="59">
        <v>2.1800000000000002</v>
      </c>
      <c r="J335" s="35">
        <v>156</v>
      </c>
      <c r="K335" s="35" t="s">
        <v>88</v>
      </c>
      <c r="L335" s="35"/>
      <c r="M335" s="36" t="s">
        <v>129</v>
      </c>
      <c r="N335" s="36"/>
      <c r="O335" s="35">
        <v>40</v>
      </c>
      <c r="P335" s="94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3"/>
      <c r="R335" s="763"/>
      <c r="S335" s="763"/>
      <c r="T335" s="764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19" t="s">
        <v>563</v>
      </c>
      <c r="AG335" s="75"/>
      <c r="AJ335" s="79"/>
      <c r="AK335" s="79"/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x14ac:dyDescent="0.2">
      <c r="A336" s="768"/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9"/>
      <c r="P336" s="765" t="s">
        <v>40</v>
      </c>
      <c r="Q336" s="766"/>
      <c r="R336" s="766"/>
      <c r="S336" s="766"/>
      <c r="T336" s="766"/>
      <c r="U336" s="766"/>
      <c r="V336" s="767"/>
      <c r="W336" s="40" t="s">
        <v>39</v>
      </c>
      <c r="X336" s="41">
        <f>IFERROR(X334/H334,"0")+IFERROR(X335/H335,"0")</f>
        <v>0</v>
      </c>
      <c r="Y336" s="41">
        <f>IFERROR(Y334/H334,"0")+IFERROR(Y335/H335,"0")</f>
        <v>0</v>
      </c>
      <c r="Z336" s="41">
        <f>IFERROR(IF(Z334="",0,Z334),"0")+IFERROR(IF(Z335="",0,Z335),"0")</f>
        <v>0</v>
      </c>
      <c r="AA336" s="64"/>
      <c r="AB336" s="64"/>
      <c r="AC336" s="64"/>
    </row>
    <row r="337" spans="1:68" x14ac:dyDescent="0.2">
      <c r="A337" s="768"/>
      <c r="B337" s="768"/>
      <c r="C337" s="768"/>
      <c r="D337" s="768"/>
      <c r="E337" s="768"/>
      <c r="F337" s="768"/>
      <c r="G337" s="768"/>
      <c r="H337" s="768"/>
      <c r="I337" s="768"/>
      <c r="J337" s="768"/>
      <c r="K337" s="768"/>
      <c r="L337" s="768"/>
      <c r="M337" s="768"/>
      <c r="N337" s="768"/>
      <c r="O337" s="769"/>
      <c r="P337" s="765" t="s">
        <v>40</v>
      </c>
      <c r="Q337" s="766"/>
      <c r="R337" s="766"/>
      <c r="S337" s="766"/>
      <c r="T337" s="766"/>
      <c r="U337" s="766"/>
      <c r="V337" s="767"/>
      <c r="W337" s="40" t="s">
        <v>0</v>
      </c>
      <c r="X337" s="41">
        <f>IFERROR(SUM(X334:X335),"0")</f>
        <v>0</v>
      </c>
      <c r="Y337" s="41">
        <f>IFERROR(SUM(Y334:Y335),"0")</f>
        <v>0</v>
      </c>
      <c r="Z337" s="40"/>
      <c r="AA337" s="64"/>
      <c r="AB337" s="64"/>
      <c r="AC337" s="64"/>
    </row>
    <row r="338" spans="1:68" ht="16.5" customHeight="1" x14ac:dyDescent="0.25">
      <c r="A338" s="783" t="s">
        <v>564</v>
      </c>
      <c r="B338" s="783"/>
      <c r="C338" s="783"/>
      <c r="D338" s="783"/>
      <c r="E338" s="783"/>
      <c r="F338" s="783"/>
      <c r="G338" s="783"/>
      <c r="H338" s="783"/>
      <c r="I338" s="783"/>
      <c r="J338" s="783"/>
      <c r="K338" s="783"/>
      <c r="L338" s="783"/>
      <c r="M338" s="783"/>
      <c r="N338" s="783"/>
      <c r="O338" s="783"/>
      <c r="P338" s="783"/>
      <c r="Q338" s="783"/>
      <c r="R338" s="783"/>
      <c r="S338" s="783"/>
      <c r="T338" s="783"/>
      <c r="U338" s="783"/>
      <c r="V338" s="783"/>
      <c r="W338" s="783"/>
      <c r="X338" s="783"/>
      <c r="Y338" s="783"/>
      <c r="Z338" s="783"/>
      <c r="AA338" s="62"/>
      <c r="AB338" s="62"/>
      <c r="AC338" s="62"/>
    </row>
    <row r="339" spans="1:68" ht="14.25" customHeight="1" x14ac:dyDescent="0.25">
      <c r="A339" s="760" t="s">
        <v>125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63"/>
      <c r="AB339" s="63"/>
      <c r="AC339" s="63"/>
    </row>
    <row r="340" spans="1:68" ht="27" customHeight="1" x14ac:dyDescent="0.25">
      <c r="A340" s="60" t="s">
        <v>565</v>
      </c>
      <c r="B340" s="60" t="s">
        <v>566</v>
      </c>
      <c r="C340" s="34">
        <v>4301011593</v>
      </c>
      <c r="D340" s="761">
        <v>4680115882973</v>
      </c>
      <c r="E340" s="761"/>
      <c r="F340" s="59">
        <v>0.7</v>
      </c>
      <c r="G340" s="35">
        <v>6</v>
      </c>
      <c r="H340" s="59">
        <v>4.2</v>
      </c>
      <c r="I340" s="59">
        <v>4.5599999999999996</v>
      </c>
      <c r="J340" s="35">
        <v>104</v>
      </c>
      <c r="K340" s="35" t="s">
        <v>130</v>
      </c>
      <c r="L340" s="35"/>
      <c r="M340" s="36" t="s">
        <v>133</v>
      </c>
      <c r="N340" s="36"/>
      <c r="O340" s="35">
        <v>55</v>
      </c>
      <c r="P340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3"/>
      <c r="R340" s="763"/>
      <c r="S340" s="763"/>
      <c r="T340" s="764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IFERROR(IF(Y340=0,"",ROUNDUP(Y340/H340,0)*0.01196),"")</f>
        <v/>
      </c>
      <c r="AA340" s="65" t="s">
        <v>45</v>
      </c>
      <c r="AB340" s="66" t="s">
        <v>45</v>
      </c>
      <c r="AC340" s="421" t="s">
        <v>461</v>
      </c>
      <c r="AG340" s="75"/>
      <c r="AJ340" s="79"/>
      <c r="AK340" s="79"/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68"/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9"/>
      <c r="P341" s="765" t="s">
        <v>40</v>
      </c>
      <c r="Q341" s="766"/>
      <c r="R341" s="766"/>
      <c r="S341" s="766"/>
      <c r="T341" s="766"/>
      <c r="U341" s="766"/>
      <c r="V341" s="767"/>
      <c r="W341" s="40" t="s">
        <v>39</v>
      </c>
      <c r="X341" s="41">
        <f>IFERROR(X340/H340,"0")</f>
        <v>0</v>
      </c>
      <c r="Y341" s="41">
        <f>IFERROR(Y340/H340,"0")</f>
        <v>0</v>
      </c>
      <c r="Z341" s="41">
        <f>IFERROR(IF(Z340="",0,Z340),"0")</f>
        <v>0</v>
      </c>
      <c r="AA341" s="64"/>
      <c r="AB341" s="64"/>
      <c r="AC341" s="64"/>
    </row>
    <row r="342" spans="1:68" x14ac:dyDescent="0.2">
      <c r="A342" s="768"/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9"/>
      <c r="P342" s="765" t="s">
        <v>40</v>
      </c>
      <c r="Q342" s="766"/>
      <c r="R342" s="766"/>
      <c r="S342" s="766"/>
      <c r="T342" s="766"/>
      <c r="U342" s="766"/>
      <c r="V342" s="767"/>
      <c r="W342" s="40" t="s">
        <v>0</v>
      </c>
      <c r="X342" s="41">
        <f>IFERROR(SUM(X340:X340),"0")</f>
        <v>0</v>
      </c>
      <c r="Y342" s="41">
        <f>IFERROR(SUM(Y340:Y340),"0")</f>
        <v>0</v>
      </c>
      <c r="Z342" s="40"/>
      <c r="AA342" s="64"/>
      <c r="AB342" s="64"/>
      <c r="AC342" s="64"/>
    </row>
    <row r="343" spans="1:68" ht="14.25" customHeight="1" x14ac:dyDescent="0.25">
      <c r="A343" s="760" t="s">
        <v>78</v>
      </c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0"/>
      <c r="P343" s="760"/>
      <c r="Q343" s="760"/>
      <c r="R343" s="760"/>
      <c r="S343" s="760"/>
      <c r="T343" s="760"/>
      <c r="U343" s="760"/>
      <c r="V343" s="760"/>
      <c r="W343" s="760"/>
      <c r="X343" s="760"/>
      <c r="Y343" s="760"/>
      <c r="Z343" s="760"/>
      <c r="AA343" s="63"/>
      <c r="AB343" s="63"/>
      <c r="AC343" s="63"/>
    </row>
    <row r="344" spans="1:68" ht="27" customHeight="1" x14ac:dyDescent="0.25">
      <c r="A344" s="60" t="s">
        <v>567</v>
      </c>
      <c r="B344" s="60" t="s">
        <v>568</v>
      </c>
      <c r="C344" s="34">
        <v>4301031305</v>
      </c>
      <c r="D344" s="761">
        <v>4607091389845</v>
      </c>
      <c r="E344" s="761"/>
      <c r="F344" s="59">
        <v>0.35</v>
      </c>
      <c r="G344" s="35">
        <v>6</v>
      </c>
      <c r="H344" s="59">
        <v>2.1</v>
      </c>
      <c r="I344" s="59">
        <v>2.2000000000000002</v>
      </c>
      <c r="J344" s="35">
        <v>234</v>
      </c>
      <c r="K344" s="35" t="s">
        <v>83</v>
      </c>
      <c r="L344" s="35"/>
      <c r="M344" s="36" t="s">
        <v>82</v>
      </c>
      <c r="N344" s="36"/>
      <c r="O344" s="35">
        <v>40</v>
      </c>
      <c r="P344" s="93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3"/>
      <c r="R344" s="763"/>
      <c r="S344" s="763"/>
      <c r="T344" s="764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IFERROR(IF(Y344=0,"",ROUNDUP(Y344/H344,0)*0.00502),"")</f>
        <v/>
      </c>
      <c r="AA344" s="65" t="s">
        <v>45</v>
      </c>
      <c r="AB344" s="66" t="s">
        <v>45</v>
      </c>
      <c r="AC344" s="423" t="s">
        <v>569</v>
      </c>
      <c r="AG344" s="75"/>
      <c r="AJ344" s="79"/>
      <c r="AK344" s="79"/>
      <c r="BB344" s="424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570</v>
      </c>
      <c r="B345" s="60" t="s">
        <v>571</v>
      </c>
      <c r="C345" s="34">
        <v>4301031306</v>
      </c>
      <c r="D345" s="761">
        <v>4680115882881</v>
      </c>
      <c r="E345" s="761"/>
      <c r="F345" s="59">
        <v>0.28000000000000003</v>
      </c>
      <c r="G345" s="35">
        <v>6</v>
      </c>
      <c r="H345" s="59">
        <v>1.68</v>
      </c>
      <c r="I345" s="59">
        <v>1.81</v>
      </c>
      <c r="J345" s="35">
        <v>234</v>
      </c>
      <c r="K345" s="35" t="s">
        <v>83</v>
      </c>
      <c r="L345" s="35"/>
      <c r="M345" s="36" t="s">
        <v>82</v>
      </c>
      <c r="N345" s="36"/>
      <c r="O345" s="35">
        <v>40</v>
      </c>
      <c r="P345" s="9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3"/>
      <c r="R345" s="763"/>
      <c r="S345" s="763"/>
      <c r="T345" s="764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IFERROR(IF(Y345=0,"",ROUNDUP(Y345/H345,0)*0.00502),"")</f>
        <v/>
      </c>
      <c r="AA345" s="65" t="s">
        <v>45</v>
      </c>
      <c r="AB345" s="66" t="s">
        <v>45</v>
      </c>
      <c r="AC345" s="425" t="s">
        <v>569</v>
      </c>
      <c r="AG345" s="75"/>
      <c r="AJ345" s="79"/>
      <c r="AK345" s="79"/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768"/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9"/>
      <c r="P346" s="765" t="s">
        <v>40</v>
      </c>
      <c r="Q346" s="766"/>
      <c r="R346" s="766"/>
      <c r="S346" s="766"/>
      <c r="T346" s="766"/>
      <c r="U346" s="766"/>
      <c r="V346" s="767"/>
      <c r="W346" s="40" t="s">
        <v>39</v>
      </c>
      <c r="X346" s="41">
        <f>IFERROR(X344/H344,"0")+IFERROR(X345/H345,"0")</f>
        <v>0</v>
      </c>
      <c r="Y346" s="41">
        <f>IFERROR(Y344/H344,"0")+IFERROR(Y345/H345,"0")</f>
        <v>0</v>
      </c>
      <c r="Z346" s="41">
        <f>IFERROR(IF(Z344="",0,Z344),"0")+IFERROR(IF(Z345="",0,Z345),"0")</f>
        <v>0</v>
      </c>
      <c r="AA346" s="64"/>
      <c r="AB346" s="64"/>
      <c r="AC346" s="64"/>
    </row>
    <row r="347" spans="1:68" x14ac:dyDescent="0.2">
      <c r="A347" s="768"/>
      <c r="B347" s="768"/>
      <c r="C347" s="768"/>
      <c r="D347" s="768"/>
      <c r="E347" s="768"/>
      <c r="F347" s="768"/>
      <c r="G347" s="768"/>
      <c r="H347" s="768"/>
      <c r="I347" s="768"/>
      <c r="J347" s="768"/>
      <c r="K347" s="768"/>
      <c r="L347" s="768"/>
      <c r="M347" s="768"/>
      <c r="N347" s="768"/>
      <c r="O347" s="769"/>
      <c r="P347" s="765" t="s">
        <v>40</v>
      </c>
      <c r="Q347" s="766"/>
      <c r="R347" s="766"/>
      <c r="S347" s="766"/>
      <c r="T347" s="766"/>
      <c r="U347" s="766"/>
      <c r="V347" s="767"/>
      <c r="W347" s="40" t="s">
        <v>0</v>
      </c>
      <c r="X347" s="41">
        <f>IFERROR(SUM(X344:X345),"0")</f>
        <v>0</v>
      </c>
      <c r="Y347" s="41">
        <f>IFERROR(SUM(Y344:Y345),"0")</f>
        <v>0</v>
      </c>
      <c r="Z347" s="40"/>
      <c r="AA347" s="64"/>
      <c r="AB347" s="64"/>
      <c r="AC347" s="64"/>
    </row>
    <row r="348" spans="1:68" ht="16.5" customHeight="1" x14ac:dyDescent="0.25">
      <c r="A348" s="783" t="s">
        <v>572</v>
      </c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3"/>
      <c r="P348" s="783"/>
      <c r="Q348" s="783"/>
      <c r="R348" s="783"/>
      <c r="S348" s="783"/>
      <c r="T348" s="783"/>
      <c r="U348" s="783"/>
      <c r="V348" s="783"/>
      <c r="W348" s="783"/>
      <c r="X348" s="783"/>
      <c r="Y348" s="783"/>
      <c r="Z348" s="783"/>
      <c r="AA348" s="62"/>
      <c r="AB348" s="62"/>
      <c r="AC348" s="62"/>
    </row>
    <row r="349" spans="1:68" ht="14.25" customHeight="1" x14ac:dyDescent="0.25">
      <c r="A349" s="760" t="s">
        <v>125</v>
      </c>
      <c r="B349" s="760"/>
      <c r="C349" s="760"/>
      <c r="D349" s="760"/>
      <c r="E349" s="760"/>
      <c r="F349" s="760"/>
      <c r="G349" s="760"/>
      <c r="H349" s="760"/>
      <c r="I349" s="760"/>
      <c r="J349" s="760"/>
      <c r="K349" s="760"/>
      <c r="L349" s="760"/>
      <c r="M349" s="760"/>
      <c r="N349" s="760"/>
      <c r="O349" s="760"/>
      <c r="P349" s="760"/>
      <c r="Q349" s="760"/>
      <c r="R349" s="760"/>
      <c r="S349" s="760"/>
      <c r="T349" s="760"/>
      <c r="U349" s="760"/>
      <c r="V349" s="760"/>
      <c r="W349" s="760"/>
      <c r="X349" s="760"/>
      <c r="Y349" s="760"/>
      <c r="Z349" s="760"/>
      <c r="AA349" s="63"/>
      <c r="AB349" s="63"/>
      <c r="AC349" s="63"/>
    </row>
    <row r="350" spans="1:68" ht="27" customHeight="1" x14ac:dyDescent="0.25">
      <c r="A350" s="60" t="s">
        <v>573</v>
      </c>
      <c r="B350" s="60" t="s">
        <v>574</v>
      </c>
      <c r="C350" s="34">
        <v>4301012024</v>
      </c>
      <c r="D350" s="761">
        <v>4680115885615</v>
      </c>
      <c r="E350" s="761"/>
      <c r="F350" s="59">
        <v>1.35</v>
      </c>
      <c r="G350" s="35">
        <v>8</v>
      </c>
      <c r="H350" s="59">
        <v>10.8</v>
      </c>
      <c r="I350" s="59">
        <v>11.28</v>
      </c>
      <c r="J350" s="35">
        <v>56</v>
      </c>
      <c r="K350" s="35" t="s">
        <v>130</v>
      </c>
      <c r="L350" s="35"/>
      <c r="M350" s="36" t="s">
        <v>129</v>
      </c>
      <c r="N350" s="36"/>
      <c r="O350" s="35">
        <v>55</v>
      </c>
      <c r="P350" s="9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3"/>
      <c r="R350" s="763"/>
      <c r="S350" s="763"/>
      <c r="T350" s="764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ref="Y350:Y358" si="62"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27" t="s">
        <v>575</v>
      </c>
      <c r="AG350" s="75"/>
      <c r="AJ350" s="79"/>
      <c r="AK350" s="79"/>
      <c r="BB350" s="428" t="s">
        <v>66</v>
      </c>
      <c r="BM350" s="75">
        <f t="shared" ref="BM350:BM358" si="63">IFERROR(X350*I350/H350,"0")</f>
        <v>0</v>
      </c>
      <c r="BN350" s="75">
        <f t="shared" ref="BN350:BN358" si="64">IFERROR(Y350*I350/H350,"0")</f>
        <v>0</v>
      </c>
      <c r="BO350" s="75">
        <f t="shared" ref="BO350:BO358" si="65">IFERROR(1/J350*(X350/H350),"0")</f>
        <v>0</v>
      </c>
      <c r="BP350" s="75">
        <f t="shared" ref="BP350:BP358" si="66">IFERROR(1/J350*(Y350/H350),"0")</f>
        <v>0</v>
      </c>
    </row>
    <row r="351" spans="1:68" ht="27" customHeight="1" x14ac:dyDescent="0.25">
      <c r="A351" s="60" t="s">
        <v>576</v>
      </c>
      <c r="B351" s="60" t="s">
        <v>577</v>
      </c>
      <c r="C351" s="34">
        <v>4301011911</v>
      </c>
      <c r="D351" s="761">
        <v>4680115885554</v>
      </c>
      <c r="E351" s="761"/>
      <c r="F351" s="59">
        <v>1.35</v>
      </c>
      <c r="G351" s="35">
        <v>8</v>
      </c>
      <c r="H351" s="59">
        <v>10.8</v>
      </c>
      <c r="I351" s="59">
        <v>11.28</v>
      </c>
      <c r="J351" s="35">
        <v>48</v>
      </c>
      <c r="K351" s="35" t="s">
        <v>130</v>
      </c>
      <c r="L351" s="35"/>
      <c r="M351" s="36" t="s">
        <v>158</v>
      </c>
      <c r="N351" s="36"/>
      <c r="O351" s="35">
        <v>55</v>
      </c>
      <c r="P351" s="942" t="s">
        <v>578</v>
      </c>
      <c r="Q351" s="763"/>
      <c r="R351" s="763"/>
      <c r="S351" s="763"/>
      <c r="T351" s="76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2"/>
        <v>0</v>
      </c>
      <c r="Z351" s="39" t="str">
        <f>IFERROR(IF(Y351=0,"",ROUNDUP(Y351/H351,0)*0.02039),"")</f>
        <v/>
      </c>
      <c r="AA351" s="65" t="s">
        <v>45</v>
      </c>
      <c r="AB351" s="66" t="s">
        <v>45</v>
      </c>
      <c r="AC351" s="429" t="s">
        <v>579</v>
      </c>
      <c r="AG351" s="75"/>
      <c r="AJ351" s="79"/>
      <c r="AK351" s="79"/>
      <c r="BB351" s="430" t="s">
        <v>66</v>
      </c>
      <c r="BM351" s="75">
        <f t="shared" si="63"/>
        <v>0</v>
      </c>
      <c r="BN351" s="75">
        <f t="shared" si="64"/>
        <v>0</v>
      </c>
      <c r="BO351" s="75">
        <f t="shared" si="65"/>
        <v>0</v>
      </c>
      <c r="BP351" s="75">
        <f t="shared" si="66"/>
        <v>0</v>
      </c>
    </row>
    <row r="352" spans="1:68" ht="27" customHeight="1" x14ac:dyDescent="0.25">
      <c r="A352" s="60" t="s">
        <v>576</v>
      </c>
      <c r="B352" s="60" t="s">
        <v>580</v>
      </c>
      <c r="C352" s="34">
        <v>4301012016</v>
      </c>
      <c r="D352" s="761">
        <v>4680115885554</v>
      </c>
      <c r="E352" s="761"/>
      <c r="F352" s="59">
        <v>1.35</v>
      </c>
      <c r="G352" s="35">
        <v>8</v>
      </c>
      <c r="H352" s="59">
        <v>10.8</v>
      </c>
      <c r="I352" s="59">
        <v>11.28</v>
      </c>
      <c r="J352" s="35">
        <v>56</v>
      </c>
      <c r="K352" s="35" t="s">
        <v>130</v>
      </c>
      <c r="L352" s="35"/>
      <c r="M352" s="36" t="s">
        <v>129</v>
      </c>
      <c r="N352" s="36"/>
      <c r="O352" s="35">
        <v>55</v>
      </c>
      <c r="P352" s="9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3"/>
      <c r="R352" s="763"/>
      <c r="S352" s="763"/>
      <c r="T352" s="76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2"/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31" t="s">
        <v>581</v>
      </c>
      <c r="AG352" s="75"/>
      <c r="AJ352" s="79"/>
      <c r="AK352" s="79"/>
      <c r="BB352" s="432" t="s">
        <v>66</v>
      </c>
      <c r="BM352" s="75">
        <f t="shared" si="63"/>
        <v>0</v>
      </c>
      <c r="BN352" s="75">
        <f t="shared" si="64"/>
        <v>0</v>
      </c>
      <c r="BO352" s="75">
        <f t="shared" si="65"/>
        <v>0</v>
      </c>
      <c r="BP352" s="75">
        <f t="shared" si="66"/>
        <v>0</v>
      </c>
    </row>
    <row r="353" spans="1:68" ht="37.5" customHeight="1" x14ac:dyDescent="0.25">
      <c r="A353" s="60" t="s">
        <v>582</v>
      </c>
      <c r="B353" s="60" t="s">
        <v>583</v>
      </c>
      <c r="C353" s="34">
        <v>4301011858</v>
      </c>
      <c r="D353" s="761">
        <v>4680115885646</v>
      </c>
      <c r="E353" s="761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/>
      <c r="M353" s="36" t="s">
        <v>133</v>
      </c>
      <c r="N353" s="36"/>
      <c r="O353" s="35">
        <v>55</v>
      </c>
      <c r="P353" s="9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3"/>
      <c r="R353" s="763"/>
      <c r="S353" s="763"/>
      <c r="T353" s="764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2"/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584</v>
      </c>
      <c r="AG353" s="75"/>
      <c r="AJ353" s="79"/>
      <c r="AK353" s="79"/>
      <c r="BB353" s="434" t="s">
        <v>66</v>
      </c>
      <c r="BM353" s="75">
        <f t="shared" si="63"/>
        <v>0</v>
      </c>
      <c r="BN353" s="75">
        <f t="shared" si="64"/>
        <v>0</v>
      </c>
      <c r="BO353" s="75">
        <f t="shared" si="65"/>
        <v>0</v>
      </c>
      <c r="BP353" s="75">
        <f t="shared" si="66"/>
        <v>0</v>
      </c>
    </row>
    <row r="354" spans="1:68" ht="27" customHeight="1" x14ac:dyDescent="0.25">
      <c r="A354" s="60" t="s">
        <v>585</v>
      </c>
      <c r="B354" s="60" t="s">
        <v>586</v>
      </c>
      <c r="C354" s="34">
        <v>4301011857</v>
      </c>
      <c r="D354" s="761">
        <v>4680115885622</v>
      </c>
      <c r="E354" s="76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88</v>
      </c>
      <c r="L354" s="35"/>
      <c r="M354" s="36" t="s">
        <v>133</v>
      </c>
      <c r="N354" s="36"/>
      <c r="O354" s="35">
        <v>55</v>
      </c>
      <c r="P354" s="9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3"/>
      <c r="R354" s="763"/>
      <c r="S354" s="763"/>
      <c r="T354" s="76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2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5" t="s">
        <v>575</v>
      </c>
      <c r="AG354" s="75"/>
      <c r="AJ354" s="79"/>
      <c r="AK354" s="79"/>
      <c r="BB354" s="436" t="s">
        <v>66</v>
      </c>
      <c r="BM354" s="75">
        <f t="shared" si="63"/>
        <v>0</v>
      </c>
      <c r="BN354" s="75">
        <f t="shared" si="64"/>
        <v>0</v>
      </c>
      <c r="BO354" s="75">
        <f t="shared" si="65"/>
        <v>0</v>
      </c>
      <c r="BP354" s="75">
        <f t="shared" si="66"/>
        <v>0</v>
      </c>
    </row>
    <row r="355" spans="1:68" ht="27" customHeight="1" x14ac:dyDescent="0.25">
      <c r="A355" s="60" t="s">
        <v>587</v>
      </c>
      <c r="B355" s="60" t="s">
        <v>588</v>
      </c>
      <c r="C355" s="34">
        <v>4301011573</v>
      </c>
      <c r="D355" s="761">
        <v>4680115881938</v>
      </c>
      <c r="E355" s="761"/>
      <c r="F355" s="59">
        <v>0.4</v>
      </c>
      <c r="G355" s="35">
        <v>10</v>
      </c>
      <c r="H355" s="59">
        <v>4</v>
      </c>
      <c r="I355" s="59">
        <v>4.21</v>
      </c>
      <c r="J355" s="35">
        <v>132</v>
      </c>
      <c r="K355" s="35" t="s">
        <v>88</v>
      </c>
      <c r="L355" s="35"/>
      <c r="M355" s="36" t="s">
        <v>133</v>
      </c>
      <c r="N355" s="36"/>
      <c r="O355" s="35">
        <v>90</v>
      </c>
      <c r="P355" s="9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3"/>
      <c r="R355" s="763"/>
      <c r="S355" s="763"/>
      <c r="T355" s="764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2"/>
        <v>0</v>
      </c>
      <c r="Z355" s="39" t="str">
        <f>IFERROR(IF(Y355=0,"",ROUNDUP(Y355/H355,0)*0.00902),"")</f>
        <v/>
      </c>
      <c r="AA355" s="65" t="s">
        <v>45</v>
      </c>
      <c r="AB355" s="66" t="s">
        <v>45</v>
      </c>
      <c r="AC355" s="437" t="s">
        <v>589</v>
      </c>
      <c r="AG355" s="75"/>
      <c r="AJ355" s="79"/>
      <c r="AK355" s="79"/>
      <c r="BB355" s="438" t="s">
        <v>66</v>
      </c>
      <c r="BM355" s="75">
        <f t="shared" si="63"/>
        <v>0</v>
      </c>
      <c r="BN355" s="75">
        <f t="shared" si="64"/>
        <v>0</v>
      </c>
      <c r="BO355" s="75">
        <f t="shared" si="65"/>
        <v>0</v>
      </c>
      <c r="BP355" s="75">
        <f t="shared" si="66"/>
        <v>0</v>
      </c>
    </row>
    <row r="356" spans="1:68" ht="27" customHeight="1" x14ac:dyDescent="0.25">
      <c r="A356" s="60" t="s">
        <v>590</v>
      </c>
      <c r="B356" s="60" t="s">
        <v>591</v>
      </c>
      <c r="C356" s="34">
        <v>4301010944</v>
      </c>
      <c r="D356" s="761">
        <v>4607091387346</v>
      </c>
      <c r="E356" s="761"/>
      <c r="F356" s="59">
        <v>0.4</v>
      </c>
      <c r="G356" s="35">
        <v>10</v>
      </c>
      <c r="H356" s="59">
        <v>4</v>
      </c>
      <c r="I356" s="59">
        <v>4.21</v>
      </c>
      <c r="J356" s="35">
        <v>132</v>
      </c>
      <c r="K356" s="35" t="s">
        <v>88</v>
      </c>
      <c r="L356" s="35"/>
      <c r="M356" s="36" t="s">
        <v>133</v>
      </c>
      <c r="N356" s="36"/>
      <c r="O356" s="35">
        <v>55</v>
      </c>
      <c r="P356" s="9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3"/>
      <c r="R356" s="763"/>
      <c r="S356" s="763"/>
      <c r="T356" s="764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2"/>
        <v>0</v>
      </c>
      <c r="Z356" s="39" t="str">
        <f>IFERROR(IF(Y356=0,"",ROUNDUP(Y356/H356,0)*0.00902),"")</f>
        <v/>
      </c>
      <c r="AA356" s="65" t="s">
        <v>45</v>
      </c>
      <c r="AB356" s="66" t="s">
        <v>45</v>
      </c>
      <c r="AC356" s="439" t="s">
        <v>592</v>
      </c>
      <c r="AG356" s="75"/>
      <c r="AJ356" s="79"/>
      <c r="AK356" s="79"/>
      <c r="BB356" s="440" t="s">
        <v>66</v>
      </c>
      <c r="BM356" s="75">
        <f t="shared" si="63"/>
        <v>0</v>
      </c>
      <c r="BN356" s="75">
        <f t="shared" si="64"/>
        <v>0</v>
      </c>
      <c r="BO356" s="75">
        <f t="shared" si="65"/>
        <v>0</v>
      </c>
      <c r="BP356" s="75">
        <f t="shared" si="66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4301011859</v>
      </c>
      <c r="D357" s="761">
        <v>4680115885608</v>
      </c>
      <c r="E357" s="761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88</v>
      </c>
      <c r="L357" s="35"/>
      <c r="M357" s="36" t="s">
        <v>133</v>
      </c>
      <c r="N357" s="36"/>
      <c r="O357" s="35">
        <v>55</v>
      </c>
      <c r="P357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3"/>
      <c r="R357" s="763"/>
      <c r="S357" s="763"/>
      <c r="T357" s="764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2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581</v>
      </c>
      <c r="AG357" s="75"/>
      <c r="AJ357" s="79"/>
      <c r="AK357" s="79"/>
      <c r="BB357" s="442" t="s">
        <v>66</v>
      </c>
      <c r="BM357" s="75">
        <f t="shared" si="63"/>
        <v>0</v>
      </c>
      <c r="BN357" s="75">
        <f t="shared" si="64"/>
        <v>0</v>
      </c>
      <c r="BO357" s="75">
        <f t="shared" si="65"/>
        <v>0</v>
      </c>
      <c r="BP357" s="75">
        <f t="shared" si="66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4301011328</v>
      </c>
      <c r="D358" s="761">
        <v>4607091386011</v>
      </c>
      <c r="E358" s="761"/>
      <c r="F358" s="59">
        <v>0.5</v>
      </c>
      <c r="G358" s="35">
        <v>10</v>
      </c>
      <c r="H358" s="59">
        <v>5</v>
      </c>
      <c r="I358" s="59">
        <v>5.21</v>
      </c>
      <c r="J358" s="35">
        <v>132</v>
      </c>
      <c r="K358" s="35" t="s">
        <v>88</v>
      </c>
      <c r="L358" s="35"/>
      <c r="M358" s="36" t="s">
        <v>82</v>
      </c>
      <c r="N358" s="36"/>
      <c r="O358" s="35">
        <v>55</v>
      </c>
      <c r="P358" s="9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3"/>
      <c r="R358" s="763"/>
      <c r="S358" s="763"/>
      <c r="T358" s="764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/>
      <c r="AK358" s="79"/>
      <c r="BB358" s="444" t="s">
        <v>66</v>
      </c>
      <c r="BM358" s="75">
        <f t="shared" si="63"/>
        <v>0</v>
      </c>
      <c r="BN358" s="75">
        <f t="shared" si="64"/>
        <v>0</v>
      </c>
      <c r="BO358" s="75">
        <f t="shared" si="65"/>
        <v>0</v>
      </c>
      <c r="BP358" s="75">
        <f t="shared" si="66"/>
        <v>0</v>
      </c>
    </row>
    <row r="359" spans="1:68" x14ac:dyDescent="0.2">
      <c r="A359" s="768"/>
      <c r="B359" s="768"/>
      <c r="C359" s="768"/>
      <c r="D359" s="768"/>
      <c r="E359" s="768"/>
      <c r="F359" s="768"/>
      <c r="G359" s="768"/>
      <c r="H359" s="768"/>
      <c r="I359" s="768"/>
      <c r="J359" s="768"/>
      <c r="K359" s="768"/>
      <c r="L359" s="768"/>
      <c r="M359" s="768"/>
      <c r="N359" s="768"/>
      <c r="O359" s="769"/>
      <c r="P359" s="765" t="s">
        <v>40</v>
      </c>
      <c r="Q359" s="766"/>
      <c r="R359" s="766"/>
      <c r="S359" s="766"/>
      <c r="T359" s="766"/>
      <c r="U359" s="766"/>
      <c r="V359" s="767"/>
      <c r="W359" s="40" t="s">
        <v>39</v>
      </c>
      <c r="X359" s="41">
        <f>IFERROR(X350/H350,"0")+IFERROR(X351/H351,"0")+IFERROR(X352/H352,"0")+IFERROR(X353/H353,"0")+IFERROR(X354/H354,"0")+IFERROR(X355/H355,"0")+IFERROR(X356/H356,"0")+IFERROR(X357/H357,"0")+IFERROR(X358/H358,"0")</f>
        <v>0</v>
      </c>
      <c r="Y359" s="41">
        <f>IFERROR(Y350/H350,"0")+IFERROR(Y351/H351,"0")+IFERROR(Y352/H352,"0")+IFERROR(Y353/H353,"0")+IFERROR(Y354/H354,"0")+IFERROR(Y355/H355,"0")+IFERROR(Y356/H356,"0")+IFERROR(Y357/H357,"0")+IFERROR(Y358/H358,"0")</f>
        <v>0</v>
      </c>
      <c r="Z359" s="41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64"/>
      <c r="AB359" s="64"/>
      <c r="AC359" s="64"/>
    </row>
    <row r="360" spans="1:68" x14ac:dyDescent="0.2">
      <c r="A360" s="768"/>
      <c r="B360" s="768"/>
      <c r="C360" s="768"/>
      <c r="D360" s="768"/>
      <c r="E360" s="768"/>
      <c r="F360" s="768"/>
      <c r="G360" s="768"/>
      <c r="H360" s="768"/>
      <c r="I360" s="768"/>
      <c r="J360" s="768"/>
      <c r="K360" s="768"/>
      <c r="L360" s="768"/>
      <c r="M360" s="768"/>
      <c r="N360" s="768"/>
      <c r="O360" s="769"/>
      <c r="P360" s="765" t="s">
        <v>40</v>
      </c>
      <c r="Q360" s="766"/>
      <c r="R360" s="766"/>
      <c r="S360" s="766"/>
      <c r="T360" s="766"/>
      <c r="U360" s="766"/>
      <c r="V360" s="767"/>
      <c r="W360" s="40" t="s">
        <v>0</v>
      </c>
      <c r="X360" s="41">
        <f>IFERROR(SUM(X350:X358),"0")</f>
        <v>0</v>
      </c>
      <c r="Y360" s="41">
        <f>IFERROR(SUM(Y350:Y358),"0")</f>
        <v>0</v>
      </c>
      <c r="Z360" s="40"/>
      <c r="AA360" s="64"/>
      <c r="AB360" s="64"/>
      <c r="AC360" s="64"/>
    </row>
    <row r="361" spans="1:68" ht="14.25" customHeight="1" x14ac:dyDescent="0.25">
      <c r="A361" s="760" t="s">
        <v>78</v>
      </c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0"/>
      <c r="P361" s="760"/>
      <c r="Q361" s="760"/>
      <c r="R361" s="760"/>
      <c r="S361" s="760"/>
      <c r="T361" s="760"/>
      <c r="U361" s="760"/>
      <c r="V361" s="760"/>
      <c r="W361" s="760"/>
      <c r="X361" s="760"/>
      <c r="Y361" s="760"/>
      <c r="Z361" s="760"/>
      <c r="AA361" s="63"/>
      <c r="AB361" s="63"/>
      <c r="AC361" s="63"/>
    </row>
    <row r="362" spans="1:68" ht="27" customHeight="1" x14ac:dyDescent="0.25">
      <c r="A362" s="60" t="s">
        <v>598</v>
      </c>
      <c r="B362" s="60" t="s">
        <v>599</v>
      </c>
      <c r="C362" s="34">
        <v>4301030878</v>
      </c>
      <c r="D362" s="761">
        <v>4607091387193</v>
      </c>
      <c r="E362" s="761"/>
      <c r="F362" s="59">
        <v>0.7</v>
      </c>
      <c r="G362" s="35">
        <v>6</v>
      </c>
      <c r="H362" s="59">
        <v>4.2</v>
      </c>
      <c r="I362" s="59">
        <v>4.46</v>
      </c>
      <c r="J362" s="35">
        <v>156</v>
      </c>
      <c r="K362" s="35" t="s">
        <v>88</v>
      </c>
      <c r="L362" s="35"/>
      <c r="M362" s="36" t="s">
        <v>82</v>
      </c>
      <c r="N362" s="36"/>
      <c r="O362" s="35">
        <v>35</v>
      </c>
      <c r="P362" s="9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3"/>
      <c r="R362" s="763"/>
      <c r="S362" s="763"/>
      <c r="T362" s="764"/>
      <c r="U362" s="37" t="s">
        <v>45</v>
      </c>
      <c r="V362" s="37" t="s">
        <v>45</v>
      </c>
      <c r="W362" s="38" t="s">
        <v>0</v>
      </c>
      <c r="X362" s="56">
        <v>120</v>
      </c>
      <c r="Y362" s="53">
        <f>IFERROR(IF(X362="",0,CEILING((X362/$H362),1)*$H362),"")</f>
        <v>121.80000000000001</v>
      </c>
      <c r="Z362" s="39">
        <f>IFERROR(IF(Y362=0,"",ROUNDUP(Y362/H362,0)*0.00753),"")</f>
        <v>0.21837000000000001</v>
      </c>
      <c r="AA362" s="65" t="s">
        <v>45</v>
      </c>
      <c r="AB362" s="66" t="s">
        <v>45</v>
      </c>
      <c r="AC362" s="445" t="s">
        <v>600</v>
      </c>
      <c r="AG362" s="75"/>
      <c r="AJ362" s="79"/>
      <c r="AK362" s="79"/>
      <c r="BB362" s="446" t="s">
        <v>66</v>
      </c>
      <c r="BM362" s="75">
        <f>IFERROR(X362*I362/H362,"0")</f>
        <v>127.42857142857143</v>
      </c>
      <c r="BN362" s="75">
        <f>IFERROR(Y362*I362/H362,"0")</f>
        <v>129.34</v>
      </c>
      <c r="BO362" s="75">
        <f>IFERROR(1/J362*(X362/H362),"0")</f>
        <v>0.18315018315018314</v>
      </c>
      <c r="BP362" s="75">
        <f>IFERROR(1/J362*(Y362/H362),"0")</f>
        <v>0.1858974358974359</v>
      </c>
    </row>
    <row r="363" spans="1:68" ht="27" customHeight="1" x14ac:dyDescent="0.25">
      <c r="A363" s="60" t="s">
        <v>601</v>
      </c>
      <c r="B363" s="60" t="s">
        <v>602</v>
      </c>
      <c r="C363" s="34">
        <v>4301031153</v>
      </c>
      <c r="D363" s="761">
        <v>4607091387230</v>
      </c>
      <c r="E363" s="761"/>
      <c r="F363" s="59">
        <v>0.7</v>
      </c>
      <c r="G363" s="35">
        <v>6</v>
      </c>
      <c r="H363" s="59">
        <v>4.2</v>
      </c>
      <c r="I363" s="59">
        <v>4.46</v>
      </c>
      <c r="J363" s="35">
        <v>156</v>
      </c>
      <c r="K363" s="35" t="s">
        <v>88</v>
      </c>
      <c r="L363" s="35"/>
      <c r="M363" s="36" t="s">
        <v>82</v>
      </c>
      <c r="N363" s="36"/>
      <c r="O363" s="35">
        <v>40</v>
      </c>
      <c r="P363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3"/>
      <c r="R363" s="763"/>
      <c r="S363" s="763"/>
      <c r="T363" s="764"/>
      <c r="U363" s="37" t="s">
        <v>45</v>
      </c>
      <c r="V363" s="37" t="s">
        <v>45</v>
      </c>
      <c r="W363" s="38" t="s">
        <v>0</v>
      </c>
      <c r="X363" s="56">
        <v>65</v>
      </c>
      <c r="Y363" s="53">
        <f>IFERROR(IF(X363="",0,CEILING((X363/$H363),1)*$H363),"")</f>
        <v>67.2</v>
      </c>
      <c r="Z363" s="39">
        <f>IFERROR(IF(Y363=0,"",ROUNDUP(Y363/H363,0)*0.00753),"")</f>
        <v>0.12048</v>
      </c>
      <c r="AA363" s="65" t="s">
        <v>45</v>
      </c>
      <c r="AB363" s="66" t="s">
        <v>45</v>
      </c>
      <c r="AC363" s="447" t="s">
        <v>603</v>
      </c>
      <c r="AG363" s="75"/>
      <c r="AJ363" s="79"/>
      <c r="AK363" s="79"/>
      <c r="BB363" s="448" t="s">
        <v>66</v>
      </c>
      <c r="BM363" s="75">
        <f>IFERROR(X363*I363/H363,"0")</f>
        <v>69.023809523809518</v>
      </c>
      <c r="BN363" s="75">
        <f>IFERROR(Y363*I363/H363,"0")</f>
        <v>71.36</v>
      </c>
      <c r="BO363" s="75">
        <f>IFERROR(1/J363*(X363/H363),"0")</f>
        <v>9.9206349206349201E-2</v>
      </c>
      <c r="BP363" s="75">
        <f>IFERROR(1/J363*(Y363/H363),"0")</f>
        <v>0.10256410256410256</v>
      </c>
    </row>
    <row r="364" spans="1:68" ht="27" customHeight="1" x14ac:dyDescent="0.25">
      <c r="A364" s="60" t="s">
        <v>604</v>
      </c>
      <c r="B364" s="60" t="s">
        <v>605</v>
      </c>
      <c r="C364" s="34">
        <v>4301031154</v>
      </c>
      <c r="D364" s="761">
        <v>4607091387292</v>
      </c>
      <c r="E364" s="761"/>
      <c r="F364" s="59">
        <v>0.73</v>
      </c>
      <c r="G364" s="35">
        <v>6</v>
      </c>
      <c r="H364" s="59">
        <v>4.38</v>
      </c>
      <c r="I364" s="59">
        <v>4.6399999999999997</v>
      </c>
      <c r="J364" s="35">
        <v>156</v>
      </c>
      <c r="K364" s="35" t="s">
        <v>88</v>
      </c>
      <c r="L364" s="35"/>
      <c r="M364" s="36" t="s">
        <v>82</v>
      </c>
      <c r="N364" s="36"/>
      <c r="O364" s="35">
        <v>45</v>
      </c>
      <c r="P364" s="9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3"/>
      <c r="R364" s="763"/>
      <c r="S364" s="763"/>
      <c r="T364" s="764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IFERROR(IF(Y364=0,"",ROUNDUP(Y364/H364,0)*0.00753),"")</f>
        <v/>
      </c>
      <c r="AA364" s="65" t="s">
        <v>45</v>
      </c>
      <c r="AB364" s="66" t="s">
        <v>45</v>
      </c>
      <c r="AC364" s="449" t="s">
        <v>606</v>
      </c>
      <c r="AG364" s="75"/>
      <c r="AJ364" s="79"/>
      <c r="AK364" s="79"/>
      <c r="BB364" s="450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607</v>
      </c>
      <c r="B365" s="60" t="s">
        <v>608</v>
      </c>
      <c r="C365" s="34">
        <v>4301031152</v>
      </c>
      <c r="D365" s="761">
        <v>4607091387285</v>
      </c>
      <c r="E365" s="761"/>
      <c r="F365" s="59">
        <v>0.35</v>
      </c>
      <c r="G365" s="35">
        <v>6</v>
      </c>
      <c r="H365" s="59">
        <v>2.1</v>
      </c>
      <c r="I365" s="59">
        <v>2.23</v>
      </c>
      <c r="J365" s="35">
        <v>234</v>
      </c>
      <c r="K365" s="35" t="s">
        <v>83</v>
      </c>
      <c r="L365" s="35"/>
      <c r="M365" s="36" t="s">
        <v>82</v>
      </c>
      <c r="N365" s="36"/>
      <c r="O365" s="35">
        <v>40</v>
      </c>
      <c r="P365" s="9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3"/>
      <c r="R365" s="763"/>
      <c r="S365" s="763"/>
      <c r="T365" s="764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IFERROR(IF(Y365=0,"",ROUNDUP(Y365/H365,0)*0.00502),"")</f>
        <v/>
      </c>
      <c r="AA365" s="65" t="s">
        <v>45</v>
      </c>
      <c r="AB365" s="66" t="s">
        <v>45</v>
      </c>
      <c r="AC365" s="451" t="s">
        <v>603</v>
      </c>
      <c r="AG365" s="75"/>
      <c r="AJ365" s="79"/>
      <c r="AK365" s="79"/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68"/>
      <c r="B366" s="768"/>
      <c r="C366" s="768"/>
      <c r="D366" s="768"/>
      <c r="E366" s="768"/>
      <c r="F366" s="768"/>
      <c r="G366" s="768"/>
      <c r="H366" s="768"/>
      <c r="I366" s="768"/>
      <c r="J366" s="768"/>
      <c r="K366" s="768"/>
      <c r="L366" s="768"/>
      <c r="M366" s="768"/>
      <c r="N366" s="768"/>
      <c r="O366" s="769"/>
      <c r="P366" s="765" t="s">
        <v>40</v>
      </c>
      <c r="Q366" s="766"/>
      <c r="R366" s="766"/>
      <c r="S366" s="766"/>
      <c r="T366" s="766"/>
      <c r="U366" s="766"/>
      <c r="V366" s="767"/>
      <c r="W366" s="40" t="s">
        <v>39</v>
      </c>
      <c r="X366" s="41">
        <f>IFERROR(X362/H362,"0")+IFERROR(X363/H363,"0")+IFERROR(X364/H364,"0")+IFERROR(X365/H365,"0")</f>
        <v>44.047619047619044</v>
      </c>
      <c r="Y366" s="41">
        <f>IFERROR(Y362/H362,"0")+IFERROR(Y363/H363,"0")+IFERROR(Y364/H364,"0")+IFERROR(Y365/H365,"0")</f>
        <v>45</v>
      </c>
      <c r="Z366" s="41">
        <f>IFERROR(IF(Z362="",0,Z362),"0")+IFERROR(IF(Z363="",0,Z363),"0")+IFERROR(IF(Z364="",0,Z364),"0")+IFERROR(IF(Z365="",0,Z365),"0")</f>
        <v>0.33884999999999998</v>
      </c>
      <c r="AA366" s="64"/>
      <c r="AB366" s="64"/>
      <c r="AC366" s="64"/>
    </row>
    <row r="367" spans="1:68" x14ac:dyDescent="0.2">
      <c r="A367" s="768"/>
      <c r="B367" s="768"/>
      <c r="C367" s="768"/>
      <c r="D367" s="768"/>
      <c r="E367" s="768"/>
      <c r="F367" s="768"/>
      <c r="G367" s="768"/>
      <c r="H367" s="768"/>
      <c r="I367" s="768"/>
      <c r="J367" s="768"/>
      <c r="K367" s="768"/>
      <c r="L367" s="768"/>
      <c r="M367" s="768"/>
      <c r="N367" s="768"/>
      <c r="O367" s="769"/>
      <c r="P367" s="765" t="s">
        <v>40</v>
      </c>
      <c r="Q367" s="766"/>
      <c r="R367" s="766"/>
      <c r="S367" s="766"/>
      <c r="T367" s="766"/>
      <c r="U367" s="766"/>
      <c r="V367" s="767"/>
      <c r="W367" s="40" t="s">
        <v>0</v>
      </c>
      <c r="X367" s="41">
        <f>IFERROR(SUM(X362:X365),"0")</f>
        <v>185</v>
      </c>
      <c r="Y367" s="41">
        <f>IFERROR(SUM(Y362:Y365),"0")</f>
        <v>189</v>
      </c>
      <c r="Z367" s="40"/>
      <c r="AA367" s="64"/>
      <c r="AB367" s="64"/>
      <c r="AC367" s="64"/>
    </row>
    <row r="368" spans="1:68" ht="14.25" customHeight="1" x14ac:dyDescent="0.25">
      <c r="A368" s="760" t="s">
        <v>84</v>
      </c>
      <c r="B368" s="760"/>
      <c r="C368" s="760"/>
      <c r="D368" s="760"/>
      <c r="E368" s="760"/>
      <c r="F368" s="760"/>
      <c r="G368" s="760"/>
      <c r="H368" s="760"/>
      <c r="I368" s="760"/>
      <c r="J368" s="760"/>
      <c r="K368" s="760"/>
      <c r="L368" s="760"/>
      <c r="M368" s="760"/>
      <c r="N368" s="760"/>
      <c r="O368" s="760"/>
      <c r="P368" s="760"/>
      <c r="Q368" s="760"/>
      <c r="R368" s="760"/>
      <c r="S368" s="760"/>
      <c r="T368" s="760"/>
      <c r="U368" s="760"/>
      <c r="V368" s="760"/>
      <c r="W368" s="760"/>
      <c r="X368" s="760"/>
      <c r="Y368" s="760"/>
      <c r="Z368" s="760"/>
      <c r="AA368" s="63"/>
      <c r="AB368" s="63"/>
      <c r="AC368" s="63"/>
    </row>
    <row r="369" spans="1:68" ht="37.5" customHeight="1" x14ac:dyDescent="0.25">
      <c r="A369" s="60" t="s">
        <v>609</v>
      </c>
      <c r="B369" s="60" t="s">
        <v>610</v>
      </c>
      <c r="C369" s="34">
        <v>4301051100</v>
      </c>
      <c r="D369" s="761">
        <v>4607091387766</v>
      </c>
      <c r="E369" s="761"/>
      <c r="F369" s="59">
        <v>1.3</v>
      </c>
      <c r="G369" s="35">
        <v>6</v>
      </c>
      <c r="H369" s="59">
        <v>7.8</v>
      </c>
      <c r="I369" s="59">
        <v>8.3580000000000005</v>
      </c>
      <c r="J369" s="35">
        <v>56</v>
      </c>
      <c r="K369" s="35" t="s">
        <v>130</v>
      </c>
      <c r="L369" s="35"/>
      <c r="M369" s="36" t="s">
        <v>129</v>
      </c>
      <c r="N369" s="36"/>
      <c r="O369" s="35">
        <v>40</v>
      </c>
      <c r="P369" s="9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3"/>
      <c r="R369" s="763"/>
      <c r="S369" s="763"/>
      <c r="T369" s="764"/>
      <c r="U369" s="37" t="s">
        <v>45</v>
      </c>
      <c r="V369" s="37" t="s">
        <v>45</v>
      </c>
      <c r="W369" s="38" t="s">
        <v>0</v>
      </c>
      <c r="X369" s="56">
        <v>30</v>
      </c>
      <c r="Y369" s="53">
        <f t="shared" ref="Y369:Y374" si="67">IFERROR(IF(X369="",0,CEILING((X369/$H369),1)*$H369),"")</f>
        <v>31.2</v>
      </c>
      <c r="Z369" s="39">
        <f>IFERROR(IF(Y369=0,"",ROUNDUP(Y369/H369,0)*0.02175),"")</f>
        <v>8.6999999999999994E-2</v>
      </c>
      <c r="AA369" s="65" t="s">
        <v>45</v>
      </c>
      <c r="AB369" s="66" t="s">
        <v>45</v>
      </c>
      <c r="AC369" s="453" t="s">
        <v>611</v>
      </c>
      <c r="AG369" s="75"/>
      <c r="AJ369" s="79"/>
      <c r="AK369" s="79"/>
      <c r="BB369" s="454" t="s">
        <v>66</v>
      </c>
      <c r="BM369" s="75">
        <f t="shared" ref="BM369:BM374" si="68">IFERROR(X369*I369/H369,"0")</f>
        <v>32.146153846153851</v>
      </c>
      <c r="BN369" s="75">
        <f t="shared" ref="BN369:BN374" si="69">IFERROR(Y369*I369/H369,"0")</f>
        <v>33.432000000000002</v>
      </c>
      <c r="BO369" s="75">
        <f t="shared" ref="BO369:BO374" si="70">IFERROR(1/J369*(X369/H369),"0")</f>
        <v>6.8681318681318673E-2</v>
      </c>
      <c r="BP369" s="75">
        <f t="shared" ref="BP369:BP374" si="71">IFERROR(1/J369*(Y369/H369),"0")</f>
        <v>7.1428571428571425E-2</v>
      </c>
    </row>
    <row r="370" spans="1:68" ht="27" customHeight="1" x14ac:dyDescent="0.25">
      <c r="A370" s="60" t="s">
        <v>612</v>
      </c>
      <c r="B370" s="60" t="s">
        <v>613</v>
      </c>
      <c r="C370" s="34">
        <v>4301051116</v>
      </c>
      <c r="D370" s="761">
        <v>4607091387957</v>
      </c>
      <c r="E370" s="761"/>
      <c r="F370" s="59">
        <v>1.3</v>
      </c>
      <c r="G370" s="35">
        <v>6</v>
      </c>
      <c r="H370" s="59">
        <v>7.8</v>
      </c>
      <c r="I370" s="59">
        <v>8.3640000000000008</v>
      </c>
      <c r="J370" s="35">
        <v>56</v>
      </c>
      <c r="K370" s="35" t="s">
        <v>130</v>
      </c>
      <c r="L370" s="35"/>
      <c r="M370" s="36" t="s">
        <v>82</v>
      </c>
      <c r="N370" s="36"/>
      <c r="O370" s="35">
        <v>40</v>
      </c>
      <c r="P370" s="9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3"/>
      <c r="R370" s="763"/>
      <c r="S370" s="763"/>
      <c r="T370" s="76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55" t="s">
        <v>614</v>
      </c>
      <c r="AG370" s="75"/>
      <c r="AJ370" s="79"/>
      <c r="AK370" s="79"/>
      <c r="BB370" s="456" t="s">
        <v>66</v>
      </c>
      <c r="BM370" s="75">
        <f t="shared" si="68"/>
        <v>0</v>
      </c>
      <c r="BN370" s="75">
        <f t="shared" si="69"/>
        <v>0</v>
      </c>
      <c r="BO370" s="75">
        <f t="shared" si="70"/>
        <v>0</v>
      </c>
      <c r="BP370" s="75">
        <f t="shared" si="71"/>
        <v>0</v>
      </c>
    </row>
    <row r="371" spans="1:68" ht="27" customHeight="1" x14ac:dyDescent="0.25">
      <c r="A371" s="60" t="s">
        <v>615</v>
      </c>
      <c r="B371" s="60" t="s">
        <v>616</v>
      </c>
      <c r="C371" s="34">
        <v>4301051115</v>
      </c>
      <c r="D371" s="761">
        <v>4607091387964</v>
      </c>
      <c r="E371" s="761"/>
      <c r="F371" s="59">
        <v>1.35</v>
      </c>
      <c r="G371" s="35">
        <v>6</v>
      </c>
      <c r="H371" s="59">
        <v>8.1</v>
      </c>
      <c r="I371" s="59">
        <v>8.6460000000000008</v>
      </c>
      <c r="J371" s="35">
        <v>56</v>
      </c>
      <c r="K371" s="35" t="s">
        <v>130</v>
      </c>
      <c r="L371" s="35"/>
      <c r="M371" s="36" t="s">
        <v>82</v>
      </c>
      <c r="N371" s="36"/>
      <c r="O371" s="35">
        <v>40</v>
      </c>
      <c r="P371" s="9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3"/>
      <c r="R371" s="763"/>
      <c r="S371" s="763"/>
      <c r="T371" s="764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67"/>
        <v>0</v>
      </c>
      <c r="Z371" s="39" t="str">
        <f>IFERROR(IF(Y371=0,"",ROUNDUP(Y371/H371,0)*0.02175),"")</f>
        <v/>
      </c>
      <c r="AA371" s="65" t="s">
        <v>45</v>
      </c>
      <c r="AB371" s="66" t="s">
        <v>45</v>
      </c>
      <c r="AC371" s="457" t="s">
        <v>617</v>
      </c>
      <c r="AG371" s="75"/>
      <c r="AJ371" s="79"/>
      <c r="AK371" s="79"/>
      <c r="BB371" s="458" t="s">
        <v>66</v>
      </c>
      <c r="BM371" s="75">
        <f t="shared" si="68"/>
        <v>0</v>
      </c>
      <c r="BN371" s="75">
        <f t="shared" si="69"/>
        <v>0</v>
      </c>
      <c r="BO371" s="75">
        <f t="shared" si="70"/>
        <v>0</v>
      </c>
      <c r="BP371" s="75">
        <f t="shared" si="71"/>
        <v>0</v>
      </c>
    </row>
    <row r="372" spans="1:68" ht="37.5" customHeight="1" x14ac:dyDescent="0.25">
      <c r="A372" s="60" t="s">
        <v>618</v>
      </c>
      <c r="B372" s="60" t="s">
        <v>619</v>
      </c>
      <c r="C372" s="34">
        <v>4301051705</v>
      </c>
      <c r="D372" s="761">
        <v>4680115884588</v>
      </c>
      <c r="E372" s="761"/>
      <c r="F372" s="59">
        <v>0.5</v>
      </c>
      <c r="G372" s="35">
        <v>6</v>
      </c>
      <c r="H372" s="59">
        <v>3</v>
      </c>
      <c r="I372" s="59">
        <v>3.266</v>
      </c>
      <c r="J372" s="35">
        <v>156</v>
      </c>
      <c r="K372" s="35" t="s">
        <v>88</v>
      </c>
      <c r="L372" s="35"/>
      <c r="M372" s="36" t="s">
        <v>82</v>
      </c>
      <c r="N372" s="36"/>
      <c r="O372" s="35">
        <v>40</v>
      </c>
      <c r="P372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3"/>
      <c r="R372" s="763"/>
      <c r="S372" s="763"/>
      <c r="T372" s="764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67"/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620</v>
      </c>
      <c r="AG372" s="75"/>
      <c r="AJ372" s="79"/>
      <c r="AK372" s="79"/>
      <c r="BB372" s="460" t="s">
        <v>66</v>
      </c>
      <c r="BM372" s="75">
        <f t="shared" si="68"/>
        <v>0</v>
      </c>
      <c r="BN372" s="75">
        <f t="shared" si="69"/>
        <v>0</v>
      </c>
      <c r="BO372" s="75">
        <f t="shared" si="70"/>
        <v>0</v>
      </c>
      <c r="BP372" s="75">
        <f t="shared" si="71"/>
        <v>0</v>
      </c>
    </row>
    <row r="373" spans="1:68" ht="37.5" customHeight="1" x14ac:dyDescent="0.25">
      <c r="A373" s="60" t="s">
        <v>621</v>
      </c>
      <c r="B373" s="60" t="s">
        <v>622</v>
      </c>
      <c r="C373" s="34">
        <v>4301051130</v>
      </c>
      <c r="D373" s="761">
        <v>4607091387537</v>
      </c>
      <c r="E373" s="761"/>
      <c r="F373" s="59">
        <v>0.45</v>
      </c>
      <c r="G373" s="35">
        <v>6</v>
      </c>
      <c r="H373" s="59">
        <v>2.7</v>
      </c>
      <c r="I373" s="59">
        <v>2.99</v>
      </c>
      <c r="J373" s="35">
        <v>156</v>
      </c>
      <c r="K373" s="35" t="s">
        <v>88</v>
      </c>
      <c r="L373" s="35"/>
      <c r="M373" s="36" t="s">
        <v>82</v>
      </c>
      <c r="N373" s="36"/>
      <c r="O373" s="35">
        <v>40</v>
      </c>
      <c r="P373" s="9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3"/>
      <c r="R373" s="763"/>
      <c r="S373" s="763"/>
      <c r="T373" s="764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67"/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623</v>
      </c>
      <c r="AG373" s="75"/>
      <c r="AJ373" s="79"/>
      <c r="AK373" s="79"/>
      <c r="BB373" s="462" t="s">
        <v>66</v>
      </c>
      <c r="BM373" s="75">
        <f t="shared" si="68"/>
        <v>0</v>
      </c>
      <c r="BN373" s="75">
        <f t="shared" si="69"/>
        <v>0</v>
      </c>
      <c r="BO373" s="75">
        <f t="shared" si="70"/>
        <v>0</v>
      </c>
      <c r="BP373" s="75">
        <f t="shared" si="71"/>
        <v>0</v>
      </c>
    </row>
    <row r="374" spans="1:68" ht="37.5" customHeight="1" x14ac:dyDescent="0.25">
      <c r="A374" s="60" t="s">
        <v>624</v>
      </c>
      <c r="B374" s="60" t="s">
        <v>625</v>
      </c>
      <c r="C374" s="34">
        <v>4301051132</v>
      </c>
      <c r="D374" s="761">
        <v>4607091387513</v>
      </c>
      <c r="E374" s="761"/>
      <c r="F374" s="59">
        <v>0.45</v>
      </c>
      <c r="G374" s="35">
        <v>6</v>
      </c>
      <c r="H374" s="59">
        <v>2.7</v>
      </c>
      <c r="I374" s="59">
        <v>2.9780000000000002</v>
      </c>
      <c r="J374" s="35">
        <v>156</v>
      </c>
      <c r="K374" s="35" t="s">
        <v>88</v>
      </c>
      <c r="L374" s="35"/>
      <c r="M374" s="36" t="s">
        <v>82</v>
      </c>
      <c r="N374" s="36"/>
      <c r="O374" s="35">
        <v>40</v>
      </c>
      <c r="P374" s="9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3"/>
      <c r="R374" s="763"/>
      <c r="S374" s="763"/>
      <c r="T374" s="764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67"/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626</v>
      </c>
      <c r="AG374" s="75"/>
      <c r="AJ374" s="79"/>
      <c r="AK374" s="79"/>
      <c r="BB374" s="464" t="s">
        <v>66</v>
      </c>
      <c r="BM374" s="75">
        <f t="shared" si="68"/>
        <v>0</v>
      </c>
      <c r="BN374" s="75">
        <f t="shared" si="69"/>
        <v>0</v>
      </c>
      <c r="BO374" s="75">
        <f t="shared" si="70"/>
        <v>0</v>
      </c>
      <c r="BP374" s="75">
        <f t="shared" si="71"/>
        <v>0</v>
      </c>
    </row>
    <row r="375" spans="1:68" x14ac:dyDescent="0.2">
      <c r="A375" s="768"/>
      <c r="B375" s="768"/>
      <c r="C375" s="768"/>
      <c r="D375" s="768"/>
      <c r="E375" s="768"/>
      <c r="F375" s="768"/>
      <c r="G375" s="768"/>
      <c r="H375" s="768"/>
      <c r="I375" s="768"/>
      <c r="J375" s="768"/>
      <c r="K375" s="768"/>
      <c r="L375" s="768"/>
      <c r="M375" s="768"/>
      <c r="N375" s="768"/>
      <c r="O375" s="769"/>
      <c r="P375" s="765" t="s">
        <v>40</v>
      </c>
      <c r="Q375" s="766"/>
      <c r="R375" s="766"/>
      <c r="S375" s="766"/>
      <c r="T375" s="766"/>
      <c r="U375" s="766"/>
      <c r="V375" s="767"/>
      <c r="W375" s="40" t="s">
        <v>39</v>
      </c>
      <c r="X375" s="41">
        <f>IFERROR(X369/H369,"0")+IFERROR(X370/H370,"0")+IFERROR(X371/H371,"0")+IFERROR(X372/H372,"0")+IFERROR(X373/H373,"0")+IFERROR(X374/H374,"0")</f>
        <v>3.8461538461538463</v>
      </c>
      <c r="Y375" s="41">
        <f>IFERROR(Y369/H369,"0")+IFERROR(Y370/H370,"0")+IFERROR(Y371/H371,"0")+IFERROR(Y372/H372,"0")+IFERROR(Y373/H373,"0")+IFERROR(Y374/H374,"0")</f>
        <v>4</v>
      </c>
      <c r="Z375" s="41">
        <f>IFERROR(IF(Z369="",0,Z369),"0")+IFERROR(IF(Z370="",0,Z370),"0")+IFERROR(IF(Z371="",0,Z371),"0")+IFERROR(IF(Z372="",0,Z372),"0")+IFERROR(IF(Z373="",0,Z373),"0")+IFERROR(IF(Z374="",0,Z374),"0")</f>
        <v>8.6999999999999994E-2</v>
      </c>
      <c r="AA375" s="64"/>
      <c r="AB375" s="64"/>
      <c r="AC375" s="64"/>
    </row>
    <row r="376" spans="1:68" x14ac:dyDescent="0.2">
      <c r="A376" s="768"/>
      <c r="B376" s="768"/>
      <c r="C376" s="768"/>
      <c r="D376" s="768"/>
      <c r="E376" s="768"/>
      <c r="F376" s="768"/>
      <c r="G376" s="768"/>
      <c r="H376" s="768"/>
      <c r="I376" s="768"/>
      <c r="J376" s="768"/>
      <c r="K376" s="768"/>
      <c r="L376" s="768"/>
      <c r="M376" s="768"/>
      <c r="N376" s="768"/>
      <c r="O376" s="769"/>
      <c r="P376" s="765" t="s">
        <v>40</v>
      </c>
      <c r="Q376" s="766"/>
      <c r="R376" s="766"/>
      <c r="S376" s="766"/>
      <c r="T376" s="766"/>
      <c r="U376" s="766"/>
      <c r="V376" s="767"/>
      <c r="W376" s="40" t="s">
        <v>0</v>
      </c>
      <c r="X376" s="41">
        <f>IFERROR(SUM(X369:X374),"0")</f>
        <v>30</v>
      </c>
      <c r="Y376" s="41">
        <f>IFERROR(SUM(Y369:Y374),"0")</f>
        <v>31.2</v>
      </c>
      <c r="Z376" s="40"/>
      <c r="AA376" s="64"/>
      <c r="AB376" s="64"/>
      <c r="AC376" s="64"/>
    </row>
    <row r="377" spans="1:68" ht="14.25" customHeight="1" x14ac:dyDescent="0.25">
      <c r="A377" s="760" t="s">
        <v>226</v>
      </c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0"/>
      <c r="P377" s="760"/>
      <c r="Q377" s="760"/>
      <c r="R377" s="760"/>
      <c r="S377" s="760"/>
      <c r="T377" s="760"/>
      <c r="U377" s="760"/>
      <c r="V377" s="760"/>
      <c r="W377" s="760"/>
      <c r="X377" s="760"/>
      <c r="Y377" s="760"/>
      <c r="Z377" s="760"/>
      <c r="AA377" s="63"/>
      <c r="AB377" s="63"/>
      <c r="AC377" s="63"/>
    </row>
    <row r="378" spans="1:68" ht="27" customHeight="1" x14ac:dyDescent="0.25">
      <c r="A378" s="60" t="s">
        <v>627</v>
      </c>
      <c r="B378" s="60" t="s">
        <v>628</v>
      </c>
      <c r="C378" s="34">
        <v>4301060379</v>
      </c>
      <c r="D378" s="761">
        <v>4607091380880</v>
      </c>
      <c r="E378" s="761"/>
      <c r="F378" s="59">
        <v>1.4</v>
      </c>
      <c r="G378" s="35">
        <v>6</v>
      </c>
      <c r="H378" s="59">
        <v>8.4</v>
      </c>
      <c r="I378" s="59">
        <v>8.9640000000000004</v>
      </c>
      <c r="J378" s="35">
        <v>56</v>
      </c>
      <c r="K378" s="35" t="s">
        <v>130</v>
      </c>
      <c r="L378" s="35"/>
      <c r="M378" s="36" t="s">
        <v>82</v>
      </c>
      <c r="N378" s="36"/>
      <c r="O378" s="35">
        <v>30</v>
      </c>
      <c r="P378" s="92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3"/>
      <c r="R378" s="763"/>
      <c r="S378" s="763"/>
      <c r="T378" s="764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IFERROR(IF(Y378=0,"",ROUNDUP(Y378/H378,0)*0.02175),"")</f>
        <v/>
      </c>
      <c r="AA378" s="65" t="s">
        <v>45</v>
      </c>
      <c r="AB378" s="66" t="s">
        <v>45</v>
      </c>
      <c r="AC378" s="465" t="s">
        <v>629</v>
      </c>
      <c r="AG378" s="75"/>
      <c r="AJ378" s="79"/>
      <c r="AK378" s="79"/>
      <c r="BB378" s="466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630</v>
      </c>
      <c r="B379" s="60" t="s">
        <v>631</v>
      </c>
      <c r="C379" s="34">
        <v>4301060308</v>
      </c>
      <c r="D379" s="761">
        <v>4607091384482</v>
      </c>
      <c r="E379" s="761"/>
      <c r="F379" s="59">
        <v>1.3</v>
      </c>
      <c r="G379" s="35">
        <v>6</v>
      </c>
      <c r="H379" s="59">
        <v>7.8</v>
      </c>
      <c r="I379" s="59">
        <v>8.3640000000000008</v>
      </c>
      <c r="J379" s="35">
        <v>56</v>
      </c>
      <c r="K379" s="35" t="s">
        <v>130</v>
      </c>
      <c r="L379" s="35"/>
      <c r="M379" s="36" t="s">
        <v>82</v>
      </c>
      <c r="N379" s="36"/>
      <c r="O379" s="35">
        <v>30</v>
      </c>
      <c r="P379" s="9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3"/>
      <c r="R379" s="763"/>
      <c r="S379" s="763"/>
      <c r="T379" s="764"/>
      <c r="U379" s="37" t="s">
        <v>45</v>
      </c>
      <c r="V379" s="37" t="s">
        <v>45</v>
      </c>
      <c r="W379" s="38" t="s">
        <v>0</v>
      </c>
      <c r="X379" s="56">
        <v>340</v>
      </c>
      <c r="Y379" s="53">
        <f>IFERROR(IF(X379="",0,CEILING((X379/$H379),1)*$H379),"")</f>
        <v>343.2</v>
      </c>
      <c r="Z379" s="39">
        <f>IFERROR(IF(Y379=0,"",ROUNDUP(Y379/H379,0)*0.02175),"")</f>
        <v>0.95699999999999996</v>
      </c>
      <c r="AA379" s="65" t="s">
        <v>45</v>
      </c>
      <c r="AB379" s="66" t="s">
        <v>45</v>
      </c>
      <c r="AC379" s="467" t="s">
        <v>632</v>
      </c>
      <c r="AG379" s="75"/>
      <c r="AJ379" s="79"/>
      <c r="AK379" s="79"/>
      <c r="BB379" s="468" t="s">
        <v>66</v>
      </c>
      <c r="BM379" s="75">
        <f>IFERROR(X379*I379/H379,"0")</f>
        <v>364.5846153846154</v>
      </c>
      <c r="BN379" s="75">
        <f>IFERROR(Y379*I379/H379,"0")</f>
        <v>368.01600000000002</v>
      </c>
      <c r="BO379" s="75">
        <f>IFERROR(1/J379*(X379/H379),"0")</f>
        <v>0.7783882783882784</v>
      </c>
      <c r="BP379" s="75">
        <f>IFERROR(1/J379*(Y379/H379),"0")</f>
        <v>0.7857142857142857</v>
      </c>
    </row>
    <row r="380" spans="1:68" ht="16.5" customHeight="1" x14ac:dyDescent="0.25">
      <c r="A380" s="60" t="s">
        <v>633</v>
      </c>
      <c r="B380" s="60" t="s">
        <v>634</v>
      </c>
      <c r="C380" s="34">
        <v>4301060325</v>
      </c>
      <c r="D380" s="761">
        <v>4607091380897</v>
      </c>
      <c r="E380" s="761"/>
      <c r="F380" s="59">
        <v>1.4</v>
      </c>
      <c r="G380" s="35">
        <v>6</v>
      </c>
      <c r="H380" s="59">
        <v>8.4</v>
      </c>
      <c r="I380" s="59">
        <v>8.9640000000000004</v>
      </c>
      <c r="J380" s="35">
        <v>56</v>
      </c>
      <c r="K380" s="35" t="s">
        <v>130</v>
      </c>
      <c r="L380" s="35"/>
      <c r="M380" s="36" t="s">
        <v>82</v>
      </c>
      <c r="N380" s="36"/>
      <c r="O380" s="35">
        <v>30</v>
      </c>
      <c r="P380" s="9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3"/>
      <c r="R380" s="763"/>
      <c r="S380" s="763"/>
      <c r="T380" s="764"/>
      <c r="U380" s="37" t="s">
        <v>45</v>
      </c>
      <c r="V380" s="37" t="s">
        <v>45</v>
      </c>
      <c r="W380" s="38" t="s">
        <v>0</v>
      </c>
      <c r="X380" s="56">
        <v>150</v>
      </c>
      <c r="Y380" s="53">
        <f>IFERROR(IF(X380="",0,CEILING((X380/$H380),1)*$H380),"")</f>
        <v>151.20000000000002</v>
      </c>
      <c r="Z380" s="39">
        <f>IFERROR(IF(Y380=0,"",ROUNDUP(Y380/H380,0)*0.02175),"")</f>
        <v>0.39149999999999996</v>
      </c>
      <c r="AA380" s="65" t="s">
        <v>45</v>
      </c>
      <c r="AB380" s="66" t="s">
        <v>45</v>
      </c>
      <c r="AC380" s="469" t="s">
        <v>635</v>
      </c>
      <c r="AG380" s="75"/>
      <c r="AJ380" s="79"/>
      <c r="AK380" s="79"/>
      <c r="BB380" s="470" t="s">
        <v>66</v>
      </c>
      <c r="BM380" s="75">
        <f>IFERROR(X380*I380/H380,"0")</f>
        <v>160.07142857142858</v>
      </c>
      <c r="BN380" s="75">
        <f>IFERROR(Y380*I380/H380,"0")</f>
        <v>161.35200000000003</v>
      </c>
      <c r="BO380" s="75">
        <f>IFERROR(1/J380*(X380/H380),"0")</f>
        <v>0.31887755102040816</v>
      </c>
      <c r="BP380" s="75">
        <f>IFERROR(1/J380*(Y380/H380),"0")</f>
        <v>0.3214285714285714</v>
      </c>
    </row>
    <row r="381" spans="1:68" x14ac:dyDescent="0.2">
      <c r="A381" s="768"/>
      <c r="B381" s="768"/>
      <c r="C381" s="768"/>
      <c r="D381" s="768"/>
      <c r="E381" s="768"/>
      <c r="F381" s="768"/>
      <c r="G381" s="768"/>
      <c r="H381" s="768"/>
      <c r="I381" s="768"/>
      <c r="J381" s="768"/>
      <c r="K381" s="768"/>
      <c r="L381" s="768"/>
      <c r="M381" s="768"/>
      <c r="N381" s="768"/>
      <c r="O381" s="769"/>
      <c r="P381" s="765" t="s">
        <v>40</v>
      </c>
      <c r="Q381" s="766"/>
      <c r="R381" s="766"/>
      <c r="S381" s="766"/>
      <c r="T381" s="766"/>
      <c r="U381" s="766"/>
      <c r="V381" s="767"/>
      <c r="W381" s="40" t="s">
        <v>39</v>
      </c>
      <c r="X381" s="41">
        <f>IFERROR(X378/H378,"0")+IFERROR(X379/H379,"0")+IFERROR(X380/H380,"0")</f>
        <v>61.446886446886452</v>
      </c>
      <c r="Y381" s="41">
        <f>IFERROR(Y378/H378,"0")+IFERROR(Y379/H379,"0")+IFERROR(Y380/H380,"0")</f>
        <v>62</v>
      </c>
      <c r="Z381" s="41">
        <f>IFERROR(IF(Z378="",0,Z378),"0")+IFERROR(IF(Z379="",0,Z379),"0")+IFERROR(IF(Z380="",0,Z380),"0")</f>
        <v>1.3485</v>
      </c>
      <c r="AA381" s="64"/>
      <c r="AB381" s="64"/>
      <c r="AC381" s="64"/>
    </row>
    <row r="382" spans="1:68" x14ac:dyDescent="0.2">
      <c r="A382" s="768"/>
      <c r="B382" s="768"/>
      <c r="C382" s="768"/>
      <c r="D382" s="768"/>
      <c r="E382" s="768"/>
      <c r="F382" s="768"/>
      <c r="G382" s="768"/>
      <c r="H382" s="768"/>
      <c r="I382" s="768"/>
      <c r="J382" s="768"/>
      <c r="K382" s="768"/>
      <c r="L382" s="768"/>
      <c r="M382" s="768"/>
      <c r="N382" s="768"/>
      <c r="O382" s="769"/>
      <c r="P382" s="765" t="s">
        <v>40</v>
      </c>
      <c r="Q382" s="766"/>
      <c r="R382" s="766"/>
      <c r="S382" s="766"/>
      <c r="T382" s="766"/>
      <c r="U382" s="766"/>
      <c r="V382" s="767"/>
      <c r="W382" s="40" t="s">
        <v>0</v>
      </c>
      <c r="X382" s="41">
        <f>IFERROR(SUM(X378:X380),"0")</f>
        <v>490</v>
      </c>
      <c r="Y382" s="41">
        <f>IFERROR(SUM(Y378:Y380),"0")</f>
        <v>494.4</v>
      </c>
      <c r="Z382" s="40"/>
      <c r="AA382" s="64"/>
      <c r="AB382" s="64"/>
      <c r="AC382" s="64"/>
    </row>
    <row r="383" spans="1:68" ht="14.25" customHeight="1" x14ac:dyDescent="0.25">
      <c r="A383" s="760" t="s">
        <v>114</v>
      </c>
      <c r="B383" s="760"/>
      <c r="C383" s="760"/>
      <c r="D383" s="760"/>
      <c r="E383" s="760"/>
      <c r="F383" s="760"/>
      <c r="G383" s="760"/>
      <c r="H383" s="760"/>
      <c r="I383" s="760"/>
      <c r="J383" s="760"/>
      <c r="K383" s="760"/>
      <c r="L383" s="760"/>
      <c r="M383" s="760"/>
      <c r="N383" s="760"/>
      <c r="O383" s="760"/>
      <c r="P383" s="760"/>
      <c r="Q383" s="760"/>
      <c r="R383" s="760"/>
      <c r="S383" s="760"/>
      <c r="T383" s="760"/>
      <c r="U383" s="760"/>
      <c r="V383" s="760"/>
      <c r="W383" s="760"/>
      <c r="X383" s="760"/>
      <c r="Y383" s="760"/>
      <c r="Z383" s="760"/>
      <c r="AA383" s="63"/>
      <c r="AB383" s="63"/>
      <c r="AC383" s="63"/>
    </row>
    <row r="384" spans="1:68" ht="16.5" customHeight="1" x14ac:dyDescent="0.25">
      <c r="A384" s="60" t="s">
        <v>636</v>
      </c>
      <c r="B384" s="60" t="s">
        <v>637</v>
      </c>
      <c r="C384" s="34">
        <v>4301030232</v>
      </c>
      <c r="D384" s="761">
        <v>4607091388374</v>
      </c>
      <c r="E384" s="761"/>
      <c r="F384" s="59">
        <v>0.38</v>
      </c>
      <c r="G384" s="35">
        <v>8</v>
      </c>
      <c r="H384" s="59">
        <v>3.04</v>
      </c>
      <c r="I384" s="59">
        <v>3.28</v>
      </c>
      <c r="J384" s="35">
        <v>156</v>
      </c>
      <c r="K384" s="35" t="s">
        <v>88</v>
      </c>
      <c r="L384" s="35"/>
      <c r="M384" s="36" t="s">
        <v>119</v>
      </c>
      <c r="N384" s="36"/>
      <c r="O384" s="35">
        <v>180</v>
      </c>
      <c r="P384" s="914" t="s">
        <v>638</v>
      </c>
      <c r="Q384" s="763"/>
      <c r="R384" s="763"/>
      <c r="S384" s="763"/>
      <c r="T384" s="764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1" t="s">
        <v>639</v>
      </c>
      <c r="AG384" s="75"/>
      <c r="AJ384" s="79"/>
      <c r="AK384" s="79"/>
      <c r="BB384" s="472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27" customHeight="1" x14ac:dyDescent="0.25">
      <c r="A385" s="60" t="s">
        <v>640</v>
      </c>
      <c r="B385" s="60" t="s">
        <v>641</v>
      </c>
      <c r="C385" s="34">
        <v>4301030235</v>
      </c>
      <c r="D385" s="761">
        <v>4607091388381</v>
      </c>
      <c r="E385" s="761"/>
      <c r="F385" s="59">
        <v>0.38</v>
      </c>
      <c r="G385" s="35">
        <v>8</v>
      </c>
      <c r="H385" s="59">
        <v>3.04</v>
      </c>
      <c r="I385" s="59">
        <v>3.32</v>
      </c>
      <c r="J385" s="35">
        <v>156</v>
      </c>
      <c r="K385" s="35" t="s">
        <v>88</v>
      </c>
      <c r="L385" s="35"/>
      <c r="M385" s="36" t="s">
        <v>119</v>
      </c>
      <c r="N385" s="36"/>
      <c r="O385" s="35">
        <v>180</v>
      </c>
      <c r="P385" s="915" t="s">
        <v>642</v>
      </c>
      <c r="Q385" s="763"/>
      <c r="R385" s="763"/>
      <c r="S385" s="763"/>
      <c r="T385" s="764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IFERROR(IF(Y385=0,"",ROUNDUP(Y385/H385,0)*0.00753),"")</f>
        <v/>
      </c>
      <c r="AA385" s="65" t="s">
        <v>45</v>
      </c>
      <c r="AB385" s="66" t="s">
        <v>45</v>
      </c>
      <c r="AC385" s="473" t="s">
        <v>639</v>
      </c>
      <c r="AG385" s="75"/>
      <c r="AJ385" s="79"/>
      <c r="AK385" s="79"/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27" customHeight="1" x14ac:dyDescent="0.25">
      <c r="A386" s="60" t="s">
        <v>643</v>
      </c>
      <c r="B386" s="60" t="s">
        <v>644</v>
      </c>
      <c r="C386" s="34">
        <v>4301032015</v>
      </c>
      <c r="D386" s="761">
        <v>4607091383102</v>
      </c>
      <c r="E386" s="761"/>
      <c r="F386" s="59">
        <v>0.17</v>
      </c>
      <c r="G386" s="35">
        <v>15</v>
      </c>
      <c r="H386" s="59">
        <v>2.5499999999999998</v>
      </c>
      <c r="I386" s="59">
        <v>2.9750000000000001</v>
      </c>
      <c r="J386" s="35">
        <v>156</v>
      </c>
      <c r="K386" s="35" t="s">
        <v>88</v>
      </c>
      <c r="L386" s="35"/>
      <c r="M386" s="36" t="s">
        <v>119</v>
      </c>
      <c r="N386" s="36"/>
      <c r="O386" s="35">
        <v>180</v>
      </c>
      <c r="P386" s="9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3"/>
      <c r="R386" s="763"/>
      <c r="S386" s="763"/>
      <c r="T386" s="764"/>
      <c r="U386" s="37" t="s">
        <v>45</v>
      </c>
      <c r="V386" s="37" t="s">
        <v>45</v>
      </c>
      <c r="W386" s="38" t="s">
        <v>0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IFERROR(IF(Y386=0,"",ROUNDUP(Y386/H386,0)*0.00753),"")</f>
        <v/>
      </c>
      <c r="AA386" s="65" t="s">
        <v>45</v>
      </c>
      <c r="AB386" s="66" t="s">
        <v>45</v>
      </c>
      <c r="AC386" s="475" t="s">
        <v>645</v>
      </c>
      <c r="AG386" s="75"/>
      <c r="AJ386" s="79"/>
      <c r="AK386" s="79"/>
      <c r="BB386" s="476" t="s">
        <v>66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646</v>
      </c>
      <c r="B387" s="60" t="s">
        <v>647</v>
      </c>
      <c r="C387" s="34">
        <v>4301030233</v>
      </c>
      <c r="D387" s="761">
        <v>4607091388404</v>
      </c>
      <c r="E387" s="761"/>
      <c r="F387" s="59">
        <v>0.17</v>
      </c>
      <c r="G387" s="35">
        <v>15</v>
      </c>
      <c r="H387" s="59">
        <v>2.5499999999999998</v>
      </c>
      <c r="I387" s="59">
        <v>2.9</v>
      </c>
      <c r="J387" s="35">
        <v>156</v>
      </c>
      <c r="K387" s="35" t="s">
        <v>88</v>
      </c>
      <c r="L387" s="35"/>
      <c r="M387" s="36" t="s">
        <v>119</v>
      </c>
      <c r="N387" s="36"/>
      <c r="O387" s="35">
        <v>180</v>
      </c>
      <c r="P387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3"/>
      <c r="R387" s="763"/>
      <c r="S387" s="763"/>
      <c r="T387" s="76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639</v>
      </c>
      <c r="AG387" s="75"/>
      <c r="AJ387" s="79"/>
      <c r="AK387" s="79"/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68"/>
      <c r="B388" s="768"/>
      <c r="C388" s="768"/>
      <c r="D388" s="768"/>
      <c r="E388" s="768"/>
      <c r="F388" s="768"/>
      <c r="G388" s="768"/>
      <c r="H388" s="768"/>
      <c r="I388" s="768"/>
      <c r="J388" s="768"/>
      <c r="K388" s="768"/>
      <c r="L388" s="768"/>
      <c r="M388" s="768"/>
      <c r="N388" s="768"/>
      <c r="O388" s="769"/>
      <c r="P388" s="765" t="s">
        <v>40</v>
      </c>
      <c r="Q388" s="766"/>
      <c r="R388" s="766"/>
      <c r="S388" s="766"/>
      <c r="T388" s="766"/>
      <c r="U388" s="766"/>
      <c r="V388" s="767"/>
      <c r="W388" s="40" t="s">
        <v>39</v>
      </c>
      <c r="X388" s="41">
        <f>IFERROR(X384/H384,"0")+IFERROR(X385/H385,"0")+IFERROR(X386/H386,"0")+IFERROR(X387/H387,"0")</f>
        <v>0</v>
      </c>
      <c r="Y388" s="41">
        <f>IFERROR(Y384/H384,"0")+IFERROR(Y385/H385,"0")+IFERROR(Y386/H386,"0")+IFERROR(Y387/H387,"0")</f>
        <v>0</v>
      </c>
      <c r="Z388" s="41">
        <f>IFERROR(IF(Z384="",0,Z384),"0")+IFERROR(IF(Z385="",0,Z385),"0")+IFERROR(IF(Z386="",0,Z386),"0")+IFERROR(IF(Z387="",0,Z387),"0")</f>
        <v>0</v>
      </c>
      <c r="AA388" s="64"/>
      <c r="AB388" s="64"/>
      <c r="AC388" s="64"/>
    </row>
    <row r="389" spans="1:68" x14ac:dyDescent="0.2">
      <c r="A389" s="768"/>
      <c r="B389" s="768"/>
      <c r="C389" s="768"/>
      <c r="D389" s="768"/>
      <c r="E389" s="768"/>
      <c r="F389" s="768"/>
      <c r="G389" s="768"/>
      <c r="H389" s="768"/>
      <c r="I389" s="768"/>
      <c r="J389" s="768"/>
      <c r="K389" s="768"/>
      <c r="L389" s="768"/>
      <c r="M389" s="768"/>
      <c r="N389" s="768"/>
      <c r="O389" s="769"/>
      <c r="P389" s="765" t="s">
        <v>40</v>
      </c>
      <c r="Q389" s="766"/>
      <c r="R389" s="766"/>
      <c r="S389" s="766"/>
      <c r="T389" s="766"/>
      <c r="U389" s="766"/>
      <c r="V389" s="767"/>
      <c r="W389" s="40" t="s">
        <v>0</v>
      </c>
      <c r="X389" s="41">
        <f>IFERROR(SUM(X384:X387),"0")</f>
        <v>0</v>
      </c>
      <c r="Y389" s="41">
        <f>IFERROR(SUM(Y384:Y387),"0")</f>
        <v>0</v>
      </c>
      <c r="Z389" s="40"/>
      <c r="AA389" s="64"/>
      <c r="AB389" s="64"/>
      <c r="AC389" s="64"/>
    </row>
    <row r="390" spans="1:68" ht="14.25" customHeight="1" x14ac:dyDescent="0.25">
      <c r="A390" s="760" t="s">
        <v>648</v>
      </c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0"/>
      <c r="P390" s="760"/>
      <c r="Q390" s="760"/>
      <c r="R390" s="760"/>
      <c r="S390" s="760"/>
      <c r="T390" s="760"/>
      <c r="U390" s="760"/>
      <c r="V390" s="760"/>
      <c r="W390" s="760"/>
      <c r="X390" s="760"/>
      <c r="Y390" s="760"/>
      <c r="Z390" s="760"/>
      <c r="AA390" s="63"/>
      <c r="AB390" s="63"/>
      <c r="AC390" s="63"/>
    </row>
    <row r="391" spans="1:68" ht="16.5" customHeight="1" x14ac:dyDescent="0.25">
      <c r="A391" s="60" t="s">
        <v>649</v>
      </c>
      <c r="B391" s="60" t="s">
        <v>650</v>
      </c>
      <c r="C391" s="34">
        <v>4301180007</v>
      </c>
      <c r="D391" s="761">
        <v>4680115881808</v>
      </c>
      <c r="E391" s="761"/>
      <c r="F391" s="59">
        <v>0.1</v>
      </c>
      <c r="G391" s="35">
        <v>20</v>
      </c>
      <c r="H391" s="59">
        <v>2</v>
      </c>
      <c r="I391" s="59">
        <v>2.2400000000000002</v>
      </c>
      <c r="J391" s="35">
        <v>238</v>
      </c>
      <c r="K391" s="35" t="s">
        <v>653</v>
      </c>
      <c r="L391" s="35"/>
      <c r="M391" s="36" t="s">
        <v>652</v>
      </c>
      <c r="N391" s="36"/>
      <c r="O391" s="35">
        <v>730</v>
      </c>
      <c r="P391" s="9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3"/>
      <c r="R391" s="763"/>
      <c r="S391" s="763"/>
      <c r="T391" s="764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IFERROR(IF(Y391=0,"",ROUNDUP(Y391/H391,0)*0.00474),"")</f>
        <v/>
      </c>
      <c r="AA391" s="65" t="s">
        <v>45</v>
      </c>
      <c r="AB391" s="66" t="s">
        <v>45</v>
      </c>
      <c r="AC391" s="479" t="s">
        <v>651</v>
      </c>
      <c r="AG391" s="75"/>
      <c r="AJ391" s="79"/>
      <c r="AK391" s="79"/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654</v>
      </c>
      <c r="B392" s="60" t="s">
        <v>655</v>
      </c>
      <c r="C392" s="34">
        <v>4301180006</v>
      </c>
      <c r="D392" s="761">
        <v>4680115881822</v>
      </c>
      <c r="E392" s="761"/>
      <c r="F392" s="59">
        <v>0.1</v>
      </c>
      <c r="G392" s="35">
        <v>20</v>
      </c>
      <c r="H392" s="59">
        <v>2</v>
      </c>
      <c r="I392" s="59">
        <v>2.2400000000000002</v>
      </c>
      <c r="J392" s="35">
        <v>238</v>
      </c>
      <c r="K392" s="35" t="s">
        <v>653</v>
      </c>
      <c r="L392" s="35"/>
      <c r="M392" s="36" t="s">
        <v>652</v>
      </c>
      <c r="N392" s="36"/>
      <c r="O392" s="35">
        <v>730</v>
      </c>
      <c r="P392" s="9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3"/>
      <c r="R392" s="763"/>
      <c r="S392" s="763"/>
      <c r="T392" s="764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IFERROR(IF(Y392=0,"",ROUNDUP(Y392/H392,0)*0.00474),"")</f>
        <v/>
      </c>
      <c r="AA392" s="65" t="s">
        <v>45</v>
      </c>
      <c r="AB392" s="66" t="s">
        <v>45</v>
      </c>
      <c r="AC392" s="481" t="s">
        <v>651</v>
      </c>
      <c r="AG392" s="75"/>
      <c r="AJ392" s="79"/>
      <c r="AK392" s="79"/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656</v>
      </c>
      <c r="B393" s="60" t="s">
        <v>657</v>
      </c>
      <c r="C393" s="34">
        <v>4301180001</v>
      </c>
      <c r="D393" s="761">
        <v>4680115880016</v>
      </c>
      <c r="E393" s="761"/>
      <c r="F393" s="59">
        <v>0.1</v>
      </c>
      <c r="G393" s="35">
        <v>20</v>
      </c>
      <c r="H393" s="59">
        <v>2</v>
      </c>
      <c r="I393" s="59">
        <v>2.2400000000000002</v>
      </c>
      <c r="J393" s="35">
        <v>238</v>
      </c>
      <c r="K393" s="35" t="s">
        <v>653</v>
      </c>
      <c r="L393" s="35"/>
      <c r="M393" s="36" t="s">
        <v>652</v>
      </c>
      <c r="N393" s="36"/>
      <c r="O393" s="35">
        <v>730</v>
      </c>
      <c r="P393" s="9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3"/>
      <c r="R393" s="763"/>
      <c r="S393" s="763"/>
      <c r="T393" s="764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IFERROR(IF(Y393=0,"",ROUNDUP(Y393/H393,0)*0.00474),"")</f>
        <v/>
      </c>
      <c r="AA393" s="65" t="s">
        <v>45</v>
      </c>
      <c r="AB393" s="66" t="s">
        <v>45</v>
      </c>
      <c r="AC393" s="483" t="s">
        <v>651</v>
      </c>
      <c r="AG393" s="75"/>
      <c r="AJ393" s="79"/>
      <c r="AK393" s="79"/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768"/>
      <c r="B394" s="768"/>
      <c r="C394" s="768"/>
      <c r="D394" s="768"/>
      <c r="E394" s="768"/>
      <c r="F394" s="768"/>
      <c r="G394" s="768"/>
      <c r="H394" s="768"/>
      <c r="I394" s="768"/>
      <c r="J394" s="768"/>
      <c r="K394" s="768"/>
      <c r="L394" s="768"/>
      <c r="M394" s="768"/>
      <c r="N394" s="768"/>
      <c r="O394" s="769"/>
      <c r="P394" s="765" t="s">
        <v>40</v>
      </c>
      <c r="Q394" s="766"/>
      <c r="R394" s="766"/>
      <c r="S394" s="766"/>
      <c r="T394" s="766"/>
      <c r="U394" s="766"/>
      <c r="V394" s="767"/>
      <c r="W394" s="40" t="s">
        <v>39</v>
      </c>
      <c r="X394" s="41">
        <f>IFERROR(X391/H391,"0")+IFERROR(X392/H392,"0")+IFERROR(X393/H393,"0")</f>
        <v>0</v>
      </c>
      <c r="Y394" s="41">
        <f>IFERROR(Y391/H391,"0")+IFERROR(Y392/H392,"0")+IFERROR(Y393/H393,"0")</f>
        <v>0</v>
      </c>
      <c r="Z394" s="41">
        <f>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768"/>
      <c r="B395" s="768"/>
      <c r="C395" s="768"/>
      <c r="D395" s="768"/>
      <c r="E395" s="768"/>
      <c r="F395" s="768"/>
      <c r="G395" s="768"/>
      <c r="H395" s="768"/>
      <c r="I395" s="768"/>
      <c r="J395" s="768"/>
      <c r="K395" s="768"/>
      <c r="L395" s="768"/>
      <c r="M395" s="768"/>
      <c r="N395" s="768"/>
      <c r="O395" s="769"/>
      <c r="P395" s="765" t="s">
        <v>40</v>
      </c>
      <c r="Q395" s="766"/>
      <c r="R395" s="766"/>
      <c r="S395" s="766"/>
      <c r="T395" s="766"/>
      <c r="U395" s="766"/>
      <c r="V395" s="767"/>
      <c r="W395" s="40" t="s">
        <v>0</v>
      </c>
      <c r="X395" s="41">
        <f>IFERROR(SUM(X391:X393),"0")</f>
        <v>0</v>
      </c>
      <c r="Y395" s="41">
        <f>IFERROR(SUM(Y391:Y393),"0")</f>
        <v>0</v>
      </c>
      <c r="Z395" s="40"/>
      <c r="AA395" s="64"/>
      <c r="AB395" s="64"/>
      <c r="AC395" s="64"/>
    </row>
    <row r="396" spans="1:68" ht="16.5" customHeight="1" x14ac:dyDescent="0.25">
      <c r="A396" s="783" t="s">
        <v>658</v>
      </c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783"/>
      <c r="P396" s="783"/>
      <c r="Q396" s="783"/>
      <c r="R396" s="783"/>
      <c r="S396" s="783"/>
      <c r="T396" s="783"/>
      <c r="U396" s="783"/>
      <c r="V396" s="783"/>
      <c r="W396" s="783"/>
      <c r="X396" s="783"/>
      <c r="Y396" s="783"/>
      <c r="Z396" s="783"/>
      <c r="AA396" s="62"/>
      <c r="AB396" s="62"/>
      <c r="AC396" s="62"/>
    </row>
    <row r="397" spans="1:68" ht="14.25" customHeight="1" x14ac:dyDescent="0.25">
      <c r="A397" s="760" t="s">
        <v>78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63"/>
      <c r="AB397" s="63"/>
      <c r="AC397" s="63"/>
    </row>
    <row r="398" spans="1:68" ht="27" customHeight="1" x14ac:dyDescent="0.25">
      <c r="A398" s="60" t="s">
        <v>659</v>
      </c>
      <c r="B398" s="60" t="s">
        <v>660</v>
      </c>
      <c r="C398" s="34">
        <v>4301031066</v>
      </c>
      <c r="D398" s="761">
        <v>4607091383836</v>
      </c>
      <c r="E398" s="761"/>
      <c r="F398" s="59">
        <v>0.3</v>
      </c>
      <c r="G398" s="35">
        <v>6</v>
      </c>
      <c r="H398" s="59">
        <v>1.8</v>
      </c>
      <c r="I398" s="59">
        <v>2.048</v>
      </c>
      <c r="J398" s="35">
        <v>156</v>
      </c>
      <c r="K398" s="35" t="s">
        <v>88</v>
      </c>
      <c r="L398" s="35"/>
      <c r="M398" s="36" t="s">
        <v>82</v>
      </c>
      <c r="N398" s="36"/>
      <c r="O398" s="35">
        <v>40</v>
      </c>
      <c r="P398" s="9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3"/>
      <c r="R398" s="763"/>
      <c r="S398" s="763"/>
      <c r="T398" s="764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IFERROR(IF(Y398=0,"",ROUNDUP(Y398/H398,0)*0.00753),"")</f>
        <v/>
      </c>
      <c r="AA398" s="65" t="s">
        <v>45</v>
      </c>
      <c r="AB398" s="66" t="s">
        <v>45</v>
      </c>
      <c r="AC398" s="485" t="s">
        <v>661</v>
      </c>
      <c r="AG398" s="75"/>
      <c r="AJ398" s="79"/>
      <c r="AK398" s="79"/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68"/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9"/>
      <c r="P399" s="765" t="s">
        <v>40</v>
      </c>
      <c r="Q399" s="766"/>
      <c r="R399" s="766"/>
      <c r="S399" s="766"/>
      <c r="T399" s="766"/>
      <c r="U399" s="766"/>
      <c r="V399" s="767"/>
      <c r="W399" s="40" t="s">
        <v>39</v>
      </c>
      <c r="X399" s="41">
        <f>IFERROR(X398/H398,"0")</f>
        <v>0</v>
      </c>
      <c r="Y399" s="41">
        <f>IFERROR(Y398/H398,"0")</f>
        <v>0</v>
      </c>
      <c r="Z399" s="41">
        <f>IFERROR(IF(Z398="",0,Z398),"0")</f>
        <v>0</v>
      </c>
      <c r="AA399" s="64"/>
      <c r="AB399" s="64"/>
      <c r="AC399" s="64"/>
    </row>
    <row r="400" spans="1:68" x14ac:dyDescent="0.2">
      <c r="A400" s="768"/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9"/>
      <c r="P400" s="765" t="s">
        <v>40</v>
      </c>
      <c r="Q400" s="766"/>
      <c r="R400" s="766"/>
      <c r="S400" s="766"/>
      <c r="T400" s="766"/>
      <c r="U400" s="766"/>
      <c r="V400" s="767"/>
      <c r="W400" s="40" t="s">
        <v>0</v>
      </c>
      <c r="X400" s="41">
        <f>IFERROR(SUM(X398:X398),"0")</f>
        <v>0</v>
      </c>
      <c r="Y400" s="41">
        <f>IFERROR(SUM(Y398:Y398),"0")</f>
        <v>0</v>
      </c>
      <c r="Z400" s="40"/>
      <c r="AA400" s="64"/>
      <c r="AB400" s="64"/>
      <c r="AC400" s="64"/>
    </row>
    <row r="401" spans="1:68" ht="14.25" customHeight="1" x14ac:dyDescent="0.25">
      <c r="A401" s="760" t="s">
        <v>84</v>
      </c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0"/>
      <c r="P401" s="760"/>
      <c r="Q401" s="760"/>
      <c r="R401" s="760"/>
      <c r="S401" s="760"/>
      <c r="T401" s="760"/>
      <c r="U401" s="760"/>
      <c r="V401" s="760"/>
      <c r="W401" s="760"/>
      <c r="X401" s="760"/>
      <c r="Y401" s="760"/>
      <c r="Z401" s="760"/>
      <c r="AA401" s="63"/>
      <c r="AB401" s="63"/>
      <c r="AC401" s="63"/>
    </row>
    <row r="402" spans="1:68" ht="37.5" customHeight="1" x14ac:dyDescent="0.25">
      <c r="A402" s="60" t="s">
        <v>662</v>
      </c>
      <c r="B402" s="60" t="s">
        <v>663</v>
      </c>
      <c r="C402" s="34">
        <v>4301051142</v>
      </c>
      <c r="D402" s="761">
        <v>4607091387919</v>
      </c>
      <c r="E402" s="761"/>
      <c r="F402" s="59">
        <v>1.35</v>
      </c>
      <c r="G402" s="35">
        <v>6</v>
      </c>
      <c r="H402" s="59">
        <v>8.1</v>
      </c>
      <c r="I402" s="59">
        <v>8.6639999999999997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45</v>
      </c>
      <c r="P402" s="9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3"/>
      <c r="R402" s="763"/>
      <c r="S402" s="763"/>
      <c r="T402" s="764"/>
      <c r="U402" s="37" t="s">
        <v>45</v>
      </c>
      <c r="V402" s="37" t="s">
        <v>45</v>
      </c>
      <c r="W402" s="38" t="s">
        <v>0</v>
      </c>
      <c r="X402" s="56">
        <v>66</v>
      </c>
      <c r="Y402" s="53">
        <f>IFERROR(IF(X402="",0,CEILING((X402/$H402),1)*$H402),"")</f>
        <v>72.899999999999991</v>
      </c>
      <c r="Z402" s="39">
        <f>IFERROR(IF(Y402=0,"",ROUNDUP(Y402/H402,0)*0.02175),"")</f>
        <v>0.19574999999999998</v>
      </c>
      <c r="AA402" s="65" t="s">
        <v>45</v>
      </c>
      <c r="AB402" s="66" t="s">
        <v>45</v>
      </c>
      <c r="AC402" s="487" t="s">
        <v>664</v>
      </c>
      <c r="AG402" s="75"/>
      <c r="AJ402" s="79"/>
      <c r="AK402" s="79"/>
      <c r="BB402" s="488" t="s">
        <v>66</v>
      </c>
      <c r="BM402" s="75">
        <f>IFERROR(X402*I402/H402,"0")</f>
        <v>70.595555555555549</v>
      </c>
      <c r="BN402" s="75">
        <f>IFERROR(Y402*I402/H402,"0")</f>
        <v>77.975999999999985</v>
      </c>
      <c r="BO402" s="75">
        <f>IFERROR(1/J402*(X402/H402),"0")</f>
        <v>0.14550264550264549</v>
      </c>
      <c r="BP402" s="75">
        <f>IFERROR(1/J402*(Y402/H402),"0")</f>
        <v>0.1607142857142857</v>
      </c>
    </row>
    <row r="403" spans="1:68" ht="27" customHeight="1" x14ac:dyDescent="0.25">
      <c r="A403" s="60" t="s">
        <v>665</v>
      </c>
      <c r="B403" s="60" t="s">
        <v>666</v>
      </c>
      <c r="C403" s="34">
        <v>4301051461</v>
      </c>
      <c r="D403" s="761">
        <v>4680115883604</v>
      </c>
      <c r="E403" s="761"/>
      <c r="F403" s="59">
        <v>0.35</v>
      </c>
      <c r="G403" s="35">
        <v>6</v>
      </c>
      <c r="H403" s="59">
        <v>2.1</v>
      </c>
      <c r="I403" s="59">
        <v>2.3719999999999999</v>
      </c>
      <c r="J403" s="35">
        <v>156</v>
      </c>
      <c r="K403" s="35" t="s">
        <v>88</v>
      </c>
      <c r="L403" s="35"/>
      <c r="M403" s="36" t="s">
        <v>129</v>
      </c>
      <c r="N403" s="36"/>
      <c r="O403" s="35">
        <v>45</v>
      </c>
      <c r="P403" s="90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3"/>
      <c r="R403" s="763"/>
      <c r="S403" s="763"/>
      <c r="T403" s="764"/>
      <c r="U403" s="37" t="s">
        <v>45</v>
      </c>
      <c r="V403" s="37" t="s">
        <v>45</v>
      </c>
      <c r="W403" s="38" t="s">
        <v>0</v>
      </c>
      <c r="X403" s="56">
        <v>8</v>
      </c>
      <c r="Y403" s="53">
        <f>IFERROR(IF(X403="",0,CEILING((X403/$H403),1)*$H403),"")</f>
        <v>8.4</v>
      </c>
      <c r="Z403" s="39">
        <f>IFERROR(IF(Y403=0,"",ROUNDUP(Y403/H403,0)*0.00753),"")</f>
        <v>3.0120000000000001E-2</v>
      </c>
      <c r="AA403" s="65" t="s">
        <v>45</v>
      </c>
      <c r="AB403" s="66" t="s">
        <v>45</v>
      </c>
      <c r="AC403" s="489" t="s">
        <v>667</v>
      </c>
      <c r="AG403" s="75"/>
      <c r="AJ403" s="79"/>
      <c r="AK403" s="79"/>
      <c r="BB403" s="490" t="s">
        <v>66</v>
      </c>
      <c r="BM403" s="75">
        <f>IFERROR(X403*I403/H403,"0")</f>
        <v>9.036190476190475</v>
      </c>
      <c r="BN403" s="75">
        <f>IFERROR(Y403*I403/H403,"0")</f>
        <v>9.4879999999999995</v>
      </c>
      <c r="BO403" s="75">
        <f>IFERROR(1/J403*(X403/H403),"0")</f>
        <v>2.4420024420024417E-2</v>
      </c>
      <c r="BP403" s="75">
        <f>IFERROR(1/J403*(Y403/H403),"0")</f>
        <v>2.564102564102564E-2</v>
      </c>
    </row>
    <row r="404" spans="1:68" ht="27" customHeight="1" x14ac:dyDescent="0.25">
      <c r="A404" s="60" t="s">
        <v>668</v>
      </c>
      <c r="B404" s="60" t="s">
        <v>669</v>
      </c>
      <c r="C404" s="34">
        <v>4301051485</v>
      </c>
      <c r="D404" s="761">
        <v>4680115883567</v>
      </c>
      <c r="E404" s="761"/>
      <c r="F404" s="59">
        <v>0.35</v>
      </c>
      <c r="G404" s="35">
        <v>6</v>
      </c>
      <c r="H404" s="59">
        <v>2.1</v>
      </c>
      <c r="I404" s="59">
        <v>2.36</v>
      </c>
      <c r="J404" s="35">
        <v>156</v>
      </c>
      <c r="K404" s="35" t="s">
        <v>88</v>
      </c>
      <c r="L404" s="35"/>
      <c r="M404" s="36" t="s">
        <v>82</v>
      </c>
      <c r="N404" s="36"/>
      <c r="O404" s="35">
        <v>40</v>
      </c>
      <c r="P404" s="90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3"/>
      <c r="R404" s="763"/>
      <c r="S404" s="763"/>
      <c r="T404" s="764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IFERROR(IF(Y404=0,"",ROUNDUP(Y404/H404,0)*0.00753),"")</f>
        <v/>
      </c>
      <c r="AA404" s="65" t="s">
        <v>45</v>
      </c>
      <c r="AB404" s="66" t="s">
        <v>45</v>
      </c>
      <c r="AC404" s="491" t="s">
        <v>670</v>
      </c>
      <c r="AG404" s="75"/>
      <c r="AJ404" s="79"/>
      <c r="AK404" s="79"/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768"/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9"/>
      <c r="P405" s="765" t="s">
        <v>40</v>
      </c>
      <c r="Q405" s="766"/>
      <c r="R405" s="766"/>
      <c r="S405" s="766"/>
      <c r="T405" s="766"/>
      <c r="U405" s="766"/>
      <c r="V405" s="767"/>
      <c r="W405" s="40" t="s">
        <v>39</v>
      </c>
      <c r="X405" s="41">
        <f>IFERROR(X402/H402,"0")+IFERROR(X403/H403,"0")+IFERROR(X404/H404,"0")</f>
        <v>11.957671957671959</v>
      </c>
      <c r="Y405" s="41">
        <f>IFERROR(Y402/H402,"0")+IFERROR(Y403/H403,"0")+IFERROR(Y404/H404,"0")</f>
        <v>13</v>
      </c>
      <c r="Z405" s="41">
        <f>IFERROR(IF(Z402="",0,Z402),"0")+IFERROR(IF(Z403="",0,Z403),"0")+IFERROR(IF(Z404="",0,Z404),"0")</f>
        <v>0.22586999999999999</v>
      </c>
      <c r="AA405" s="64"/>
      <c r="AB405" s="64"/>
      <c r="AC405" s="64"/>
    </row>
    <row r="406" spans="1:68" x14ac:dyDescent="0.2">
      <c r="A406" s="768"/>
      <c r="B406" s="768"/>
      <c r="C406" s="768"/>
      <c r="D406" s="768"/>
      <c r="E406" s="768"/>
      <c r="F406" s="768"/>
      <c r="G406" s="768"/>
      <c r="H406" s="768"/>
      <c r="I406" s="768"/>
      <c r="J406" s="768"/>
      <c r="K406" s="768"/>
      <c r="L406" s="768"/>
      <c r="M406" s="768"/>
      <c r="N406" s="768"/>
      <c r="O406" s="769"/>
      <c r="P406" s="765" t="s">
        <v>40</v>
      </c>
      <c r="Q406" s="766"/>
      <c r="R406" s="766"/>
      <c r="S406" s="766"/>
      <c r="T406" s="766"/>
      <c r="U406" s="766"/>
      <c r="V406" s="767"/>
      <c r="W406" s="40" t="s">
        <v>0</v>
      </c>
      <c r="X406" s="41">
        <f>IFERROR(SUM(X402:X404),"0")</f>
        <v>74</v>
      </c>
      <c r="Y406" s="41">
        <f>IFERROR(SUM(Y402:Y404),"0")</f>
        <v>81.3</v>
      </c>
      <c r="Z406" s="40"/>
      <c r="AA406" s="64"/>
      <c r="AB406" s="64"/>
      <c r="AC406" s="64"/>
    </row>
    <row r="407" spans="1:68" ht="27.75" customHeight="1" x14ac:dyDescent="0.2">
      <c r="A407" s="806" t="s">
        <v>671</v>
      </c>
      <c r="B407" s="806"/>
      <c r="C407" s="806"/>
      <c r="D407" s="806"/>
      <c r="E407" s="806"/>
      <c r="F407" s="806"/>
      <c r="G407" s="806"/>
      <c r="H407" s="806"/>
      <c r="I407" s="806"/>
      <c r="J407" s="806"/>
      <c r="K407" s="806"/>
      <c r="L407" s="806"/>
      <c r="M407" s="806"/>
      <c r="N407" s="806"/>
      <c r="O407" s="806"/>
      <c r="P407" s="806"/>
      <c r="Q407" s="806"/>
      <c r="R407" s="806"/>
      <c r="S407" s="806"/>
      <c r="T407" s="806"/>
      <c r="U407" s="806"/>
      <c r="V407" s="806"/>
      <c r="W407" s="806"/>
      <c r="X407" s="806"/>
      <c r="Y407" s="806"/>
      <c r="Z407" s="806"/>
      <c r="AA407" s="52"/>
      <c r="AB407" s="52"/>
      <c r="AC407" s="52"/>
    </row>
    <row r="408" spans="1:68" ht="16.5" customHeight="1" x14ac:dyDescent="0.25">
      <c r="A408" s="783" t="s">
        <v>672</v>
      </c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3"/>
      <c r="P408" s="783"/>
      <c r="Q408" s="783"/>
      <c r="R408" s="783"/>
      <c r="S408" s="783"/>
      <c r="T408" s="783"/>
      <c r="U408" s="783"/>
      <c r="V408" s="783"/>
      <c r="W408" s="783"/>
      <c r="X408" s="783"/>
      <c r="Y408" s="783"/>
      <c r="Z408" s="783"/>
      <c r="AA408" s="62"/>
      <c r="AB408" s="62"/>
      <c r="AC408" s="62"/>
    </row>
    <row r="409" spans="1:68" ht="14.25" customHeight="1" x14ac:dyDescent="0.25">
      <c r="A409" s="760" t="s">
        <v>125</v>
      </c>
      <c r="B409" s="760"/>
      <c r="C409" s="760"/>
      <c r="D409" s="760"/>
      <c r="E409" s="760"/>
      <c r="F409" s="760"/>
      <c r="G409" s="760"/>
      <c r="H409" s="760"/>
      <c r="I409" s="760"/>
      <c r="J409" s="760"/>
      <c r="K409" s="760"/>
      <c r="L409" s="760"/>
      <c r="M409" s="760"/>
      <c r="N409" s="760"/>
      <c r="O409" s="760"/>
      <c r="P409" s="760"/>
      <c r="Q409" s="760"/>
      <c r="R409" s="760"/>
      <c r="S409" s="760"/>
      <c r="T409" s="760"/>
      <c r="U409" s="760"/>
      <c r="V409" s="760"/>
      <c r="W409" s="760"/>
      <c r="X409" s="760"/>
      <c r="Y409" s="760"/>
      <c r="Z409" s="760"/>
      <c r="AA409" s="63"/>
      <c r="AB409" s="63"/>
      <c r="AC409" s="63"/>
    </row>
    <row r="410" spans="1:68" ht="27" customHeight="1" x14ac:dyDescent="0.25">
      <c r="A410" s="60" t="s">
        <v>673</v>
      </c>
      <c r="B410" s="60" t="s">
        <v>674</v>
      </c>
      <c r="C410" s="34">
        <v>4301011869</v>
      </c>
      <c r="D410" s="761">
        <v>4680115884847</v>
      </c>
      <c r="E410" s="76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90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3"/>
      <c r="R410" s="763"/>
      <c r="S410" s="763"/>
      <c r="T410" s="764"/>
      <c r="U410" s="37" t="s">
        <v>45</v>
      </c>
      <c r="V410" s="37" t="s">
        <v>45</v>
      </c>
      <c r="W410" s="38" t="s">
        <v>0</v>
      </c>
      <c r="X410" s="56">
        <v>2500</v>
      </c>
      <c r="Y410" s="53">
        <f t="shared" ref="Y410:Y420" si="72">IFERROR(IF(X410="",0,CEILING((X410/$H410),1)*$H410),"")</f>
        <v>2505</v>
      </c>
      <c r="Z410" s="39">
        <f>IFERROR(IF(Y410=0,"",ROUNDUP(Y410/H410,0)*0.02175),"")</f>
        <v>3.6322499999999995</v>
      </c>
      <c r="AA410" s="65" t="s">
        <v>45</v>
      </c>
      <c r="AB410" s="66" t="s">
        <v>45</v>
      </c>
      <c r="AC410" s="493" t="s">
        <v>675</v>
      </c>
      <c r="AG410" s="75"/>
      <c r="AJ410" s="79"/>
      <c r="AK410" s="79"/>
      <c r="BB410" s="494" t="s">
        <v>66</v>
      </c>
      <c r="BM410" s="75">
        <f t="shared" ref="BM410:BM420" si="73">IFERROR(X410*I410/H410,"0")</f>
        <v>2580</v>
      </c>
      <c r="BN410" s="75">
        <f t="shared" ref="BN410:BN420" si="74">IFERROR(Y410*I410/H410,"0")</f>
        <v>2585.1600000000003</v>
      </c>
      <c r="BO410" s="75">
        <f t="shared" ref="BO410:BO420" si="75">IFERROR(1/J410*(X410/H410),"0")</f>
        <v>3.4722222222222219</v>
      </c>
      <c r="BP410" s="75">
        <f t="shared" ref="BP410:BP420" si="76">IFERROR(1/J410*(Y410/H410),"0")</f>
        <v>3.4791666666666665</v>
      </c>
    </row>
    <row r="411" spans="1:68" ht="27" customHeight="1" x14ac:dyDescent="0.25">
      <c r="A411" s="60" t="s">
        <v>673</v>
      </c>
      <c r="B411" s="60" t="s">
        <v>676</v>
      </c>
      <c r="C411" s="34">
        <v>4301011946</v>
      </c>
      <c r="D411" s="761">
        <v>4680115884847</v>
      </c>
      <c r="E411" s="76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130</v>
      </c>
      <c r="L411" s="35"/>
      <c r="M411" s="36" t="s">
        <v>158</v>
      </c>
      <c r="N411" s="36"/>
      <c r="O411" s="35">
        <v>60</v>
      </c>
      <c r="P411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3"/>
      <c r="R411" s="763"/>
      <c r="S411" s="763"/>
      <c r="T411" s="76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5" t="s">
        <v>677</v>
      </c>
      <c r="AG411" s="75"/>
      <c r="AJ411" s="79"/>
      <c r="AK411" s="79"/>
      <c r="BB411" s="496" t="s">
        <v>66</v>
      </c>
      <c r="BM411" s="75">
        <f t="shared" si="73"/>
        <v>0</v>
      </c>
      <c r="BN411" s="75">
        <f t="shared" si="74"/>
        <v>0</v>
      </c>
      <c r="BO411" s="75">
        <f t="shared" si="75"/>
        <v>0</v>
      </c>
      <c r="BP411" s="75">
        <f t="shared" si="76"/>
        <v>0</v>
      </c>
    </row>
    <row r="412" spans="1:68" ht="27" customHeight="1" x14ac:dyDescent="0.25">
      <c r="A412" s="60" t="s">
        <v>678</v>
      </c>
      <c r="B412" s="60" t="s">
        <v>679</v>
      </c>
      <c r="C412" s="34">
        <v>4301011870</v>
      </c>
      <c r="D412" s="761">
        <v>4680115884854</v>
      </c>
      <c r="E412" s="76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130</v>
      </c>
      <c r="L412" s="35"/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3"/>
      <c r="R412" s="763"/>
      <c r="S412" s="763"/>
      <c r="T412" s="764"/>
      <c r="U412" s="37" t="s">
        <v>45</v>
      </c>
      <c r="V412" s="37" t="s">
        <v>45</v>
      </c>
      <c r="W412" s="38" t="s">
        <v>0</v>
      </c>
      <c r="X412" s="56">
        <v>4750</v>
      </c>
      <c r="Y412" s="53">
        <f t="shared" si="72"/>
        <v>4755</v>
      </c>
      <c r="Z412" s="39">
        <f>IFERROR(IF(Y412=0,"",ROUNDUP(Y412/H412,0)*0.02175),"")</f>
        <v>6.8947499999999993</v>
      </c>
      <c r="AA412" s="65" t="s">
        <v>45</v>
      </c>
      <c r="AB412" s="66" t="s">
        <v>45</v>
      </c>
      <c r="AC412" s="497" t="s">
        <v>680</v>
      </c>
      <c r="AG412" s="75"/>
      <c r="AJ412" s="79"/>
      <c r="AK412" s="79"/>
      <c r="BB412" s="498" t="s">
        <v>66</v>
      </c>
      <c r="BM412" s="75">
        <f t="shared" si="73"/>
        <v>4902</v>
      </c>
      <c r="BN412" s="75">
        <f t="shared" si="74"/>
        <v>4907.1600000000008</v>
      </c>
      <c r="BO412" s="75">
        <f t="shared" si="75"/>
        <v>6.5972222222222223</v>
      </c>
      <c r="BP412" s="75">
        <f t="shared" si="76"/>
        <v>6.6041666666666661</v>
      </c>
    </row>
    <row r="413" spans="1:68" ht="27" customHeight="1" x14ac:dyDescent="0.25">
      <c r="A413" s="60" t="s">
        <v>678</v>
      </c>
      <c r="B413" s="60" t="s">
        <v>681</v>
      </c>
      <c r="C413" s="34">
        <v>4301011947</v>
      </c>
      <c r="D413" s="761">
        <v>4680115884854</v>
      </c>
      <c r="E413" s="761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/>
      <c r="M413" s="36" t="s">
        <v>158</v>
      </c>
      <c r="N413" s="36"/>
      <c r="O413" s="35">
        <v>60</v>
      </c>
      <c r="P413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3"/>
      <c r="R413" s="763"/>
      <c r="S413" s="763"/>
      <c r="T413" s="76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>IFERROR(IF(Y413=0,"",ROUNDUP(Y413/H413,0)*0.02039),"")</f>
        <v/>
      </c>
      <c r="AA413" s="65" t="s">
        <v>45</v>
      </c>
      <c r="AB413" s="66" t="s">
        <v>45</v>
      </c>
      <c r="AC413" s="499" t="s">
        <v>677</v>
      </c>
      <c r="AG413" s="75"/>
      <c r="AJ413" s="79"/>
      <c r="AK413" s="79"/>
      <c r="BB413" s="500" t="s">
        <v>66</v>
      </c>
      <c r="BM413" s="75">
        <f t="shared" si="73"/>
        <v>0</v>
      </c>
      <c r="BN413" s="75">
        <f t="shared" si="74"/>
        <v>0</v>
      </c>
      <c r="BO413" s="75">
        <f t="shared" si="75"/>
        <v>0</v>
      </c>
      <c r="BP413" s="75">
        <f t="shared" si="76"/>
        <v>0</v>
      </c>
    </row>
    <row r="414" spans="1:68" ht="27" customHeight="1" x14ac:dyDescent="0.25">
      <c r="A414" s="60" t="s">
        <v>682</v>
      </c>
      <c r="B414" s="60" t="s">
        <v>683</v>
      </c>
      <c r="C414" s="34">
        <v>4301011867</v>
      </c>
      <c r="D414" s="761">
        <v>4680115884830</v>
      </c>
      <c r="E414" s="761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/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3"/>
      <c r="R414" s="763"/>
      <c r="S414" s="763"/>
      <c r="T414" s="76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684</v>
      </c>
      <c r="AG414" s="75"/>
      <c r="AJ414" s="79"/>
      <c r="AK414" s="79"/>
      <c r="BB414" s="502" t="s">
        <v>66</v>
      </c>
      <c r="BM414" s="75">
        <f t="shared" si="73"/>
        <v>0</v>
      </c>
      <c r="BN414" s="75">
        <f t="shared" si="74"/>
        <v>0</v>
      </c>
      <c r="BO414" s="75">
        <f t="shared" si="75"/>
        <v>0</v>
      </c>
      <c r="BP414" s="75">
        <f t="shared" si="76"/>
        <v>0</v>
      </c>
    </row>
    <row r="415" spans="1:68" ht="27" customHeight="1" x14ac:dyDescent="0.25">
      <c r="A415" s="60" t="s">
        <v>682</v>
      </c>
      <c r="B415" s="60" t="s">
        <v>685</v>
      </c>
      <c r="C415" s="34">
        <v>4301011943</v>
      </c>
      <c r="D415" s="761">
        <v>4680115884830</v>
      </c>
      <c r="E415" s="761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158</v>
      </c>
      <c r="N415" s="36"/>
      <c r="O415" s="35">
        <v>60</v>
      </c>
      <c r="P415" s="8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3"/>
      <c r="R415" s="763"/>
      <c r="S415" s="763"/>
      <c r="T415" s="76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677</v>
      </c>
      <c r="AG415" s="75"/>
      <c r="AJ415" s="79"/>
      <c r="AK415" s="79"/>
      <c r="BB415" s="504" t="s">
        <v>66</v>
      </c>
      <c r="BM415" s="75">
        <f t="shared" si="73"/>
        <v>0</v>
      </c>
      <c r="BN415" s="75">
        <f t="shared" si="74"/>
        <v>0</v>
      </c>
      <c r="BO415" s="75">
        <f t="shared" si="75"/>
        <v>0</v>
      </c>
      <c r="BP415" s="75">
        <f t="shared" si="76"/>
        <v>0</v>
      </c>
    </row>
    <row r="416" spans="1:68" ht="27" customHeight="1" x14ac:dyDescent="0.25">
      <c r="A416" s="60" t="s">
        <v>686</v>
      </c>
      <c r="B416" s="60" t="s">
        <v>687</v>
      </c>
      <c r="C416" s="34">
        <v>4301011339</v>
      </c>
      <c r="D416" s="761">
        <v>4607091383997</v>
      </c>
      <c r="E416" s="761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/>
      <c r="M416" s="36" t="s">
        <v>82</v>
      </c>
      <c r="N416" s="36"/>
      <c r="O416" s="35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3"/>
      <c r="R416" s="763"/>
      <c r="S416" s="763"/>
      <c r="T416" s="764"/>
      <c r="U416" s="37" t="s">
        <v>45</v>
      </c>
      <c r="V416" s="37" t="s">
        <v>45</v>
      </c>
      <c r="W416" s="38" t="s">
        <v>0</v>
      </c>
      <c r="X416" s="56">
        <v>2750</v>
      </c>
      <c r="Y416" s="53">
        <f t="shared" si="72"/>
        <v>2760</v>
      </c>
      <c r="Z416" s="39">
        <f>IFERROR(IF(Y416=0,"",ROUNDUP(Y416/H416,0)*0.02175),"")</f>
        <v>4.0019999999999998</v>
      </c>
      <c r="AA416" s="65" t="s">
        <v>45</v>
      </c>
      <c r="AB416" s="66" t="s">
        <v>45</v>
      </c>
      <c r="AC416" s="505" t="s">
        <v>688</v>
      </c>
      <c r="AG416" s="75"/>
      <c r="AJ416" s="79"/>
      <c r="AK416" s="79"/>
      <c r="BB416" s="506" t="s">
        <v>66</v>
      </c>
      <c r="BM416" s="75">
        <f t="shared" si="73"/>
        <v>2838</v>
      </c>
      <c r="BN416" s="75">
        <f t="shared" si="74"/>
        <v>2848.32</v>
      </c>
      <c r="BO416" s="75">
        <f t="shared" si="75"/>
        <v>3.8194444444444446</v>
      </c>
      <c r="BP416" s="75">
        <f t="shared" si="76"/>
        <v>3.833333333333333</v>
      </c>
    </row>
    <row r="417" spans="1:68" ht="27" customHeight="1" x14ac:dyDescent="0.25">
      <c r="A417" s="60" t="s">
        <v>689</v>
      </c>
      <c r="B417" s="60" t="s">
        <v>690</v>
      </c>
      <c r="C417" s="34">
        <v>4301011433</v>
      </c>
      <c r="D417" s="761">
        <v>4680115882638</v>
      </c>
      <c r="E417" s="761"/>
      <c r="F417" s="59">
        <v>0.4</v>
      </c>
      <c r="G417" s="35">
        <v>10</v>
      </c>
      <c r="H417" s="59">
        <v>4</v>
      </c>
      <c r="I417" s="59">
        <v>4.21</v>
      </c>
      <c r="J417" s="35">
        <v>132</v>
      </c>
      <c r="K417" s="35" t="s">
        <v>88</v>
      </c>
      <c r="L417" s="35"/>
      <c r="M417" s="36" t="s">
        <v>133</v>
      </c>
      <c r="N417" s="36"/>
      <c r="O417" s="35">
        <v>90</v>
      </c>
      <c r="P417" s="9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3"/>
      <c r="R417" s="763"/>
      <c r="S417" s="763"/>
      <c r="T417" s="764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2"/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507" t="s">
        <v>691</v>
      </c>
      <c r="AG417" s="75"/>
      <c r="AJ417" s="79"/>
      <c r="AK417" s="79"/>
      <c r="BB417" s="508" t="s">
        <v>66</v>
      </c>
      <c r="BM417" s="75">
        <f t="shared" si="73"/>
        <v>0</v>
      </c>
      <c r="BN417" s="75">
        <f t="shared" si="74"/>
        <v>0</v>
      </c>
      <c r="BO417" s="75">
        <f t="shared" si="75"/>
        <v>0</v>
      </c>
      <c r="BP417" s="75">
        <f t="shared" si="76"/>
        <v>0</v>
      </c>
    </row>
    <row r="418" spans="1:68" ht="27" customHeight="1" x14ac:dyDescent="0.25">
      <c r="A418" s="60" t="s">
        <v>692</v>
      </c>
      <c r="B418" s="60" t="s">
        <v>693</v>
      </c>
      <c r="C418" s="34">
        <v>4301011952</v>
      </c>
      <c r="D418" s="761">
        <v>4680115884922</v>
      </c>
      <c r="E418" s="761"/>
      <c r="F418" s="59">
        <v>0.5</v>
      </c>
      <c r="G418" s="35">
        <v>10</v>
      </c>
      <c r="H418" s="59">
        <v>5</v>
      </c>
      <c r="I418" s="59">
        <v>5.21</v>
      </c>
      <c r="J418" s="35">
        <v>132</v>
      </c>
      <c r="K418" s="35" t="s">
        <v>88</v>
      </c>
      <c r="L418" s="35"/>
      <c r="M418" s="36" t="s">
        <v>82</v>
      </c>
      <c r="N418" s="36"/>
      <c r="O418" s="35">
        <v>60</v>
      </c>
      <c r="P41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3"/>
      <c r="R418" s="763"/>
      <c r="S418" s="763"/>
      <c r="T418" s="764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509" t="s">
        <v>680</v>
      </c>
      <c r="AG418" s="75"/>
      <c r="AJ418" s="79"/>
      <c r="AK418" s="79"/>
      <c r="BB418" s="510" t="s">
        <v>66</v>
      </c>
      <c r="BM418" s="75">
        <f t="shared" si="73"/>
        <v>0</v>
      </c>
      <c r="BN418" s="75">
        <f t="shared" si="74"/>
        <v>0</v>
      </c>
      <c r="BO418" s="75">
        <f t="shared" si="75"/>
        <v>0</v>
      </c>
      <c r="BP418" s="75">
        <f t="shared" si="76"/>
        <v>0</v>
      </c>
    </row>
    <row r="419" spans="1:68" ht="27" customHeight="1" x14ac:dyDescent="0.25">
      <c r="A419" s="60" t="s">
        <v>694</v>
      </c>
      <c r="B419" s="60" t="s">
        <v>695</v>
      </c>
      <c r="C419" s="34">
        <v>4301011866</v>
      </c>
      <c r="D419" s="761">
        <v>4680115884878</v>
      </c>
      <c r="E419" s="761"/>
      <c r="F419" s="59">
        <v>0.5</v>
      </c>
      <c r="G419" s="35">
        <v>10</v>
      </c>
      <c r="H419" s="59">
        <v>5</v>
      </c>
      <c r="I419" s="59">
        <v>5.21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3"/>
      <c r="R419" s="763"/>
      <c r="S419" s="763"/>
      <c r="T419" s="764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1" t="s">
        <v>696</v>
      </c>
      <c r="AG419" s="75"/>
      <c r="AJ419" s="79"/>
      <c r="AK419" s="79"/>
      <c r="BB419" s="512" t="s">
        <v>66</v>
      </c>
      <c r="BM419" s="75">
        <f t="shared" si="73"/>
        <v>0</v>
      </c>
      <c r="BN419" s="75">
        <f t="shared" si="74"/>
        <v>0</v>
      </c>
      <c r="BO419" s="75">
        <f t="shared" si="75"/>
        <v>0</v>
      </c>
      <c r="BP419" s="75">
        <f t="shared" si="76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4301011868</v>
      </c>
      <c r="D420" s="761">
        <v>4680115884861</v>
      </c>
      <c r="E420" s="761"/>
      <c r="F420" s="59">
        <v>0.5</v>
      </c>
      <c r="G420" s="35">
        <v>10</v>
      </c>
      <c r="H420" s="59">
        <v>5</v>
      </c>
      <c r="I420" s="59">
        <v>5.21</v>
      </c>
      <c r="J420" s="35">
        <v>132</v>
      </c>
      <c r="K420" s="35" t="s">
        <v>88</v>
      </c>
      <c r="L420" s="35"/>
      <c r="M420" s="36" t="s">
        <v>82</v>
      </c>
      <c r="N420" s="36"/>
      <c r="O420" s="35">
        <v>60</v>
      </c>
      <c r="P420" s="9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3"/>
      <c r="R420" s="763"/>
      <c r="S420" s="763"/>
      <c r="T420" s="764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684</v>
      </c>
      <c r="AG420" s="75"/>
      <c r="AJ420" s="79"/>
      <c r="AK420" s="79"/>
      <c r="BB420" s="514" t="s">
        <v>66</v>
      </c>
      <c r="BM420" s="75">
        <f t="shared" si="73"/>
        <v>0</v>
      </c>
      <c r="BN420" s="75">
        <f t="shared" si="74"/>
        <v>0</v>
      </c>
      <c r="BO420" s="75">
        <f t="shared" si="75"/>
        <v>0</v>
      </c>
      <c r="BP420" s="75">
        <f t="shared" si="76"/>
        <v>0</v>
      </c>
    </row>
    <row r="421" spans="1:68" x14ac:dyDescent="0.2">
      <c r="A421" s="768"/>
      <c r="B421" s="768"/>
      <c r="C421" s="768"/>
      <c r="D421" s="768"/>
      <c r="E421" s="768"/>
      <c r="F421" s="768"/>
      <c r="G421" s="768"/>
      <c r="H421" s="768"/>
      <c r="I421" s="768"/>
      <c r="J421" s="768"/>
      <c r="K421" s="768"/>
      <c r="L421" s="768"/>
      <c r="M421" s="768"/>
      <c r="N421" s="768"/>
      <c r="O421" s="769"/>
      <c r="P421" s="765" t="s">
        <v>40</v>
      </c>
      <c r="Q421" s="766"/>
      <c r="R421" s="766"/>
      <c r="S421" s="766"/>
      <c r="T421" s="766"/>
      <c r="U421" s="766"/>
      <c r="V421" s="767"/>
      <c r="W421" s="40" t="s">
        <v>39</v>
      </c>
      <c r="X421" s="41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666.66666666666674</v>
      </c>
      <c r="Y421" s="41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668</v>
      </c>
      <c r="Z421" s="41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14.529</v>
      </c>
      <c r="AA421" s="64"/>
      <c r="AB421" s="64"/>
      <c r="AC421" s="64"/>
    </row>
    <row r="422" spans="1:68" x14ac:dyDescent="0.2">
      <c r="A422" s="768"/>
      <c r="B422" s="768"/>
      <c r="C422" s="768"/>
      <c r="D422" s="768"/>
      <c r="E422" s="768"/>
      <c r="F422" s="768"/>
      <c r="G422" s="768"/>
      <c r="H422" s="768"/>
      <c r="I422" s="768"/>
      <c r="J422" s="768"/>
      <c r="K422" s="768"/>
      <c r="L422" s="768"/>
      <c r="M422" s="768"/>
      <c r="N422" s="768"/>
      <c r="O422" s="769"/>
      <c r="P422" s="765" t="s">
        <v>40</v>
      </c>
      <c r="Q422" s="766"/>
      <c r="R422" s="766"/>
      <c r="S422" s="766"/>
      <c r="T422" s="766"/>
      <c r="U422" s="766"/>
      <c r="V422" s="767"/>
      <c r="W422" s="40" t="s">
        <v>0</v>
      </c>
      <c r="X422" s="41">
        <f>IFERROR(SUM(X410:X420),"0")</f>
        <v>10000</v>
      </c>
      <c r="Y422" s="41">
        <f>IFERROR(SUM(Y410:Y420),"0")</f>
        <v>10020</v>
      </c>
      <c r="Z422" s="40"/>
      <c r="AA422" s="64"/>
      <c r="AB422" s="64"/>
      <c r="AC422" s="64"/>
    </row>
    <row r="423" spans="1:68" ht="14.25" customHeight="1" x14ac:dyDescent="0.25">
      <c r="A423" s="760" t="s">
        <v>180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63"/>
      <c r="AB423" s="63"/>
      <c r="AC423" s="63"/>
    </row>
    <row r="424" spans="1:68" ht="27" customHeight="1" x14ac:dyDescent="0.25">
      <c r="A424" s="60" t="s">
        <v>699</v>
      </c>
      <c r="B424" s="60" t="s">
        <v>700</v>
      </c>
      <c r="C424" s="34">
        <v>4301020178</v>
      </c>
      <c r="D424" s="761">
        <v>4607091383980</v>
      </c>
      <c r="E424" s="761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130</v>
      </c>
      <c r="L424" s="35"/>
      <c r="M424" s="36" t="s">
        <v>133</v>
      </c>
      <c r="N424" s="36"/>
      <c r="O424" s="35">
        <v>50</v>
      </c>
      <c r="P424" s="8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3"/>
      <c r="R424" s="763"/>
      <c r="S424" s="763"/>
      <c r="T424" s="764"/>
      <c r="U424" s="37" t="s">
        <v>45</v>
      </c>
      <c r="V424" s="37" t="s">
        <v>45</v>
      </c>
      <c r="W424" s="38" t="s">
        <v>0</v>
      </c>
      <c r="X424" s="56">
        <v>1800</v>
      </c>
      <c r="Y424" s="53">
        <f>IFERROR(IF(X424="",0,CEILING((X424/$H424),1)*$H424),"")</f>
        <v>1800</v>
      </c>
      <c r="Z424" s="39">
        <f>IFERROR(IF(Y424=0,"",ROUNDUP(Y424/H424,0)*0.02175),"")</f>
        <v>2.61</v>
      </c>
      <c r="AA424" s="65" t="s">
        <v>45</v>
      </c>
      <c r="AB424" s="66" t="s">
        <v>45</v>
      </c>
      <c r="AC424" s="515" t="s">
        <v>701</v>
      </c>
      <c r="AG424" s="75"/>
      <c r="AJ424" s="79"/>
      <c r="AK424" s="79"/>
      <c r="BB424" s="516" t="s">
        <v>66</v>
      </c>
      <c r="BM424" s="75">
        <f>IFERROR(X424*I424/H424,"0")</f>
        <v>1857.6</v>
      </c>
      <c r="BN424" s="75">
        <f>IFERROR(Y424*I424/H424,"0")</f>
        <v>1857.6</v>
      </c>
      <c r="BO424" s="75">
        <f>IFERROR(1/J424*(X424/H424),"0")</f>
        <v>2.5</v>
      </c>
      <c r="BP424" s="75">
        <f>IFERROR(1/J424*(Y424/H424),"0")</f>
        <v>2.5</v>
      </c>
    </row>
    <row r="425" spans="1:68" ht="27" customHeight="1" x14ac:dyDescent="0.25">
      <c r="A425" s="60" t="s">
        <v>702</v>
      </c>
      <c r="B425" s="60" t="s">
        <v>703</v>
      </c>
      <c r="C425" s="34">
        <v>4301020179</v>
      </c>
      <c r="D425" s="761">
        <v>4607091384178</v>
      </c>
      <c r="E425" s="761"/>
      <c r="F425" s="59">
        <v>0.4</v>
      </c>
      <c r="G425" s="35">
        <v>10</v>
      </c>
      <c r="H425" s="59">
        <v>4</v>
      </c>
      <c r="I425" s="59">
        <v>4.21</v>
      </c>
      <c r="J425" s="35">
        <v>132</v>
      </c>
      <c r="K425" s="35" t="s">
        <v>88</v>
      </c>
      <c r="L425" s="35"/>
      <c r="M425" s="36" t="s">
        <v>133</v>
      </c>
      <c r="N425" s="36"/>
      <c r="O425" s="35">
        <v>50</v>
      </c>
      <c r="P425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3"/>
      <c r="R425" s="763"/>
      <c r="S425" s="763"/>
      <c r="T425" s="76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701</v>
      </c>
      <c r="AG425" s="75"/>
      <c r="AJ425" s="79"/>
      <c r="AK425" s="79"/>
      <c r="BB425" s="518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68"/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9"/>
      <c r="P426" s="765" t="s">
        <v>40</v>
      </c>
      <c r="Q426" s="766"/>
      <c r="R426" s="766"/>
      <c r="S426" s="766"/>
      <c r="T426" s="766"/>
      <c r="U426" s="766"/>
      <c r="V426" s="767"/>
      <c r="W426" s="40" t="s">
        <v>39</v>
      </c>
      <c r="X426" s="41">
        <f>IFERROR(X424/H424,"0")+IFERROR(X425/H425,"0")</f>
        <v>120</v>
      </c>
      <c r="Y426" s="41">
        <f>IFERROR(Y424/H424,"0")+IFERROR(Y425/H425,"0")</f>
        <v>120</v>
      </c>
      <c r="Z426" s="41">
        <f>IFERROR(IF(Z424="",0,Z424),"0")+IFERROR(IF(Z425="",0,Z425),"0")</f>
        <v>2.61</v>
      </c>
      <c r="AA426" s="64"/>
      <c r="AB426" s="64"/>
      <c r="AC426" s="64"/>
    </row>
    <row r="427" spans="1:68" x14ac:dyDescent="0.2">
      <c r="A427" s="768"/>
      <c r="B427" s="768"/>
      <c r="C427" s="768"/>
      <c r="D427" s="768"/>
      <c r="E427" s="768"/>
      <c r="F427" s="768"/>
      <c r="G427" s="768"/>
      <c r="H427" s="768"/>
      <c r="I427" s="768"/>
      <c r="J427" s="768"/>
      <c r="K427" s="768"/>
      <c r="L427" s="768"/>
      <c r="M427" s="768"/>
      <c r="N427" s="768"/>
      <c r="O427" s="769"/>
      <c r="P427" s="765" t="s">
        <v>40</v>
      </c>
      <c r="Q427" s="766"/>
      <c r="R427" s="766"/>
      <c r="S427" s="766"/>
      <c r="T427" s="766"/>
      <c r="U427" s="766"/>
      <c r="V427" s="767"/>
      <c r="W427" s="40" t="s">
        <v>0</v>
      </c>
      <c r="X427" s="41">
        <f>IFERROR(SUM(X424:X425),"0")</f>
        <v>1800</v>
      </c>
      <c r="Y427" s="41">
        <f>IFERROR(SUM(Y424:Y425),"0")</f>
        <v>1800</v>
      </c>
      <c r="Z427" s="40"/>
      <c r="AA427" s="64"/>
      <c r="AB427" s="64"/>
      <c r="AC427" s="64"/>
    </row>
    <row r="428" spans="1:68" ht="14.25" customHeight="1" x14ac:dyDescent="0.25">
      <c r="A428" s="760" t="s">
        <v>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63"/>
      <c r="AB428" s="63"/>
      <c r="AC428" s="63"/>
    </row>
    <row r="429" spans="1:68" ht="27" customHeight="1" x14ac:dyDescent="0.25">
      <c r="A429" s="60" t="s">
        <v>704</v>
      </c>
      <c r="B429" s="60" t="s">
        <v>705</v>
      </c>
      <c r="C429" s="34">
        <v>4301051560</v>
      </c>
      <c r="D429" s="761">
        <v>4607091383928</v>
      </c>
      <c r="E429" s="761"/>
      <c r="F429" s="59">
        <v>1.3</v>
      </c>
      <c r="G429" s="35">
        <v>6</v>
      </c>
      <c r="H429" s="59">
        <v>7.8</v>
      </c>
      <c r="I429" s="59">
        <v>8.3699999999999992</v>
      </c>
      <c r="J429" s="35">
        <v>56</v>
      </c>
      <c r="K429" s="35" t="s">
        <v>130</v>
      </c>
      <c r="L429" s="35"/>
      <c r="M429" s="36" t="s">
        <v>129</v>
      </c>
      <c r="N429" s="36"/>
      <c r="O429" s="35">
        <v>40</v>
      </c>
      <c r="P429" s="8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3"/>
      <c r="R429" s="763"/>
      <c r="S429" s="763"/>
      <c r="T429" s="764"/>
      <c r="U429" s="37" t="s">
        <v>45</v>
      </c>
      <c r="V429" s="37" t="s">
        <v>45</v>
      </c>
      <c r="W429" s="38" t="s">
        <v>0</v>
      </c>
      <c r="X429" s="56">
        <v>750</v>
      </c>
      <c r="Y429" s="53">
        <f>IFERROR(IF(X429="",0,CEILING((X429/$H429),1)*$H429),"")</f>
        <v>756.6</v>
      </c>
      <c r="Z429" s="39">
        <f>IFERROR(IF(Y429=0,"",ROUNDUP(Y429/H429,0)*0.02175),"")</f>
        <v>2.10975</v>
      </c>
      <c r="AA429" s="65" t="s">
        <v>45</v>
      </c>
      <c r="AB429" s="66" t="s">
        <v>45</v>
      </c>
      <c r="AC429" s="519" t="s">
        <v>706</v>
      </c>
      <c r="AG429" s="75"/>
      <c r="AJ429" s="79"/>
      <c r="AK429" s="79"/>
      <c r="BB429" s="520" t="s">
        <v>66</v>
      </c>
      <c r="BM429" s="75">
        <f>IFERROR(X429*I429/H429,"0")</f>
        <v>804.80769230769226</v>
      </c>
      <c r="BN429" s="75">
        <f>IFERROR(Y429*I429/H429,"0")</f>
        <v>811.88999999999987</v>
      </c>
      <c r="BO429" s="75">
        <f>IFERROR(1/J429*(X429/H429),"0")</f>
        <v>1.7170329670329672</v>
      </c>
      <c r="BP429" s="75">
        <f>IFERROR(1/J429*(Y429/H429),"0")</f>
        <v>1.732142857142857</v>
      </c>
    </row>
    <row r="430" spans="1:68" ht="27" customHeight="1" x14ac:dyDescent="0.25">
      <c r="A430" s="60" t="s">
        <v>704</v>
      </c>
      <c r="B430" s="60" t="s">
        <v>707</v>
      </c>
      <c r="C430" s="34">
        <v>4301051639</v>
      </c>
      <c r="D430" s="761">
        <v>4607091383928</v>
      </c>
      <c r="E430" s="761"/>
      <c r="F430" s="59">
        <v>1.3</v>
      </c>
      <c r="G430" s="35">
        <v>6</v>
      </c>
      <c r="H430" s="59">
        <v>7.8</v>
      </c>
      <c r="I430" s="59">
        <v>8.3699999999999992</v>
      </c>
      <c r="J430" s="35">
        <v>56</v>
      </c>
      <c r="K430" s="35" t="s">
        <v>130</v>
      </c>
      <c r="L430" s="35"/>
      <c r="M430" s="36" t="s">
        <v>82</v>
      </c>
      <c r="N430" s="36"/>
      <c r="O430" s="35">
        <v>40</v>
      </c>
      <c r="P430" s="8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3"/>
      <c r="R430" s="763"/>
      <c r="S430" s="763"/>
      <c r="T430" s="764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IFERROR(IF(Y430=0,"",ROUNDUP(Y430/H430,0)*0.02175),"")</f>
        <v/>
      </c>
      <c r="AA430" s="65" t="s">
        <v>45</v>
      </c>
      <c r="AB430" s="66" t="s">
        <v>45</v>
      </c>
      <c r="AC430" s="521" t="s">
        <v>708</v>
      </c>
      <c r="AG430" s="75"/>
      <c r="AJ430" s="79"/>
      <c r="AK430" s="79"/>
      <c r="BB430" s="522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709</v>
      </c>
      <c r="B431" s="60" t="s">
        <v>710</v>
      </c>
      <c r="C431" s="34">
        <v>4301051636</v>
      </c>
      <c r="D431" s="761">
        <v>4607091384260</v>
      </c>
      <c r="E431" s="761"/>
      <c r="F431" s="59">
        <v>1.3</v>
      </c>
      <c r="G431" s="35">
        <v>6</v>
      </c>
      <c r="H431" s="59">
        <v>7.8</v>
      </c>
      <c r="I431" s="59">
        <v>8.3640000000000008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8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3"/>
      <c r="R431" s="763"/>
      <c r="S431" s="763"/>
      <c r="T431" s="764"/>
      <c r="U431" s="37" t="s">
        <v>45</v>
      </c>
      <c r="V431" s="37" t="s">
        <v>45</v>
      </c>
      <c r="W431" s="38" t="s">
        <v>0</v>
      </c>
      <c r="X431" s="56">
        <v>300</v>
      </c>
      <c r="Y431" s="53">
        <f>IFERROR(IF(X431="",0,CEILING((X431/$H431),1)*$H431),"")</f>
        <v>304.2</v>
      </c>
      <c r="Z431" s="39">
        <f>IFERROR(IF(Y431=0,"",ROUNDUP(Y431/H431,0)*0.02175),"")</f>
        <v>0.84824999999999995</v>
      </c>
      <c r="AA431" s="65" t="s">
        <v>45</v>
      </c>
      <c r="AB431" s="66" t="s">
        <v>45</v>
      </c>
      <c r="AC431" s="523" t="s">
        <v>711</v>
      </c>
      <c r="AG431" s="75"/>
      <c r="AJ431" s="79"/>
      <c r="AK431" s="79"/>
      <c r="BB431" s="524" t="s">
        <v>66</v>
      </c>
      <c r="BM431" s="75">
        <f>IFERROR(X431*I431/H431,"0")</f>
        <v>321.69230769230774</v>
      </c>
      <c r="BN431" s="75">
        <f>IFERROR(Y431*I431/H431,"0")</f>
        <v>326.19600000000003</v>
      </c>
      <c r="BO431" s="75">
        <f>IFERROR(1/J431*(X431/H431),"0")</f>
        <v>0.6868131868131867</v>
      </c>
      <c r="BP431" s="75">
        <f>IFERROR(1/J431*(Y431/H431),"0")</f>
        <v>0.6964285714285714</v>
      </c>
    </row>
    <row r="432" spans="1:68" x14ac:dyDescent="0.2">
      <c r="A432" s="768"/>
      <c r="B432" s="768"/>
      <c r="C432" s="768"/>
      <c r="D432" s="768"/>
      <c r="E432" s="768"/>
      <c r="F432" s="768"/>
      <c r="G432" s="768"/>
      <c r="H432" s="768"/>
      <c r="I432" s="768"/>
      <c r="J432" s="768"/>
      <c r="K432" s="768"/>
      <c r="L432" s="768"/>
      <c r="M432" s="768"/>
      <c r="N432" s="768"/>
      <c r="O432" s="769"/>
      <c r="P432" s="765" t="s">
        <v>40</v>
      </c>
      <c r="Q432" s="766"/>
      <c r="R432" s="766"/>
      <c r="S432" s="766"/>
      <c r="T432" s="766"/>
      <c r="U432" s="766"/>
      <c r="V432" s="767"/>
      <c r="W432" s="40" t="s">
        <v>39</v>
      </c>
      <c r="X432" s="41">
        <f>IFERROR(X429/H429,"0")+IFERROR(X430/H430,"0")+IFERROR(X431/H431,"0")</f>
        <v>134.61538461538461</v>
      </c>
      <c r="Y432" s="41">
        <f>IFERROR(Y429/H429,"0")+IFERROR(Y430/H430,"0")+IFERROR(Y431/H431,"0")</f>
        <v>136</v>
      </c>
      <c r="Z432" s="41">
        <f>IFERROR(IF(Z429="",0,Z429),"0")+IFERROR(IF(Z430="",0,Z430),"0")+IFERROR(IF(Z431="",0,Z431),"0")</f>
        <v>2.9580000000000002</v>
      </c>
      <c r="AA432" s="64"/>
      <c r="AB432" s="64"/>
      <c r="AC432" s="64"/>
    </row>
    <row r="433" spans="1:68" x14ac:dyDescent="0.2">
      <c r="A433" s="768"/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9"/>
      <c r="P433" s="765" t="s">
        <v>40</v>
      </c>
      <c r="Q433" s="766"/>
      <c r="R433" s="766"/>
      <c r="S433" s="766"/>
      <c r="T433" s="766"/>
      <c r="U433" s="766"/>
      <c r="V433" s="767"/>
      <c r="W433" s="40" t="s">
        <v>0</v>
      </c>
      <c r="X433" s="41">
        <f>IFERROR(SUM(X429:X431),"0")</f>
        <v>1050</v>
      </c>
      <c r="Y433" s="41">
        <f>IFERROR(SUM(Y429:Y431),"0")</f>
        <v>1060.8</v>
      </c>
      <c r="Z433" s="40"/>
      <c r="AA433" s="64"/>
      <c r="AB433" s="64"/>
      <c r="AC433" s="64"/>
    </row>
    <row r="434" spans="1:68" ht="14.25" customHeight="1" x14ac:dyDescent="0.25">
      <c r="A434" s="760" t="s">
        <v>226</v>
      </c>
      <c r="B434" s="760"/>
      <c r="C434" s="760"/>
      <c r="D434" s="760"/>
      <c r="E434" s="760"/>
      <c r="F434" s="760"/>
      <c r="G434" s="760"/>
      <c r="H434" s="760"/>
      <c r="I434" s="760"/>
      <c r="J434" s="760"/>
      <c r="K434" s="760"/>
      <c r="L434" s="760"/>
      <c r="M434" s="760"/>
      <c r="N434" s="760"/>
      <c r="O434" s="760"/>
      <c r="P434" s="760"/>
      <c r="Q434" s="760"/>
      <c r="R434" s="760"/>
      <c r="S434" s="760"/>
      <c r="T434" s="760"/>
      <c r="U434" s="760"/>
      <c r="V434" s="760"/>
      <c r="W434" s="760"/>
      <c r="X434" s="760"/>
      <c r="Y434" s="760"/>
      <c r="Z434" s="760"/>
      <c r="AA434" s="63"/>
      <c r="AB434" s="63"/>
      <c r="AC434" s="63"/>
    </row>
    <row r="435" spans="1:68" ht="37.5" customHeight="1" x14ac:dyDescent="0.25">
      <c r="A435" s="60" t="s">
        <v>712</v>
      </c>
      <c r="B435" s="60" t="s">
        <v>713</v>
      </c>
      <c r="C435" s="34">
        <v>4301060345</v>
      </c>
      <c r="D435" s="761">
        <v>4607091384673</v>
      </c>
      <c r="E435" s="761"/>
      <c r="F435" s="59">
        <v>1.3</v>
      </c>
      <c r="G435" s="35">
        <v>6</v>
      </c>
      <c r="H435" s="59">
        <v>7.8</v>
      </c>
      <c r="I435" s="59">
        <v>8.3640000000000008</v>
      </c>
      <c r="J435" s="35">
        <v>56</v>
      </c>
      <c r="K435" s="35" t="s">
        <v>130</v>
      </c>
      <c r="L435" s="35"/>
      <c r="M435" s="36" t="s">
        <v>82</v>
      </c>
      <c r="N435" s="36"/>
      <c r="O435" s="35">
        <v>30</v>
      </c>
      <c r="P435" s="88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3"/>
      <c r="R435" s="763"/>
      <c r="S435" s="763"/>
      <c r="T435" s="764"/>
      <c r="U435" s="37" t="s">
        <v>45</v>
      </c>
      <c r="V435" s="37" t="s">
        <v>45</v>
      </c>
      <c r="W435" s="38" t="s">
        <v>0</v>
      </c>
      <c r="X435" s="56">
        <v>440</v>
      </c>
      <c r="Y435" s="53">
        <f>IFERROR(IF(X435="",0,CEILING((X435/$H435),1)*$H435),"")</f>
        <v>444.59999999999997</v>
      </c>
      <c r="Z435" s="39">
        <f>IFERROR(IF(Y435=0,"",ROUNDUP(Y435/H435,0)*0.02175),"")</f>
        <v>1.2397499999999999</v>
      </c>
      <c r="AA435" s="65" t="s">
        <v>45</v>
      </c>
      <c r="AB435" s="66" t="s">
        <v>45</v>
      </c>
      <c r="AC435" s="525" t="s">
        <v>714</v>
      </c>
      <c r="AG435" s="75"/>
      <c r="AJ435" s="79"/>
      <c r="AK435" s="79"/>
      <c r="BB435" s="526" t="s">
        <v>66</v>
      </c>
      <c r="BM435" s="75">
        <f>IFERROR(X435*I435/H435,"0")</f>
        <v>471.81538461538469</v>
      </c>
      <c r="BN435" s="75">
        <f>IFERROR(Y435*I435/H435,"0")</f>
        <v>476.74799999999999</v>
      </c>
      <c r="BO435" s="75">
        <f>IFERROR(1/J435*(X435/H435),"0")</f>
        <v>1.0073260073260073</v>
      </c>
      <c r="BP435" s="75">
        <f>IFERROR(1/J435*(Y435/H435),"0")</f>
        <v>1.0178571428571428</v>
      </c>
    </row>
    <row r="436" spans="1:68" ht="27" customHeight="1" x14ac:dyDescent="0.25">
      <c r="A436" s="60" t="s">
        <v>712</v>
      </c>
      <c r="B436" s="60" t="s">
        <v>715</v>
      </c>
      <c r="C436" s="34">
        <v>4301060314</v>
      </c>
      <c r="D436" s="761">
        <v>4607091384673</v>
      </c>
      <c r="E436" s="761"/>
      <c r="F436" s="59">
        <v>1.3</v>
      </c>
      <c r="G436" s="35">
        <v>6</v>
      </c>
      <c r="H436" s="59">
        <v>7.8</v>
      </c>
      <c r="I436" s="59">
        <v>8.3640000000000008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30</v>
      </c>
      <c r="P436" s="8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3"/>
      <c r="R436" s="763"/>
      <c r="S436" s="763"/>
      <c r="T436" s="764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27" t="s">
        <v>716</v>
      </c>
      <c r="AG436" s="75"/>
      <c r="AJ436" s="79"/>
      <c r="AK436" s="79"/>
      <c r="BB436" s="52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768"/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9"/>
      <c r="P437" s="765" t="s">
        <v>40</v>
      </c>
      <c r="Q437" s="766"/>
      <c r="R437" s="766"/>
      <c r="S437" s="766"/>
      <c r="T437" s="766"/>
      <c r="U437" s="766"/>
      <c r="V437" s="767"/>
      <c r="W437" s="40" t="s">
        <v>39</v>
      </c>
      <c r="X437" s="41">
        <f>IFERROR(X435/H435,"0")+IFERROR(X436/H436,"0")</f>
        <v>56.410256410256409</v>
      </c>
      <c r="Y437" s="41">
        <f>IFERROR(Y435/H435,"0")+IFERROR(Y436/H436,"0")</f>
        <v>57</v>
      </c>
      <c r="Z437" s="41">
        <f>IFERROR(IF(Z435="",0,Z435),"0")+IFERROR(IF(Z436="",0,Z436),"0")</f>
        <v>1.2397499999999999</v>
      </c>
      <c r="AA437" s="64"/>
      <c r="AB437" s="64"/>
      <c r="AC437" s="64"/>
    </row>
    <row r="438" spans="1:68" x14ac:dyDescent="0.2">
      <c r="A438" s="768"/>
      <c r="B438" s="768"/>
      <c r="C438" s="768"/>
      <c r="D438" s="768"/>
      <c r="E438" s="768"/>
      <c r="F438" s="768"/>
      <c r="G438" s="768"/>
      <c r="H438" s="768"/>
      <c r="I438" s="768"/>
      <c r="J438" s="768"/>
      <c r="K438" s="768"/>
      <c r="L438" s="768"/>
      <c r="M438" s="768"/>
      <c r="N438" s="768"/>
      <c r="O438" s="769"/>
      <c r="P438" s="765" t="s">
        <v>40</v>
      </c>
      <c r="Q438" s="766"/>
      <c r="R438" s="766"/>
      <c r="S438" s="766"/>
      <c r="T438" s="766"/>
      <c r="U438" s="766"/>
      <c r="V438" s="767"/>
      <c r="W438" s="40" t="s">
        <v>0</v>
      </c>
      <c r="X438" s="41">
        <f>IFERROR(SUM(X435:X436),"0")</f>
        <v>440</v>
      </c>
      <c r="Y438" s="41">
        <f>IFERROR(SUM(Y435:Y436),"0")</f>
        <v>444.59999999999997</v>
      </c>
      <c r="Z438" s="40"/>
      <c r="AA438" s="64"/>
      <c r="AB438" s="64"/>
      <c r="AC438" s="64"/>
    </row>
    <row r="439" spans="1:68" ht="16.5" customHeight="1" x14ac:dyDescent="0.25">
      <c r="A439" s="783" t="s">
        <v>717</v>
      </c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3"/>
      <c r="P439" s="783"/>
      <c r="Q439" s="783"/>
      <c r="R439" s="783"/>
      <c r="S439" s="783"/>
      <c r="T439" s="783"/>
      <c r="U439" s="783"/>
      <c r="V439" s="783"/>
      <c r="W439" s="783"/>
      <c r="X439" s="783"/>
      <c r="Y439" s="783"/>
      <c r="Z439" s="783"/>
      <c r="AA439" s="62"/>
      <c r="AB439" s="62"/>
      <c r="AC439" s="62"/>
    </row>
    <row r="440" spans="1:68" ht="14.25" customHeight="1" x14ac:dyDescent="0.25">
      <c r="A440" s="760" t="s">
        <v>125</v>
      </c>
      <c r="B440" s="760"/>
      <c r="C440" s="760"/>
      <c r="D440" s="760"/>
      <c r="E440" s="760"/>
      <c r="F440" s="760"/>
      <c r="G440" s="760"/>
      <c r="H440" s="760"/>
      <c r="I440" s="760"/>
      <c r="J440" s="760"/>
      <c r="K440" s="760"/>
      <c r="L440" s="760"/>
      <c r="M440" s="760"/>
      <c r="N440" s="760"/>
      <c r="O440" s="760"/>
      <c r="P440" s="760"/>
      <c r="Q440" s="760"/>
      <c r="R440" s="760"/>
      <c r="S440" s="760"/>
      <c r="T440" s="760"/>
      <c r="U440" s="760"/>
      <c r="V440" s="760"/>
      <c r="W440" s="760"/>
      <c r="X440" s="760"/>
      <c r="Y440" s="760"/>
      <c r="Z440" s="760"/>
      <c r="AA440" s="63"/>
      <c r="AB440" s="63"/>
      <c r="AC440" s="63"/>
    </row>
    <row r="441" spans="1:68" ht="27" customHeight="1" x14ac:dyDescent="0.25">
      <c r="A441" s="60" t="s">
        <v>718</v>
      </c>
      <c r="B441" s="60" t="s">
        <v>719</v>
      </c>
      <c r="C441" s="34">
        <v>4301011873</v>
      </c>
      <c r="D441" s="761">
        <v>4680115881907</v>
      </c>
      <c r="E441" s="761"/>
      <c r="F441" s="59">
        <v>1.8</v>
      </c>
      <c r="G441" s="35">
        <v>8</v>
      </c>
      <c r="H441" s="59">
        <v>14.4</v>
      </c>
      <c r="I441" s="59">
        <v>14.88</v>
      </c>
      <c r="J441" s="35">
        <v>56</v>
      </c>
      <c r="K441" s="35" t="s">
        <v>130</v>
      </c>
      <c r="L441" s="35"/>
      <c r="M441" s="36" t="s">
        <v>82</v>
      </c>
      <c r="N441" s="36"/>
      <c r="O441" s="35">
        <v>60</v>
      </c>
      <c r="P441" s="888" t="s">
        <v>720</v>
      </c>
      <c r="Q441" s="763"/>
      <c r="R441" s="763"/>
      <c r="S441" s="763"/>
      <c r="T441" s="76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47" si="77">IFERROR(IF(X441="",0,CEILING((X441/$H441),1)*$H441),"")</f>
        <v>0</v>
      </c>
      <c r="Z441" s="39" t="str">
        <f t="shared" ref="Z441:Z446" si="78">IFERROR(IF(Y441=0,"",ROUNDUP(Y441/H441,0)*0.02175),"")</f>
        <v/>
      </c>
      <c r="AA441" s="65" t="s">
        <v>45</v>
      </c>
      <c r="AB441" s="66" t="s">
        <v>45</v>
      </c>
      <c r="AC441" s="529" t="s">
        <v>721</v>
      </c>
      <c r="AG441" s="75"/>
      <c r="AJ441" s="79"/>
      <c r="AK441" s="79"/>
      <c r="BB441" s="530" t="s">
        <v>66</v>
      </c>
      <c r="BM441" s="75">
        <f t="shared" ref="BM441:BM447" si="79">IFERROR(X441*I441/H441,"0")</f>
        <v>0</v>
      </c>
      <c r="BN441" s="75">
        <f t="shared" ref="BN441:BN447" si="80">IFERROR(Y441*I441/H441,"0")</f>
        <v>0</v>
      </c>
      <c r="BO441" s="75">
        <f t="shared" ref="BO441:BO447" si="81">IFERROR(1/J441*(X441/H441),"0")</f>
        <v>0</v>
      </c>
      <c r="BP441" s="75">
        <f t="shared" ref="BP441:BP447" si="82">IFERROR(1/J441*(Y441/H441),"0")</f>
        <v>0</v>
      </c>
    </row>
    <row r="442" spans="1:68" ht="27" customHeight="1" x14ac:dyDescent="0.25">
      <c r="A442" s="60" t="s">
        <v>718</v>
      </c>
      <c r="B442" s="60" t="s">
        <v>722</v>
      </c>
      <c r="C442" s="34">
        <v>4301011483</v>
      </c>
      <c r="D442" s="761">
        <v>4680115881907</v>
      </c>
      <c r="E442" s="761"/>
      <c r="F442" s="59">
        <v>1.8</v>
      </c>
      <c r="G442" s="35">
        <v>6</v>
      </c>
      <c r="H442" s="59">
        <v>10.8</v>
      </c>
      <c r="I442" s="59">
        <v>11.28</v>
      </c>
      <c r="J442" s="35">
        <v>56</v>
      </c>
      <c r="K442" s="35" t="s">
        <v>130</v>
      </c>
      <c r="L442" s="35"/>
      <c r="M442" s="36" t="s">
        <v>82</v>
      </c>
      <c r="N442" s="36"/>
      <c r="O442" s="35">
        <v>60</v>
      </c>
      <c r="P442" s="8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3"/>
      <c r="R442" s="763"/>
      <c r="S442" s="763"/>
      <c r="T442" s="764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7"/>
        <v>0</v>
      </c>
      <c r="Z442" s="39" t="str">
        <f t="shared" si="78"/>
        <v/>
      </c>
      <c r="AA442" s="65" t="s">
        <v>45</v>
      </c>
      <c r="AB442" s="66" t="s">
        <v>45</v>
      </c>
      <c r="AC442" s="531" t="s">
        <v>723</v>
      </c>
      <c r="AG442" s="75"/>
      <c r="AJ442" s="79"/>
      <c r="AK442" s="79"/>
      <c r="BB442" s="532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724</v>
      </c>
      <c r="B443" s="60" t="s">
        <v>725</v>
      </c>
      <c r="C443" s="34">
        <v>4301011655</v>
      </c>
      <c r="D443" s="761">
        <v>4680115883925</v>
      </c>
      <c r="E443" s="761"/>
      <c r="F443" s="59">
        <v>2.5</v>
      </c>
      <c r="G443" s="35">
        <v>6</v>
      </c>
      <c r="H443" s="59">
        <v>15</v>
      </c>
      <c r="I443" s="59">
        <v>15.48</v>
      </c>
      <c r="J443" s="35">
        <v>48</v>
      </c>
      <c r="K443" s="35" t="s">
        <v>130</v>
      </c>
      <c r="L443" s="35"/>
      <c r="M443" s="36" t="s">
        <v>82</v>
      </c>
      <c r="N443" s="36"/>
      <c r="O443" s="35">
        <v>60</v>
      </c>
      <c r="P443" s="8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3"/>
      <c r="R443" s="763"/>
      <c r="S443" s="763"/>
      <c r="T443" s="764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7"/>
        <v>0</v>
      </c>
      <c r="Z443" s="39" t="str">
        <f t="shared" si="78"/>
        <v/>
      </c>
      <c r="AA443" s="65" t="s">
        <v>45</v>
      </c>
      <c r="AB443" s="66" t="s">
        <v>45</v>
      </c>
      <c r="AC443" s="533" t="s">
        <v>723</v>
      </c>
      <c r="AG443" s="75"/>
      <c r="AJ443" s="79"/>
      <c r="AK443" s="79"/>
      <c r="BB443" s="534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37.5" customHeight="1" x14ac:dyDescent="0.25">
      <c r="A444" s="60" t="s">
        <v>726</v>
      </c>
      <c r="B444" s="60" t="s">
        <v>727</v>
      </c>
      <c r="C444" s="34">
        <v>4301011874</v>
      </c>
      <c r="D444" s="761">
        <v>4680115884892</v>
      </c>
      <c r="E444" s="761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/>
      <c r="M444" s="36" t="s">
        <v>82</v>
      </c>
      <c r="N444" s="36"/>
      <c r="O444" s="35">
        <v>60</v>
      </c>
      <c r="P444" s="89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3"/>
      <c r="R444" s="763"/>
      <c r="S444" s="763"/>
      <c r="T444" s="764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7"/>
        <v>0</v>
      </c>
      <c r="Z444" s="39" t="str">
        <f t="shared" si="78"/>
        <v/>
      </c>
      <c r="AA444" s="65" t="s">
        <v>45</v>
      </c>
      <c r="AB444" s="66" t="s">
        <v>45</v>
      </c>
      <c r="AC444" s="535" t="s">
        <v>728</v>
      </c>
      <c r="AG444" s="75"/>
      <c r="AJ444" s="79"/>
      <c r="AK444" s="79"/>
      <c r="BB444" s="536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37.5" customHeight="1" x14ac:dyDescent="0.25">
      <c r="A445" s="60" t="s">
        <v>729</v>
      </c>
      <c r="B445" s="60" t="s">
        <v>730</v>
      </c>
      <c r="C445" s="34">
        <v>4301011312</v>
      </c>
      <c r="D445" s="761">
        <v>4607091384192</v>
      </c>
      <c r="E445" s="761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130</v>
      </c>
      <c r="L445" s="35"/>
      <c r="M445" s="36" t="s">
        <v>133</v>
      </c>
      <c r="N445" s="36"/>
      <c r="O445" s="35">
        <v>60</v>
      </c>
      <c r="P445" s="8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3"/>
      <c r="R445" s="763"/>
      <c r="S445" s="763"/>
      <c r="T445" s="764"/>
      <c r="U445" s="37" t="s">
        <v>45</v>
      </c>
      <c r="V445" s="37" t="s">
        <v>45</v>
      </c>
      <c r="W445" s="38" t="s">
        <v>0</v>
      </c>
      <c r="X445" s="56">
        <v>50</v>
      </c>
      <c r="Y445" s="53">
        <f t="shared" si="77"/>
        <v>54</v>
      </c>
      <c r="Z445" s="39">
        <f t="shared" si="78"/>
        <v>0.10874999999999999</v>
      </c>
      <c r="AA445" s="65" t="s">
        <v>45</v>
      </c>
      <c r="AB445" s="66" t="s">
        <v>45</v>
      </c>
      <c r="AC445" s="537" t="s">
        <v>731</v>
      </c>
      <c r="AG445" s="75"/>
      <c r="AJ445" s="79"/>
      <c r="AK445" s="79"/>
      <c r="BB445" s="538" t="s">
        <v>66</v>
      </c>
      <c r="BM445" s="75">
        <f t="shared" si="79"/>
        <v>52.222222222222221</v>
      </c>
      <c r="BN445" s="75">
        <f t="shared" si="80"/>
        <v>56.4</v>
      </c>
      <c r="BO445" s="75">
        <f t="shared" si="81"/>
        <v>8.2671957671957674E-2</v>
      </c>
      <c r="BP445" s="75">
        <f t="shared" si="82"/>
        <v>8.9285714285714274E-2</v>
      </c>
    </row>
    <row r="446" spans="1:68" ht="27" customHeight="1" x14ac:dyDescent="0.25">
      <c r="A446" s="60" t="s">
        <v>732</v>
      </c>
      <c r="B446" s="60" t="s">
        <v>733</v>
      </c>
      <c r="C446" s="34">
        <v>4301011875</v>
      </c>
      <c r="D446" s="761">
        <v>4680115884885</v>
      </c>
      <c r="E446" s="761"/>
      <c r="F446" s="59">
        <v>0.8</v>
      </c>
      <c r="G446" s="35">
        <v>15</v>
      </c>
      <c r="H446" s="59">
        <v>12</v>
      </c>
      <c r="I446" s="59">
        <v>12.48</v>
      </c>
      <c r="J446" s="35">
        <v>56</v>
      </c>
      <c r="K446" s="35" t="s">
        <v>130</v>
      </c>
      <c r="L446" s="35"/>
      <c r="M446" s="36" t="s">
        <v>82</v>
      </c>
      <c r="N446" s="36"/>
      <c r="O446" s="35">
        <v>60</v>
      </c>
      <c r="P446" s="8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3"/>
      <c r="R446" s="763"/>
      <c r="S446" s="763"/>
      <c r="T446" s="764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7"/>
        <v>0</v>
      </c>
      <c r="Z446" s="39" t="str">
        <f t="shared" si="78"/>
        <v/>
      </c>
      <c r="AA446" s="65" t="s">
        <v>45</v>
      </c>
      <c r="AB446" s="66" t="s">
        <v>45</v>
      </c>
      <c r="AC446" s="539" t="s">
        <v>728</v>
      </c>
      <c r="AG446" s="75"/>
      <c r="AJ446" s="79"/>
      <c r="AK446" s="79"/>
      <c r="BB446" s="540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4301011871</v>
      </c>
      <c r="D447" s="761">
        <v>4680115884908</v>
      </c>
      <c r="E447" s="761"/>
      <c r="F447" s="59">
        <v>0.4</v>
      </c>
      <c r="G447" s="35">
        <v>10</v>
      </c>
      <c r="H447" s="59">
        <v>4</v>
      </c>
      <c r="I447" s="59">
        <v>4.21</v>
      </c>
      <c r="J447" s="35">
        <v>132</v>
      </c>
      <c r="K447" s="35" t="s">
        <v>88</v>
      </c>
      <c r="L447" s="35"/>
      <c r="M447" s="36" t="s">
        <v>82</v>
      </c>
      <c r="N447" s="36"/>
      <c r="O447" s="35">
        <v>60</v>
      </c>
      <c r="P447" s="8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3"/>
      <c r="R447" s="763"/>
      <c r="S447" s="763"/>
      <c r="T447" s="764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7"/>
        <v>0</v>
      </c>
      <c r="Z447" s="39" t="str">
        <f>IFERROR(IF(Y447=0,"",ROUNDUP(Y447/H447,0)*0.00902),"")</f>
        <v/>
      </c>
      <c r="AA447" s="65" t="s">
        <v>45</v>
      </c>
      <c r="AB447" s="66" t="s">
        <v>45</v>
      </c>
      <c r="AC447" s="541" t="s">
        <v>728</v>
      </c>
      <c r="AG447" s="75"/>
      <c r="AJ447" s="79"/>
      <c r="AK447" s="79"/>
      <c r="BB447" s="542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x14ac:dyDescent="0.2">
      <c r="A448" s="768"/>
      <c r="B448" s="768"/>
      <c r="C448" s="768"/>
      <c r="D448" s="768"/>
      <c r="E448" s="768"/>
      <c r="F448" s="768"/>
      <c r="G448" s="768"/>
      <c r="H448" s="768"/>
      <c r="I448" s="768"/>
      <c r="J448" s="768"/>
      <c r="K448" s="768"/>
      <c r="L448" s="768"/>
      <c r="M448" s="768"/>
      <c r="N448" s="768"/>
      <c r="O448" s="769"/>
      <c r="P448" s="765" t="s">
        <v>40</v>
      </c>
      <c r="Q448" s="766"/>
      <c r="R448" s="766"/>
      <c r="S448" s="766"/>
      <c r="T448" s="766"/>
      <c r="U448" s="766"/>
      <c r="V448" s="767"/>
      <c r="W448" s="40" t="s">
        <v>39</v>
      </c>
      <c r="X448" s="41">
        <f>IFERROR(X441/H441,"0")+IFERROR(X442/H442,"0")+IFERROR(X443/H443,"0")+IFERROR(X444/H444,"0")+IFERROR(X445/H445,"0")+IFERROR(X446/H446,"0")+IFERROR(X447/H447,"0")</f>
        <v>4.6296296296296298</v>
      </c>
      <c r="Y448" s="41">
        <f>IFERROR(Y441/H441,"0")+IFERROR(Y442/H442,"0")+IFERROR(Y443/H443,"0")+IFERROR(Y444/H444,"0")+IFERROR(Y445/H445,"0")+IFERROR(Y446/H446,"0")+IFERROR(Y447/H447,"0")</f>
        <v>5</v>
      </c>
      <c r="Z448" s="41">
        <f>IFERROR(IF(Z441="",0,Z441),"0")+IFERROR(IF(Z442="",0,Z442),"0")+IFERROR(IF(Z443="",0,Z443),"0")+IFERROR(IF(Z444="",0,Z444),"0")+IFERROR(IF(Z445="",0,Z445),"0")+IFERROR(IF(Z446="",0,Z446),"0")+IFERROR(IF(Z447="",0,Z447),"0")</f>
        <v>0.10874999999999999</v>
      </c>
      <c r="AA448" s="64"/>
      <c r="AB448" s="64"/>
      <c r="AC448" s="64"/>
    </row>
    <row r="449" spans="1:68" x14ac:dyDescent="0.2">
      <c r="A449" s="768"/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9"/>
      <c r="P449" s="765" t="s">
        <v>40</v>
      </c>
      <c r="Q449" s="766"/>
      <c r="R449" s="766"/>
      <c r="S449" s="766"/>
      <c r="T449" s="766"/>
      <c r="U449" s="766"/>
      <c r="V449" s="767"/>
      <c r="W449" s="40" t="s">
        <v>0</v>
      </c>
      <c r="X449" s="41">
        <f>IFERROR(SUM(X441:X447),"0")</f>
        <v>50</v>
      </c>
      <c r="Y449" s="41">
        <f>IFERROR(SUM(Y441:Y447),"0")</f>
        <v>54</v>
      </c>
      <c r="Z449" s="40"/>
      <c r="AA449" s="64"/>
      <c r="AB449" s="64"/>
      <c r="AC449" s="64"/>
    </row>
    <row r="450" spans="1:68" ht="14.25" customHeight="1" x14ac:dyDescent="0.25">
      <c r="A450" s="760" t="s">
        <v>78</v>
      </c>
      <c r="B450" s="760"/>
      <c r="C450" s="760"/>
      <c r="D450" s="760"/>
      <c r="E450" s="760"/>
      <c r="F450" s="760"/>
      <c r="G450" s="760"/>
      <c r="H450" s="760"/>
      <c r="I450" s="760"/>
      <c r="J450" s="760"/>
      <c r="K450" s="760"/>
      <c r="L450" s="760"/>
      <c r="M450" s="760"/>
      <c r="N450" s="760"/>
      <c r="O450" s="760"/>
      <c r="P450" s="760"/>
      <c r="Q450" s="760"/>
      <c r="R450" s="760"/>
      <c r="S450" s="760"/>
      <c r="T450" s="760"/>
      <c r="U450" s="760"/>
      <c r="V450" s="760"/>
      <c r="W450" s="760"/>
      <c r="X450" s="760"/>
      <c r="Y450" s="760"/>
      <c r="Z450" s="760"/>
      <c r="AA450" s="63"/>
      <c r="AB450" s="63"/>
      <c r="AC450" s="63"/>
    </row>
    <row r="451" spans="1:68" ht="27" customHeight="1" x14ac:dyDescent="0.25">
      <c r="A451" s="60" t="s">
        <v>736</v>
      </c>
      <c r="B451" s="60" t="s">
        <v>737</v>
      </c>
      <c r="C451" s="34">
        <v>4301031303</v>
      </c>
      <c r="D451" s="761">
        <v>4607091384802</v>
      </c>
      <c r="E451" s="761"/>
      <c r="F451" s="59">
        <v>0.73</v>
      </c>
      <c r="G451" s="35">
        <v>6</v>
      </c>
      <c r="H451" s="59">
        <v>4.38</v>
      </c>
      <c r="I451" s="59">
        <v>4.6399999999999997</v>
      </c>
      <c r="J451" s="35">
        <v>156</v>
      </c>
      <c r="K451" s="35" t="s">
        <v>88</v>
      </c>
      <c r="L451" s="35"/>
      <c r="M451" s="36" t="s">
        <v>82</v>
      </c>
      <c r="N451" s="36"/>
      <c r="O451" s="35">
        <v>35</v>
      </c>
      <c r="P451" s="8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3"/>
      <c r="R451" s="763"/>
      <c r="S451" s="763"/>
      <c r="T451" s="764"/>
      <c r="U451" s="37" t="s">
        <v>45</v>
      </c>
      <c r="V451" s="37" t="s">
        <v>45</v>
      </c>
      <c r="W451" s="38" t="s">
        <v>0</v>
      </c>
      <c r="X451" s="56">
        <v>50</v>
      </c>
      <c r="Y451" s="53">
        <f>IFERROR(IF(X451="",0,CEILING((X451/$H451),1)*$H451),"")</f>
        <v>52.56</v>
      </c>
      <c r="Z451" s="39">
        <f>IFERROR(IF(Y451=0,"",ROUNDUP(Y451/H451,0)*0.00753),"")</f>
        <v>9.0359999999999996E-2</v>
      </c>
      <c r="AA451" s="65" t="s">
        <v>45</v>
      </c>
      <c r="AB451" s="66" t="s">
        <v>45</v>
      </c>
      <c r="AC451" s="543" t="s">
        <v>738</v>
      </c>
      <c r="AG451" s="75"/>
      <c r="AJ451" s="79"/>
      <c r="AK451" s="79"/>
      <c r="BB451" s="544" t="s">
        <v>66</v>
      </c>
      <c r="BM451" s="75">
        <f>IFERROR(X451*I451/H451,"0")</f>
        <v>52.968036529680361</v>
      </c>
      <c r="BN451" s="75">
        <f>IFERROR(Y451*I451/H451,"0")</f>
        <v>55.68</v>
      </c>
      <c r="BO451" s="75">
        <f>IFERROR(1/J451*(X451/H451),"0")</f>
        <v>7.3176443039456737E-2</v>
      </c>
      <c r="BP451" s="75">
        <f>IFERROR(1/J451*(Y451/H451),"0")</f>
        <v>7.6923076923076927E-2</v>
      </c>
    </row>
    <row r="452" spans="1:68" ht="27" customHeight="1" x14ac:dyDescent="0.25">
      <c r="A452" s="60" t="s">
        <v>739</v>
      </c>
      <c r="B452" s="60" t="s">
        <v>740</v>
      </c>
      <c r="C452" s="34">
        <v>4301031304</v>
      </c>
      <c r="D452" s="761">
        <v>4607091384826</v>
      </c>
      <c r="E452" s="761"/>
      <c r="F452" s="59">
        <v>0.35</v>
      </c>
      <c r="G452" s="35">
        <v>8</v>
      </c>
      <c r="H452" s="59">
        <v>2.8</v>
      </c>
      <c r="I452" s="59">
        <v>2.98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35</v>
      </c>
      <c r="P452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3"/>
      <c r="R452" s="763"/>
      <c r="S452" s="763"/>
      <c r="T452" s="76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IFERROR(IF(Y452=0,"",ROUNDUP(Y452/H452,0)*0.00502),"")</f>
        <v/>
      </c>
      <c r="AA452" s="65" t="s">
        <v>45</v>
      </c>
      <c r="AB452" s="66" t="s">
        <v>45</v>
      </c>
      <c r="AC452" s="545" t="s">
        <v>738</v>
      </c>
      <c r="AG452" s="75"/>
      <c r="AJ452" s="79"/>
      <c r="AK452" s="79"/>
      <c r="BB452" s="546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768"/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9"/>
      <c r="P453" s="765" t="s">
        <v>40</v>
      </c>
      <c r="Q453" s="766"/>
      <c r="R453" s="766"/>
      <c r="S453" s="766"/>
      <c r="T453" s="766"/>
      <c r="U453" s="766"/>
      <c r="V453" s="767"/>
      <c r="W453" s="40" t="s">
        <v>39</v>
      </c>
      <c r="X453" s="41">
        <f>IFERROR(X451/H451,"0")+IFERROR(X452/H452,"0")</f>
        <v>11.415525114155251</v>
      </c>
      <c r="Y453" s="41">
        <f>IFERROR(Y451/H451,"0")+IFERROR(Y452/H452,"0")</f>
        <v>12</v>
      </c>
      <c r="Z453" s="41">
        <f>IFERROR(IF(Z451="",0,Z451),"0")+IFERROR(IF(Z452="",0,Z452),"0")</f>
        <v>9.0359999999999996E-2</v>
      </c>
      <c r="AA453" s="64"/>
      <c r="AB453" s="64"/>
      <c r="AC453" s="64"/>
    </row>
    <row r="454" spans="1:68" x14ac:dyDescent="0.2">
      <c r="A454" s="768"/>
      <c r="B454" s="768"/>
      <c r="C454" s="768"/>
      <c r="D454" s="768"/>
      <c r="E454" s="768"/>
      <c r="F454" s="768"/>
      <c r="G454" s="768"/>
      <c r="H454" s="768"/>
      <c r="I454" s="768"/>
      <c r="J454" s="768"/>
      <c r="K454" s="768"/>
      <c r="L454" s="768"/>
      <c r="M454" s="768"/>
      <c r="N454" s="768"/>
      <c r="O454" s="769"/>
      <c r="P454" s="765" t="s">
        <v>40</v>
      </c>
      <c r="Q454" s="766"/>
      <c r="R454" s="766"/>
      <c r="S454" s="766"/>
      <c r="T454" s="766"/>
      <c r="U454" s="766"/>
      <c r="V454" s="767"/>
      <c r="W454" s="40" t="s">
        <v>0</v>
      </c>
      <c r="X454" s="41">
        <f>IFERROR(SUM(X451:X452),"0")</f>
        <v>50</v>
      </c>
      <c r="Y454" s="41">
        <f>IFERROR(SUM(Y451:Y452),"0")</f>
        <v>52.56</v>
      </c>
      <c r="Z454" s="40"/>
      <c r="AA454" s="64"/>
      <c r="AB454" s="64"/>
      <c r="AC454" s="64"/>
    </row>
    <row r="455" spans="1:68" ht="14.25" customHeight="1" x14ac:dyDescent="0.25">
      <c r="A455" s="760" t="s">
        <v>84</v>
      </c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0"/>
      <c r="P455" s="760"/>
      <c r="Q455" s="760"/>
      <c r="R455" s="760"/>
      <c r="S455" s="760"/>
      <c r="T455" s="760"/>
      <c r="U455" s="760"/>
      <c r="V455" s="760"/>
      <c r="W455" s="760"/>
      <c r="X455" s="760"/>
      <c r="Y455" s="760"/>
      <c r="Z455" s="760"/>
      <c r="AA455" s="63"/>
      <c r="AB455" s="63"/>
      <c r="AC455" s="63"/>
    </row>
    <row r="456" spans="1:68" ht="37.5" customHeight="1" x14ac:dyDescent="0.25">
      <c r="A456" s="60" t="s">
        <v>741</v>
      </c>
      <c r="B456" s="60" t="s">
        <v>742</v>
      </c>
      <c r="C456" s="34">
        <v>4301051635</v>
      </c>
      <c r="D456" s="761">
        <v>4607091384246</v>
      </c>
      <c r="E456" s="761"/>
      <c r="F456" s="59">
        <v>1.3</v>
      </c>
      <c r="G456" s="35">
        <v>6</v>
      </c>
      <c r="H456" s="59">
        <v>7.8</v>
      </c>
      <c r="I456" s="59">
        <v>8.3640000000000008</v>
      </c>
      <c r="J456" s="35">
        <v>56</v>
      </c>
      <c r="K456" s="35" t="s">
        <v>130</v>
      </c>
      <c r="L456" s="35"/>
      <c r="M456" s="36" t="s">
        <v>82</v>
      </c>
      <c r="N456" s="36"/>
      <c r="O456" s="35">
        <v>40</v>
      </c>
      <c r="P456" s="87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3"/>
      <c r="R456" s="763"/>
      <c r="S456" s="763"/>
      <c r="T456" s="764"/>
      <c r="U456" s="37" t="s">
        <v>45</v>
      </c>
      <c r="V456" s="37" t="s">
        <v>45</v>
      </c>
      <c r="W456" s="38" t="s">
        <v>0</v>
      </c>
      <c r="X456" s="56">
        <v>74</v>
      </c>
      <c r="Y456" s="53">
        <f>IFERROR(IF(X456="",0,CEILING((X456/$H456),1)*$H456),"")</f>
        <v>78</v>
      </c>
      <c r="Z456" s="39">
        <f>IFERROR(IF(Y456=0,"",ROUNDUP(Y456/H456,0)*0.02175),"")</f>
        <v>0.21749999999999997</v>
      </c>
      <c r="AA456" s="65" t="s">
        <v>45</v>
      </c>
      <c r="AB456" s="66" t="s">
        <v>45</v>
      </c>
      <c r="AC456" s="547" t="s">
        <v>743</v>
      </c>
      <c r="AG456" s="75"/>
      <c r="AJ456" s="79"/>
      <c r="AK456" s="79"/>
      <c r="BB456" s="548" t="s">
        <v>66</v>
      </c>
      <c r="BM456" s="75">
        <f>IFERROR(X456*I456/H456,"0")</f>
        <v>79.350769230769231</v>
      </c>
      <c r="BN456" s="75">
        <f>IFERROR(Y456*I456/H456,"0")</f>
        <v>83.640000000000015</v>
      </c>
      <c r="BO456" s="75">
        <f>IFERROR(1/J456*(X456/H456),"0")</f>
        <v>0.16941391941391939</v>
      </c>
      <c r="BP456" s="75">
        <f>IFERROR(1/J456*(Y456/H456),"0")</f>
        <v>0.17857142857142855</v>
      </c>
    </row>
    <row r="457" spans="1:68" ht="27" customHeight="1" x14ac:dyDescent="0.25">
      <c r="A457" s="60" t="s">
        <v>744</v>
      </c>
      <c r="B457" s="60" t="s">
        <v>745</v>
      </c>
      <c r="C457" s="34">
        <v>4301051445</v>
      </c>
      <c r="D457" s="761">
        <v>4680115881976</v>
      </c>
      <c r="E457" s="761"/>
      <c r="F457" s="59">
        <v>1.3</v>
      </c>
      <c r="G457" s="35">
        <v>6</v>
      </c>
      <c r="H457" s="59">
        <v>7.8</v>
      </c>
      <c r="I457" s="59">
        <v>8.2799999999999994</v>
      </c>
      <c r="J457" s="35">
        <v>56</v>
      </c>
      <c r="K457" s="35" t="s">
        <v>130</v>
      </c>
      <c r="L457" s="35"/>
      <c r="M457" s="36" t="s">
        <v>82</v>
      </c>
      <c r="N457" s="36"/>
      <c r="O457" s="35">
        <v>40</v>
      </c>
      <c r="P457" s="8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3"/>
      <c r="R457" s="763"/>
      <c r="S457" s="763"/>
      <c r="T457" s="764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IFERROR(IF(Y457=0,"",ROUNDUP(Y457/H457,0)*0.02175),"")</f>
        <v/>
      </c>
      <c r="AA457" s="65" t="s">
        <v>45</v>
      </c>
      <c r="AB457" s="66" t="s">
        <v>45</v>
      </c>
      <c r="AC457" s="549" t="s">
        <v>746</v>
      </c>
      <c r="AG457" s="75"/>
      <c r="AJ457" s="79"/>
      <c r="AK457" s="79"/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37.5" customHeight="1" x14ac:dyDescent="0.25">
      <c r="A458" s="60" t="s">
        <v>747</v>
      </c>
      <c r="B458" s="60" t="s">
        <v>748</v>
      </c>
      <c r="C458" s="34">
        <v>4301051634</v>
      </c>
      <c r="D458" s="761">
        <v>4607091384253</v>
      </c>
      <c r="E458" s="761"/>
      <c r="F458" s="59">
        <v>0.4</v>
      </c>
      <c r="G458" s="35">
        <v>6</v>
      </c>
      <c r="H458" s="59">
        <v>2.4</v>
      </c>
      <c r="I458" s="59">
        <v>2.6840000000000002</v>
      </c>
      <c r="J458" s="35">
        <v>156</v>
      </c>
      <c r="K458" s="35" t="s">
        <v>88</v>
      </c>
      <c r="L458" s="35"/>
      <c r="M458" s="36" t="s">
        <v>82</v>
      </c>
      <c r="N458" s="36"/>
      <c r="O458" s="35">
        <v>40</v>
      </c>
      <c r="P458" s="8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3"/>
      <c r="R458" s="763"/>
      <c r="S458" s="763"/>
      <c r="T458" s="76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IFERROR(IF(Y458=0,"",ROUNDUP(Y458/H458,0)*0.00753),"")</f>
        <v/>
      </c>
      <c r="AA458" s="65" t="s">
        <v>45</v>
      </c>
      <c r="AB458" s="66" t="s">
        <v>45</v>
      </c>
      <c r="AC458" s="551" t="s">
        <v>743</v>
      </c>
      <c r="AG458" s="75"/>
      <c r="AJ458" s="79"/>
      <c r="AK458" s="79"/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t="27" customHeight="1" x14ac:dyDescent="0.25">
      <c r="A459" s="60" t="s">
        <v>747</v>
      </c>
      <c r="B459" s="60" t="s">
        <v>749</v>
      </c>
      <c r="C459" s="34">
        <v>4301051297</v>
      </c>
      <c r="D459" s="761">
        <v>4607091384253</v>
      </c>
      <c r="E459" s="761"/>
      <c r="F459" s="59">
        <v>0.4</v>
      </c>
      <c r="G459" s="35">
        <v>6</v>
      </c>
      <c r="H459" s="59">
        <v>2.4</v>
      </c>
      <c r="I459" s="59">
        <v>2.6840000000000002</v>
      </c>
      <c r="J459" s="35">
        <v>156</v>
      </c>
      <c r="K459" s="35" t="s">
        <v>88</v>
      </c>
      <c r="L459" s="35"/>
      <c r="M459" s="36" t="s">
        <v>82</v>
      </c>
      <c r="N459" s="36"/>
      <c r="O459" s="35">
        <v>40</v>
      </c>
      <c r="P459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3"/>
      <c r="R459" s="763"/>
      <c r="S459" s="763"/>
      <c r="T459" s="764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3" t="s">
        <v>750</v>
      </c>
      <c r="AG459" s="75"/>
      <c r="AJ459" s="79"/>
      <c r="AK459" s="79"/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751</v>
      </c>
      <c r="B460" s="60" t="s">
        <v>752</v>
      </c>
      <c r="C460" s="34">
        <v>4301051444</v>
      </c>
      <c r="D460" s="761">
        <v>4680115881969</v>
      </c>
      <c r="E460" s="761"/>
      <c r="F460" s="59">
        <v>0.4</v>
      </c>
      <c r="G460" s="35">
        <v>6</v>
      </c>
      <c r="H460" s="59">
        <v>2.4</v>
      </c>
      <c r="I460" s="59">
        <v>2.6</v>
      </c>
      <c r="J460" s="35">
        <v>156</v>
      </c>
      <c r="K460" s="35" t="s">
        <v>88</v>
      </c>
      <c r="L460" s="35"/>
      <c r="M460" s="36" t="s">
        <v>82</v>
      </c>
      <c r="N460" s="36"/>
      <c r="O460" s="35">
        <v>40</v>
      </c>
      <c r="P460" s="8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3"/>
      <c r="R460" s="763"/>
      <c r="S460" s="763"/>
      <c r="T460" s="764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55" t="s">
        <v>746</v>
      </c>
      <c r="AG460" s="75"/>
      <c r="AJ460" s="79"/>
      <c r="AK460" s="79"/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768"/>
      <c r="B461" s="768"/>
      <c r="C461" s="768"/>
      <c r="D461" s="768"/>
      <c r="E461" s="768"/>
      <c r="F461" s="768"/>
      <c r="G461" s="768"/>
      <c r="H461" s="768"/>
      <c r="I461" s="768"/>
      <c r="J461" s="768"/>
      <c r="K461" s="768"/>
      <c r="L461" s="768"/>
      <c r="M461" s="768"/>
      <c r="N461" s="768"/>
      <c r="O461" s="769"/>
      <c r="P461" s="765" t="s">
        <v>40</v>
      </c>
      <c r="Q461" s="766"/>
      <c r="R461" s="766"/>
      <c r="S461" s="766"/>
      <c r="T461" s="766"/>
      <c r="U461" s="766"/>
      <c r="V461" s="767"/>
      <c r="W461" s="40" t="s">
        <v>39</v>
      </c>
      <c r="X461" s="41">
        <f>IFERROR(X456/H456,"0")+IFERROR(X457/H457,"0")+IFERROR(X458/H458,"0")+IFERROR(X459/H459,"0")+IFERROR(X460/H460,"0")</f>
        <v>9.4871794871794872</v>
      </c>
      <c r="Y461" s="41">
        <f>IFERROR(Y456/H456,"0")+IFERROR(Y457/H457,"0")+IFERROR(Y458/H458,"0")+IFERROR(Y459/H459,"0")+IFERROR(Y460/H460,"0")</f>
        <v>10</v>
      </c>
      <c r="Z461" s="41">
        <f>IFERROR(IF(Z456="",0,Z456),"0")+IFERROR(IF(Z457="",0,Z457),"0")+IFERROR(IF(Z458="",0,Z458),"0")+IFERROR(IF(Z459="",0,Z459),"0")+IFERROR(IF(Z460="",0,Z460),"0")</f>
        <v>0.21749999999999997</v>
      </c>
      <c r="AA461" s="64"/>
      <c r="AB461" s="64"/>
      <c r="AC461" s="64"/>
    </row>
    <row r="462" spans="1:68" x14ac:dyDescent="0.2">
      <c r="A462" s="768"/>
      <c r="B462" s="768"/>
      <c r="C462" s="768"/>
      <c r="D462" s="768"/>
      <c r="E462" s="768"/>
      <c r="F462" s="768"/>
      <c r="G462" s="768"/>
      <c r="H462" s="768"/>
      <c r="I462" s="768"/>
      <c r="J462" s="768"/>
      <c r="K462" s="768"/>
      <c r="L462" s="768"/>
      <c r="M462" s="768"/>
      <c r="N462" s="768"/>
      <c r="O462" s="769"/>
      <c r="P462" s="765" t="s">
        <v>40</v>
      </c>
      <c r="Q462" s="766"/>
      <c r="R462" s="766"/>
      <c r="S462" s="766"/>
      <c r="T462" s="766"/>
      <c r="U462" s="766"/>
      <c r="V462" s="767"/>
      <c r="W462" s="40" t="s">
        <v>0</v>
      </c>
      <c r="X462" s="41">
        <f>IFERROR(SUM(X456:X460),"0")</f>
        <v>74</v>
      </c>
      <c r="Y462" s="41">
        <f>IFERROR(SUM(Y456:Y460),"0")</f>
        <v>78</v>
      </c>
      <c r="Z462" s="40"/>
      <c r="AA462" s="64"/>
      <c r="AB462" s="64"/>
      <c r="AC462" s="64"/>
    </row>
    <row r="463" spans="1:68" ht="14.25" customHeight="1" x14ac:dyDescent="0.25">
      <c r="A463" s="760" t="s">
        <v>226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63"/>
      <c r="AB463" s="63"/>
      <c r="AC463" s="63"/>
    </row>
    <row r="464" spans="1:68" ht="27" customHeight="1" x14ac:dyDescent="0.25">
      <c r="A464" s="60" t="s">
        <v>753</v>
      </c>
      <c r="B464" s="60" t="s">
        <v>754</v>
      </c>
      <c r="C464" s="34">
        <v>4301060377</v>
      </c>
      <c r="D464" s="761">
        <v>4607091389357</v>
      </c>
      <c r="E464" s="761"/>
      <c r="F464" s="59">
        <v>1.3</v>
      </c>
      <c r="G464" s="35">
        <v>6</v>
      </c>
      <c r="H464" s="59">
        <v>7.8</v>
      </c>
      <c r="I464" s="59">
        <v>8.2799999999999994</v>
      </c>
      <c r="J464" s="35">
        <v>56</v>
      </c>
      <c r="K464" s="35" t="s">
        <v>130</v>
      </c>
      <c r="L464" s="35"/>
      <c r="M464" s="36" t="s">
        <v>82</v>
      </c>
      <c r="N464" s="36"/>
      <c r="O464" s="35">
        <v>40</v>
      </c>
      <c r="P464" s="8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3"/>
      <c r="R464" s="763"/>
      <c r="S464" s="763"/>
      <c r="T464" s="764"/>
      <c r="U464" s="37" t="s">
        <v>45</v>
      </c>
      <c r="V464" s="37" t="s">
        <v>45</v>
      </c>
      <c r="W464" s="38" t="s">
        <v>0</v>
      </c>
      <c r="X464" s="56">
        <v>20</v>
      </c>
      <c r="Y464" s="53">
        <f>IFERROR(IF(X464="",0,CEILING((X464/$H464),1)*$H464),"")</f>
        <v>23.4</v>
      </c>
      <c r="Z464" s="39">
        <f>IFERROR(IF(Y464=0,"",ROUNDUP(Y464/H464,0)*0.02175),"")</f>
        <v>6.5250000000000002E-2</v>
      </c>
      <c r="AA464" s="65" t="s">
        <v>45</v>
      </c>
      <c r="AB464" s="66" t="s">
        <v>45</v>
      </c>
      <c r="AC464" s="557" t="s">
        <v>755</v>
      </c>
      <c r="AG464" s="75"/>
      <c r="AJ464" s="79"/>
      <c r="AK464" s="79"/>
      <c r="BB464" s="558" t="s">
        <v>66</v>
      </c>
      <c r="BM464" s="75">
        <f>IFERROR(X464*I464/H464,"0")</f>
        <v>21.23076923076923</v>
      </c>
      <c r="BN464" s="75">
        <f>IFERROR(Y464*I464/H464,"0")</f>
        <v>24.84</v>
      </c>
      <c r="BO464" s="75">
        <f>IFERROR(1/J464*(X464/H464),"0")</f>
        <v>4.5787545787545791E-2</v>
      </c>
      <c r="BP464" s="75">
        <f>IFERROR(1/J464*(Y464/H464),"0")</f>
        <v>5.3571428571428568E-2</v>
      </c>
    </row>
    <row r="465" spans="1:68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65" t="s">
        <v>40</v>
      </c>
      <c r="Q465" s="766"/>
      <c r="R465" s="766"/>
      <c r="S465" s="766"/>
      <c r="T465" s="766"/>
      <c r="U465" s="766"/>
      <c r="V465" s="767"/>
      <c r="W465" s="40" t="s">
        <v>39</v>
      </c>
      <c r="X465" s="41">
        <f>IFERROR(X464/H464,"0")</f>
        <v>2.5641025641025643</v>
      </c>
      <c r="Y465" s="41">
        <f>IFERROR(Y464/H464,"0")</f>
        <v>3</v>
      </c>
      <c r="Z465" s="41">
        <f>IFERROR(IF(Z464="",0,Z464),"0")</f>
        <v>6.5250000000000002E-2</v>
      </c>
      <c r="AA465" s="64"/>
      <c r="AB465" s="64"/>
      <c r="AC465" s="64"/>
    </row>
    <row r="466" spans="1:68" x14ac:dyDescent="0.2">
      <c r="A466" s="768"/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9"/>
      <c r="P466" s="765" t="s">
        <v>40</v>
      </c>
      <c r="Q466" s="766"/>
      <c r="R466" s="766"/>
      <c r="S466" s="766"/>
      <c r="T466" s="766"/>
      <c r="U466" s="766"/>
      <c r="V466" s="767"/>
      <c r="W466" s="40" t="s">
        <v>0</v>
      </c>
      <c r="X466" s="41">
        <f>IFERROR(SUM(X464:X464),"0")</f>
        <v>20</v>
      </c>
      <c r="Y466" s="41">
        <f>IFERROR(SUM(Y464:Y464),"0")</f>
        <v>23.4</v>
      </c>
      <c r="Z466" s="40"/>
      <c r="AA466" s="64"/>
      <c r="AB466" s="64"/>
      <c r="AC466" s="64"/>
    </row>
    <row r="467" spans="1:68" ht="27.75" customHeight="1" x14ac:dyDescent="0.2">
      <c r="A467" s="806" t="s">
        <v>756</v>
      </c>
      <c r="B467" s="806"/>
      <c r="C467" s="806"/>
      <c r="D467" s="806"/>
      <c r="E467" s="806"/>
      <c r="F467" s="806"/>
      <c r="G467" s="806"/>
      <c r="H467" s="806"/>
      <c r="I467" s="806"/>
      <c r="J467" s="806"/>
      <c r="K467" s="806"/>
      <c r="L467" s="806"/>
      <c r="M467" s="806"/>
      <c r="N467" s="806"/>
      <c r="O467" s="806"/>
      <c r="P467" s="806"/>
      <c r="Q467" s="806"/>
      <c r="R467" s="806"/>
      <c r="S467" s="806"/>
      <c r="T467" s="806"/>
      <c r="U467" s="806"/>
      <c r="V467" s="806"/>
      <c r="W467" s="806"/>
      <c r="X467" s="806"/>
      <c r="Y467" s="806"/>
      <c r="Z467" s="806"/>
      <c r="AA467" s="52"/>
      <c r="AB467" s="52"/>
      <c r="AC467" s="52"/>
    </row>
    <row r="468" spans="1:68" ht="16.5" customHeight="1" x14ac:dyDescent="0.25">
      <c r="A468" s="783" t="s">
        <v>757</v>
      </c>
      <c r="B468" s="783"/>
      <c r="C468" s="783"/>
      <c r="D468" s="783"/>
      <c r="E468" s="783"/>
      <c r="F468" s="783"/>
      <c r="G468" s="783"/>
      <c r="H468" s="783"/>
      <c r="I468" s="783"/>
      <c r="J468" s="783"/>
      <c r="K468" s="783"/>
      <c r="L468" s="783"/>
      <c r="M468" s="783"/>
      <c r="N468" s="783"/>
      <c r="O468" s="783"/>
      <c r="P468" s="783"/>
      <c r="Q468" s="783"/>
      <c r="R468" s="783"/>
      <c r="S468" s="783"/>
      <c r="T468" s="783"/>
      <c r="U468" s="783"/>
      <c r="V468" s="783"/>
      <c r="W468" s="783"/>
      <c r="X468" s="783"/>
      <c r="Y468" s="783"/>
      <c r="Z468" s="783"/>
      <c r="AA468" s="62"/>
      <c r="AB468" s="62"/>
      <c r="AC468" s="62"/>
    </row>
    <row r="469" spans="1:68" ht="14.25" customHeight="1" x14ac:dyDescent="0.25">
      <c r="A469" s="760" t="s">
        <v>125</v>
      </c>
      <c r="B469" s="760"/>
      <c r="C469" s="760"/>
      <c r="D469" s="760"/>
      <c r="E469" s="760"/>
      <c r="F469" s="760"/>
      <c r="G469" s="760"/>
      <c r="H469" s="760"/>
      <c r="I469" s="760"/>
      <c r="J469" s="760"/>
      <c r="K469" s="760"/>
      <c r="L469" s="760"/>
      <c r="M469" s="760"/>
      <c r="N469" s="760"/>
      <c r="O469" s="760"/>
      <c r="P469" s="760"/>
      <c r="Q469" s="760"/>
      <c r="R469" s="760"/>
      <c r="S469" s="760"/>
      <c r="T469" s="760"/>
      <c r="U469" s="760"/>
      <c r="V469" s="760"/>
      <c r="W469" s="760"/>
      <c r="X469" s="760"/>
      <c r="Y469" s="760"/>
      <c r="Z469" s="760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4301011428</v>
      </c>
      <c r="D470" s="761">
        <v>4607091389708</v>
      </c>
      <c r="E470" s="761"/>
      <c r="F470" s="59">
        <v>0.45</v>
      </c>
      <c r="G470" s="35">
        <v>6</v>
      </c>
      <c r="H470" s="59">
        <v>2.7</v>
      </c>
      <c r="I470" s="59">
        <v>2.9</v>
      </c>
      <c r="J470" s="35">
        <v>156</v>
      </c>
      <c r="K470" s="35" t="s">
        <v>88</v>
      </c>
      <c r="L470" s="35"/>
      <c r="M470" s="36" t="s">
        <v>133</v>
      </c>
      <c r="N470" s="36"/>
      <c r="O470" s="35">
        <v>50</v>
      </c>
      <c r="P470" s="8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3"/>
      <c r="R470" s="763"/>
      <c r="S470" s="763"/>
      <c r="T470" s="764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59" t="s">
        <v>760</v>
      </c>
      <c r="AG470" s="75"/>
      <c r="AJ470" s="79"/>
      <c r="AK470" s="79"/>
      <c r="BB470" s="56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68"/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9"/>
      <c r="P471" s="765" t="s">
        <v>40</v>
      </c>
      <c r="Q471" s="766"/>
      <c r="R471" s="766"/>
      <c r="S471" s="766"/>
      <c r="T471" s="766"/>
      <c r="U471" s="766"/>
      <c r="V471" s="767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768"/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9"/>
      <c r="P472" s="765" t="s">
        <v>40</v>
      </c>
      <c r="Q472" s="766"/>
      <c r="R472" s="766"/>
      <c r="S472" s="766"/>
      <c r="T472" s="766"/>
      <c r="U472" s="766"/>
      <c r="V472" s="767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14.25" customHeight="1" x14ac:dyDescent="0.25">
      <c r="A473" s="760" t="s">
        <v>78</v>
      </c>
      <c r="B473" s="760"/>
      <c r="C473" s="760"/>
      <c r="D473" s="760"/>
      <c r="E473" s="760"/>
      <c r="F473" s="760"/>
      <c r="G473" s="760"/>
      <c r="H473" s="760"/>
      <c r="I473" s="760"/>
      <c r="J473" s="760"/>
      <c r="K473" s="760"/>
      <c r="L473" s="760"/>
      <c r="M473" s="760"/>
      <c r="N473" s="760"/>
      <c r="O473" s="760"/>
      <c r="P473" s="760"/>
      <c r="Q473" s="760"/>
      <c r="R473" s="760"/>
      <c r="S473" s="760"/>
      <c r="T473" s="760"/>
      <c r="U473" s="760"/>
      <c r="V473" s="760"/>
      <c r="W473" s="760"/>
      <c r="X473" s="760"/>
      <c r="Y473" s="760"/>
      <c r="Z473" s="760"/>
      <c r="AA473" s="63"/>
      <c r="AB473" s="63"/>
      <c r="AC473" s="63"/>
    </row>
    <row r="474" spans="1:68" ht="27" customHeight="1" x14ac:dyDescent="0.25">
      <c r="A474" s="60" t="s">
        <v>761</v>
      </c>
      <c r="B474" s="60" t="s">
        <v>762</v>
      </c>
      <c r="C474" s="34">
        <v>4301031322</v>
      </c>
      <c r="D474" s="761">
        <v>4607091389753</v>
      </c>
      <c r="E474" s="761"/>
      <c r="F474" s="59">
        <v>0.7</v>
      </c>
      <c r="G474" s="35">
        <v>6</v>
      </c>
      <c r="H474" s="59">
        <v>4.2</v>
      </c>
      <c r="I474" s="59">
        <v>4.43</v>
      </c>
      <c r="J474" s="35">
        <v>156</v>
      </c>
      <c r="K474" s="35" t="s">
        <v>88</v>
      </c>
      <c r="L474" s="35"/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3"/>
      <c r="R474" s="763"/>
      <c r="S474" s="763"/>
      <c r="T474" s="764"/>
      <c r="U474" s="37" t="s">
        <v>45</v>
      </c>
      <c r="V474" s="37" t="s">
        <v>45</v>
      </c>
      <c r="W474" s="38" t="s">
        <v>0</v>
      </c>
      <c r="X474" s="56">
        <v>65</v>
      </c>
      <c r="Y474" s="53">
        <f t="shared" ref="Y474:Y491" si="83">IFERROR(IF(X474="",0,CEILING((X474/$H474),1)*$H474),"")</f>
        <v>67.2</v>
      </c>
      <c r="Z474" s="39">
        <f>IFERROR(IF(Y474=0,"",ROUNDUP(Y474/H474,0)*0.00753),"")</f>
        <v>0.12048</v>
      </c>
      <c r="AA474" s="65" t="s">
        <v>45</v>
      </c>
      <c r="AB474" s="66" t="s">
        <v>45</v>
      </c>
      <c r="AC474" s="561" t="s">
        <v>763</v>
      </c>
      <c r="AG474" s="75"/>
      <c r="AJ474" s="79"/>
      <c r="AK474" s="79"/>
      <c r="BB474" s="562" t="s">
        <v>66</v>
      </c>
      <c r="BM474" s="75">
        <f t="shared" ref="BM474:BM491" si="84">IFERROR(X474*I474/H474,"0")</f>
        <v>68.55952380952381</v>
      </c>
      <c r="BN474" s="75">
        <f t="shared" ref="BN474:BN491" si="85">IFERROR(Y474*I474/H474,"0")</f>
        <v>70.88</v>
      </c>
      <c r="BO474" s="75">
        <f t="shared" ref="BO474:BO491" si="86">IFERROR(1/J474*(X474/H474),"0")</f>
        <v>9.9206349206349201E-2</v>
      </c>
      <c r="BP474" s="75">
        <f t="shared" ref="BP474:BP491" si="87">IFERROR(1/J474*(Y474/H474),"0")</f>
        <v>0.10256410256410256</v>
      </c>
    </row>
    <row r="475" spans="1:68" ht="27" customHeight="1" x14ac:dyDescent="0.25">
      <c r="A475" s="60" t="s">
        <v>761</v>
      </c>
      <c r="B475" s="60" t="s">
        <v>764</v>
      </c>
      <c r="C475" s="34">
        <v>4301031355</v>
      </c>
      <c r="D475" s="761">
        <v>4607091389753</v>
      </c>
      <c r="E475" s="761"/>
      <c r="F475" s="59">
        <v>0.7</v>
      </c>
      <c r="G475" s="35">
        <v>6</v>
      </c>
      <c r="H475" s="59">
        <v>4.2</v>
      </c>
      <c r="I475" s="59">
        <v>4.43</v>
      </c>
      <c r="J475" s="35">
        <v>156</v>
      </c>
      <c r="K475" s="35" t="s">
        <v>88</v>
      </c>
      <c r="L475" s="35"/>
      <c r="M475" s="36" t="s">
        <v>82</v>
      </c>
      <c r="N475" s="36"/>
      <c r="O475" s="35">
        <v>50</v>
      </c>
      <c r="P475" s="87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3"/>
      <c r="R475" s="763"/>
      <c r="S475" s="763"/>
      <c r="T475" s="76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63" t="s">
        <v>763</v>
      </c>
      <c r="AG475" s="75"/>
      <c r="AJ475" s="79"/>
      <c r="AK475" s="79"/>
      <c r="BB475" s="564" t="s">
        <v>66</v>
      </c>
      <c r="BM475" s="75">
        <f t="shared" si="84"/>
        <v>0</v>
      </c>
      <c r="BN475" s="75">
        <f t="shared" si="85"/>
        <v>0</v>
      </c>
      <c r="BO475" s="75">
        <f t="shared" si="86"/>
        <v>0</v>
      </c>
      <c r="BP475" s="75">
        <f t="shared" si="87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4301031323</v>
      </c>
      <c r="D476" s="761">
        <v>4607091389760</v>
      </c>
      <c r="E476" s="761"/>
      <c r="F476" s="59">
        <v>0.7</v>
      </c>
      <c r="G476" s="35">
        <v>6</v>
      </c>
      <c r="H476" s="59">
        <v>4.2</v>
      </c>
      <c r="I476" s="59">
        <v>4.43</v>
      </c>
      <c r="J476" s="35">
        <v>156</v>
      </c>
      <c r="K476" s="35" t="s">
        <v>88</v>
      </c>
      <c r="L476" s="35"/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3"/>
      <c r="R476" s="763"/>
      <c r="S476" s="763"/>
      <c r="T476" s="76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65" t="s">
        <v>767</v>
      </c>
      <c r="AG476" s="75"/>
      <c r="AJ476" s="79"/>
      <c r="AK476" s="79"/>
      <c r="BB476" s="566" t="s">
        <v>66</v>
      </c>
      <c r="BM476" s="75">
        <f t="shared" si="84"/>
        <v>0</v>
      </c>
      <c r="BN476" s="75">
        <f t="shared" si="85"/>
        <v>0</v>
      </c>
      <c r="BO476" s="75">
        <f t="shared" si="86"/>
        <v>0</v>
      </c>
      <c r="BP476" s="75">
        <f t="shared" si="87"/>
        <v>0</v>
      </c>
    </row>
    <row r="477" spans="1:68" ht="27" customHeight="1" x14ac:dyDescent="0.25">
      <c r="A477" s="60" t="s">
        <v>768</v>
      </c>
      <c r="B477" s="60" t="s">
        <v>769</v>
      </c>
      <c r="C477" s="34">
        <v>4301031325</v>
      </c>
      <c r="D477" s="761">
        <v>4607091389746</v>
      </c>
      <c r="E477" s="761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88</v>
      </c>
      <c r="L477" s="35"/>
      <c r="M477" s="36" t="s">
        <v>82</v>
      </c>
      <c r="N477" s="36"/>
      <c r="O477" s="35">
        <v>50</v>
      </c>
      <c r="P477" s="86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3"/>
      <c r="R477" s="763"/>
      <c r="S477" s="763"/>
      <c r="T477" s="764"/>
      <c r="U477" s="37" t="s">
        <v>45</v>
      </c>
      <c r="V477" s="37" t="s">
        <v>45</v>
      </c>
      <c r="W477" s="38" t="s">
        <v>0</v>
      </c>
      <c r="X477" s="56">
        <v>90</v>
      </c>
      <c r="Y477" s="53">
        <f t="shared" si="83"/>
        <v>92.4</v>
      </c>
      <c r="Z477" s="39">
        <f>IFERROR(IF(Y477=0,"",ROUNDUP(Y477/H477,0)*0.00753),"")</f>
        <v>0.16566</v>
      </c>
      <c r="AA477" s="65" t="s">
        <v>45</v>
      </c>
      <c r="AB477" s="66" t="s">
        <v>45</v>
      </c>
      <c r="AC477" s="567" t="s">
        <v>770</v>
      </c>
      <c r="AG477" s="75"/>
      <c r="AJ477" s="79"/>
      <c r="AK477" s="79"/>
      <c r="BB477" s="568" t="s">
        <v>66</v>
      </c>
      <c r="BM477" s="75">
        <f t="shared" si="84"/>
        <v>94.928571428571416</v>
      </c>
      <c r="BN477" s="75">
        <f t="shared" si="85"/>
        <v>97.46</v>
      </c>
      <c r="BO477" s="75">
        <f t="shared" si="86"/>
        <v>0.13736263736263735</v>
      </c>
      <c r="BP477" s="75">
        <f t="shared" si="87"/>
        <v>0.14102564102564102</v>
      </c>
    </row>
    <row r="478" spans="1:68" ht="27" customHeight="1" x14ac:dyDescent="0.25">
      <c r="A478" s="60" t="s">
        <v>768</v>
      </c>
      <c r="B478" s="60" t="s">
        <v>771</v>
      </c>
      <c r="C478" s="34">
        <v>4301031356</v>
      </c>
      <c r="D478" s="761">
        <v>4607091389746</v>
      </c>
      <c r="E478" s="761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88</v>
      </c>
      <c r="L478" s="35"/>
      <c r="M478" s="36" t="s">
        <v>82</v>
      </c>
      <c r="N478" s="36"/>
      <c r="O478" s="35">
        <v>50</v>
      </c>
      <c r="P478" s="8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3"/>
      <c r="R478" s="763"/>
      <c r="S478" s="763"/>
      <c r="T478" s="764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3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770</v>
      </c>
      <c r="AG478" s="75"/>
      <c r="AJ478" s="79"/>
      <c r="AK478" s="79"/>
      <c r="BB478" s="570" t="s">
        <v>66</v>
      </c>
      <c r="BM478" s="75">
        <f t="shared" si="84"/>
        <v>0</v>
      </c>
      <c r="BN478" s="75">
        <f t="shared" si="85"/>
        <v>0</v>
      </c>
      <c r="BO478" s="75">
        <f t="shared" si="86"/>
        <v>0</v>
      </c>
      <c r="BP478" s="75">
        <f t="shared" si="87"/>
        <v>0</v>
      </c>
    </row>
    <row r="479" spans="1:68" ht="27" customHeight="1" x14ac:dyDescent="0.25">
      <c r="A479" s="60" t="s">
        <v>772</v>
      </c>
      <c r="B479" s="60" t="s">
        <v>773</v>
      </c>
      <c r="C479" s="34">
        <v>4301031335</v>
      </c>
      <c r="D479" s="761">
        <v>4680115883147</v>
      </c>
      <c r="E479" s="761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8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3"/>
      <c r="R479" s="763"/>
      <c r="S479" s="763"/>
      <c r="T479" s="764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3"/>
        <v>0</v>
      </c>
      <c r="Z479" s="39" t="str">
        <f t="shared" ref="Z479:Z491" si="88">IFERROR(IF(Y479=0,"",ROUNDUP(Y479/H479,0)*0.00502),"")</f>
        <v/>
      </c>
      <c r="AA479" s="65" t="s">
        <v>45</v>
      </c>
      <c r="AB479" s="66" t="s">
        <v>45</v>
      </c>
      <c r="AC479" s="571" t="s">
        <v>763</v>
      </c>
      <c r="AG479" s="75"/>
      <c r="AJ479" s="79"/>
      <c r="AK479" s="79"/>
      <c r="BB479" s="572" t="s">
        <v>66</v>
      </c>
      <c r="BM479" s="75">
        <f t="shared" si="84"/>
        <v>0</v>
      </c>
      <c r="BN479" s="75">
        <f t="shared" si="85"/>
        <v>0</v>
      </c>
      <c r="BO479" s="75">
        <f t="shared" si="86"/>
        <v>0</v>
      </c>
      <c r="BP479" s="75">
        <f t="shared" si="87"/>
        <v>0</v>
      </c>
    </row>
    <row r="480" spans="1:68" ht="27" customHeight="1" x14ac:dyDescent="0.25">
      <c r="A480" s="60" t="s">
        <v>772</v>
      </c>
      <c r="B480" s="60" t="s">
        <v>774</v>
      </c>
      <c r="C480" s="34">
        <v>4301031257</v>
      </c>
      <c r="D480" s="761">
        <v>4680115883147</v>
      </c>
      <c r="E480" s="761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45</v>
      </c>
      <c r="P480" s="8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3"/>
      <c r="R480" s="763"/>
      <c r="S480" s="763"/>
      <c r="T480" s="764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3"/>
        <v>0</v>
      </c>
      <c r="Z480" s="39" t="str">
        <f t="shared" si="88"/>
        <v/>
      </c>
      <c r="AA480" s="65" t="s">
        <v>45</v>
      </c>
      <c r="AB480" s="66" t="s">
        <v>45</v>
      </c>
      <c r="AC480" s="573" t="s">
        <v>775</v>
      </c>
      <c r="AG480" s="75"/>
      <c r="AJ480" s="79"/>
      <c r="AK480" s="79"/>
      <c r="BB480" s="574" t="s">
        <v>66</v>
      </c>
      <c r="BM480" s="75">
        <f t="shared" si="84"/>
        <v>0</v>
      </c>
      <c r="BN480" s="75">
        <f t="shared" si="85"/>
        <v>0</v>
      </c>
      <c r="BO480" s="75">
        <f t="shared" si="86"/>
        <v>0</v>
      </c>
      <c r="BP480" s="75">
        <f t="shared" si="87"/>
        <v>0</v>
      </c>
    </row>
    <row r="481" spans="1:68" ht="27" customHeight="1" x14ac:dyDescent="0.25">
      <c r="A481" s="60" t="s">
        <v>776</v>
      </c>
      <c r="B481" s="60" t="s">
        <v>777</v>
      </c>
      <c r="C481" s="34">
        <v>4301031330</v>
      </c>
      <c r="D481" s="761">
        <v>4607091384338</v>
      </c>
      <c r="E481" s="761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86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3"/>
      <c r="R481" s="763"/>
      <c r="S481" s="763"/>
      <c r="T481" s="764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3"/>
        <v>0</v>
      </c>
      <c r="Z481" s="39" t="str">
        <f t="shared" si="88"/>
        <v/>
      </c>
      <c r="AA481" s="65" t="s">
        <v>45</v>
      </c>
      <c r="AB481" s="66" t="s">
        <v>45</v>
      </c>
      <c r="AC481" s="575" t="s">
        <v>763</v>
      </c>
      <c r="AG481" s="75"/>
      <c r="AJ481" s="79"/>
      <c r="AK481" s="79"/>
      <c r="BB481" s="576" t="s">
        <v>66</v>
      </c>
      <c r="BM481" s="75">
        <f t="shared" si="84"/>
        <v>0</v>
      </c>
      <c r="BN481" s="75">
        <f t="shared" si="85"/>
        <v>0</v>
      </c>
      <c r="BO481" s="75">
        <f t="shared" si="86"/>
        <v>0</v>
      </c>
      <c r="BP481" s="75">
        <f t="shared" si="87"/>
        <v>0</v>
      </c>
    </row>
    <row r="482" spans="1:68" ht="37.5" customHeight="1" x14ac:dyDescent="0.25">
      <c r="A482" s="60" t="s">
        <v>778</v>
      </c>
      <c r="B482" s="60" t="s">
        <v>779</v>
      </c>
      <c r="C482" s="34">
        <v>4301031336</v>
      </c>
      <c r="D482" s="761">
        <v>4680115883154</v>
      </c>
      <c r="E482" s="761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86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3"/>
      <c r="R482" s="763"/>
      <c r="S482" s="763"/>
      <c r="T482" s="764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3"/>
        <v>0</v>
      </c>
      <c r="Z482" s="39" t="str">
        <f t="shared" si="88"/>
        <v/>
      </c>
      <c r="AA482" s="65" t="s">
        <v>45</v>
      </c>
      <c r="AB482" s="66" t="s">
        <v>45</v>
      </c>
      <c r="AC482" s="577" t="s">
        <v>780</v>
      </c>
      <c r="AG482" s="75"/>
      <c r="AJ482" s="79"/>
      <c r="AK482" s="79"/>
      <c r="BB482" s="578" t="s">
        <v>66</v>
      </c>
      <c r="BM482" s="75">
        <f t="shared" si="84"/>
        <v>0</v>
      </c>
      <c r="BN482" s="75">
        <f t="shared" si="85"/>
        <v>0</v>
      </c>
      <c r="BO482" s="75">
        <f t="shared" si="86"/>
        <v>0</v>
      </c>
      <c r="BP482" s="75">
        <f t="shared" si="87"/>
        <v>0</v>
      </c>
    </row>
    <row r="483" spans="1:68" ht="37.5" customHeight="1" x14ac:dyDescent="0.25">
      <c r="A483" s="60" t="s">
        <v>778</v>
      </c>
      <c r="B483" s="60" t="s">
        <v>781</v>
      </c>
      <c r="C483" s="34">
        <v>4301031254</v>
      </c>
      <c r="D483" s="761">
        <v>4680115883154</v>
      </c>
      <c r="E483" s="761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/>
      <c r="M483" s="36" t="s">
        <v>82</v>
      </c>
      <c r="N483" s="36"/>
      <c r="O483" s="35">
        <v>45</v>
      </c>
      <c r="P483" s="8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3"/>
      <c r="R483" s="763"/>
      <c r="S483" s="763"/>
      <c r="T483" s="764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3"/>
        <v>0</v>
      </c>
      <c r="Z483" s="39" t="str">
        <f t="shared" si="88"/>
        <v/>
      </c>
      <c r="AA483" s="65" t="s">
        <v>45</v>
      </c>
      <c r="AB483" s="66" t="s">
        <v>45</v>
      </c>
      <c r="AC483" s="579" t="s">
        <v>782</v>
      </c>
      <c r="AG483" s="75"/>
      <c r="AJ483" s="79"/>
      <c r="AK483" s="79"/>
      <c r="BB483" s="580" t="s">
        <v>66</v>
      </c>
      <c r="BM483" s="75">
        <f t="shared" si="84"/>
        <v>0</v>
      </c>
      <c r="BN483" s="75">
        <f t="shared" si="85"/>
        <v>0</v>
      </c>
      <c r="BO483" s="75">
        <f t="shared" si="86"/>
        <v>0</v>
      </c>
      <c r="BP483" s="75">
        <f t="shared" si="87"/>
        <v>0</v>
      </c>
    </row>
    <row r="484" spans="1:68" ht="37.5" customHeight="1" x14ac:dyDescent="0.25">
      <c r="A484" s="60" t="s">
        <v>783</v>
      </c>
      <c r="B484" s="60" t="s">
        <v>784</v>
      </c>
      <c r="C484" s="34">
        <v>4301031331</v>
      </c>
      <c r="D484" s="761">
        <v>4607091389524</v>
      </c>
      <c r="E484" s="761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3"/>
      <c r="R484" s="763"/>
      <c r="S484" s="763"/>
      <c r="T484" s="764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3"/>
        <v>0</v>
      </c>
      <c r="Z484" s="39" t="str">
        <f t="shared" si="88"/>
        <v/>
      </c>
      <c r="AA484" s="65" t="s">
        <v>45</v>
      </c>
      <c r="AB484" s="66" t="s">
        <v>45</v>
      </c>
      <c r="AC484" s="581" t="s">
        <v>780</v>
      </c>
      <c r="AG484" s="75"/>
      <c r="AJ484" s="79"/>
      <c r="AK484" s="79"/>
      <c r="BB484" s="582" t="s">
        <v>66</v>
      </c>
      <c r="BM484" s="75">
        <f t="shared" si="84"/>
        <v>0</v>
      </c>
      <c r="BN484" s="75">
        <f t="shared" si="85"/>
        <v>0</v>
      </c>
      <c r="BO484" s="75">
        <f t="shared" si="86"/>
        <v>0</v>
      </c>
      <c r="BP484" s="75">
        <f t="shared" si="87"/>
        <v>0</v>
      </c>
    </row>
    <row r="485" spans="1:68" ht="37.5" customHeight="1" x14ac:dyDescent="0.25">
      <c r="A485" s="60" t="s">
        <v>783</v>
      </c>
      <c r="B485" s="60" t="s">
        <v>785</v>
      </c>
      <c r="C485" s="34">
        <v>4301031361</v>
      </c>
      <c r="D485" s="761">
        <v>4607091389524</v>
      </c>
      <c r="E485" s="761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870" t="s">
        <v>786</v>
      </c>
      <c r="Q485" s="763"/>
      <c r="R485" s="763"/>
      <c r="S485" s="763"/>
      <c r="T485" s="764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3"/>
        <v>0</v>
      </c>
      <c r="Z485" s="39" t="str">
        <f t="shared" si="88"/>
        <v/>
      </c>
      <c r="AA485" s="65" t="s">
        <v>45</v>
      </c>
      <c r="AB485" s="66" t="s">
        <v>45</v>
      </c>
      <c r="AC485" s="583" t="s">
        <v>780</v>
      </c>
      <c r="AG485" s="75"/>
      <c r="AJ485" s="79"/>
      <c r="AK485" s="79"/>
      <c r="BB485" s="584" t="s">
        <v>66</v>
      </c>
      <c r="BM485" s="75">
        <f t="shared" si="84"/>
        <v>0</v>
      </c>
      <c r="BN485" s="75">
        <f t="shared" si="85"/>
        <v>0</v>
      </c>
      <c r="BO485" s="75">
        <f t="shared" si="86"/>
        <v>0</v>
      </c>
      <c r="BP485" s="75">
        <f t="shared" si="87"/>
        <v>0</v>
      </c>
    </row>
    <row r="486" spans="1:68" ht="27" customHeight="1" x14ac:dyDescent="0.25">
      <c r="A486" s="60" t="s">
        <v>787</v>
      </c>
      <c r="B486" s="60" t="s">
        <v>788</v>
      </c>
      <c r="C486" s="34">
        <v>4301031337</v>
      </c>
      <c r="D486" s="761">
        <v>4680115883161</v>
      </c>
      <c r="E486" s="761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8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3"/>
      <c r="R486" s="763"/>
      <c r="S486" s="763"/>
      <c r="T486" s="764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3"/>
        <v>0</v>
      </c>
      <c r="Z486" s="39" t="str">
        <f t="shared" si="88"/>
        <v/>
      </c>
      <c r="AA486" s="65" t="s">
        <v>45</v>
      </c>
      <c r="AB486" s="66" t="s">
        <v>45</v>
      </c>
      <c r="AC486" s="585" t="s">
        <v>789</v>
      </c>
      <c r="AG486" s="75"/>
      <c r="AJ486" s="79"/>
      <c r="AK486" s="79"/>
      <c r="BB486" s="586" t="s">
        <v>66</v>
      </c>
      <c r="BM486" s="75">
        <f t="shared" si="84"/>
        <v>0</v>
      </c>
      <c r="BN486" s="75">
        <f t="shared" si="85"/>
        <v>0</v>
      </c>
      <c r="BO486" s="75">
        <f t="shared" si="86"/>
        <v>0</v>
      </c>
      <c r="BP486" s="75">
        <f t="shared" si="87"/>
        <v>0</v>
      </c>
    </row>
    <row r="487" spans="1:68" ht="27" customHeight="1" x14ac:dyDescent="0.25">
      <c r="A487" s="60" t="s">
        <v>790</v>
      </c>
      <c r="B487" s="60" t="s">
        <v>791</v>
      </c>
      <c r="C487" s="34">
        <v>4301031333</v>
      </c>
      <c r="D487" s="761">
        <v>4607091389531</v>
      </c>
      <c r="E487" s="761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85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3"/>
      <c r="R487" s="763"/>
      <c r="S487" s="763"/>
      <c r="T487" s="764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3"/>
        <v>0</v>
      </c>
      <c r="Z487" s="39" t="str">
        <f t="shared" si="88"/>
        <v/>
      </c>
      <c r="AA487" s="65" t="s">
        <v>45</v>
      </c>
      <c r="AB487" s="66" t="s">
        <v>45</v>
      </c>
      <c r="AC487" s="587" t="s">
        <v>792</v>
      </c>
      <c r="AG487" s="75"/>
      <c r="AJ487" s="79"/>
      <c r="AK487" s="79"/>
      <c r="BB487" s="588" t="s">
        <v>66</v>
      </c>
      <c r="BM487" s="75">
        <f t="shared" si="84"/>
        <v>0</v>
      </c>
      <c r="BN487" s="75">
        <f t="shared" si="85"/>
        <v>0</v>
      </c>
      <c r="BO487" s="75">
        <f t="shared" si="86"/>
        <v>0</v>
      </c>
      <c r="BP487" s="75">
        <f t="shared" si="87"/>
        <v>0</v>
      </c>
    </row>
    <row r="488" spans="1:68" ht="27" customHeight="1" x14ac:dyDescent="0.25">
      <c r="A488" s="60" t="s">
        <v>790</v>
      </c>
      <c r="B488" s="60" t="s">
        <v>793</v>
      </c>
      <c r="C488" s="34">
        <v>4301031358</v>
      </c>
      <c r="D488" s="761">
        <v>4607091389531</v>
      </c>
      <c r="E488" s="761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/>
      <c r="M488" s="36" t="s">
        <v>82</v>
      </c>
      <c r="N488" s="36"/>
      <c r="O488" s="35">
        <v>50</v>
      </c>
      <c r="P488" s="8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3"/>
      <c r="R488" s="763"/>
      <c r="S488" s="763"/>
      <c r="T488" s="764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3"/>
        <v>0</v>
      </c>
      <c r="Z488" s="39" t="str">
        <f t="shared" si="88"/>
        <v/>
      </c>
      <c r="AA488" s="65" t="s">
        <v>45</v>
      </c>
      <c r="AB488" s="66" t="s">
        <v>45</v>
      </c>
      <c r="AC488" s="589" t="s">
        <v>792</v>
      </c>
      <c r="AG488" s="75"/>
      <c r="AJ488" s="79"/>
      <c r="AK488" s="79"/>
      <c r="BB488" s="590" t="s">
        <v>66</v>
      </c>
      <c r="BM488" s="75">
        <f t="shared" si="84"/>
        <v>0</v>
      </c>
      <c r="BN488" s="75">
        <f t="shared" si="85"/>
        <v>0</v>
      </c>
      <c r="BO488" s="75">
        <f t="shared" si="86"/>
        <v>0</v>
      </c>
      <c r="BP488" s="75">
        <f t="shared" si="87"/>
        <v>0</v>
      </c>
    </row>
    <row r="489" spans="1:68" ht="37.5" customHeight="1" x14ac:dyDescent="0.25">
      <c r="A489" s="60" t="s">
        <v>794</v>
      </c>
      <c r="B489" s="60" t="s">
        <v>795</v>
      </c>
      <c r="C489" s="34">
        <v>4301031360</v>
      </c>
      <c r="D489" s="761">
        <v>4607091384345</v>
      </c>
      <c r="E489" s="761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/>
      <c r="M489" s="36" t="s">
        <v>82</v>
      </c>
      <c r="N489" s="36"/>
      <c r="O489" s="35">
        <v>50</v>
      </c>
      <c r="P489" s="8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3"/>
      <c r="R489" s="763"/>
      <c r="S489" s="763"/>
      <c r="T489" s="764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3"/>
        <v>0</v>
      </c>
      <c r="Z489" s="39" t="str">
        <f t="shared" si="88"/>
        <v/>
      </c>
      <c r="AA489" s="65" t="s">
        <v>45</v>
      </c>
      <c r="AB489" s="66" t="s">
        <v>45</v>
      </c>
      <c r="AC489" s="591" t="s">
        <v>789</v>
      </c>
      <c r="AG489" s="75"/>
      <c r="AJ489" s="79"/>
      <c r="AK489" s="79"/>
      <c r="BB489" s="592" t="s">
        <v>66</v>
      </c>
      <c r="BM489" s="75">
        <f t="shared" si="84"/>
        <v>0</v>
      </c>
      <c r="BN489" s="75">
        <f t="shared" si="85"/>
        <v>0</v>
      </c>
      <c r="BO489" s="75">
        <f t="shared" si="86"/>
        <v>0</v>
      </c>
      <c r="BP489" s="75">
        <f t="shared" si="87"/>
        <v>0</v>
      </c>
    </row>
    <row r="490" spans="1:68" ht="27" customHeight="1" x14ac:dyDescent="0.25">
      <c r="A490" s="60" t="s">
        <v>796</v>
      </c>
      <c r="B490" s="60" t="s">
        <v>797</v>
      </c>
      <c r="C490" s="34">
        <v>4301031338</v>
      </c>
      <c r="D490" s="761">
        <v>4680115883185</v>
      </c>
      <c r="E490" s="761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/>
      <c r="M490" s="36" t="s">
        <v>82</v>
      </c>
      <c r="N490" s="36"/>
      <c r="O490" s="35">
        <v>50</v>
      </c>
      <c r="P490" s="8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3"/>
      <c r="R490" s="763"/>
      <c r="S490" s="763"/>
      <c r="T490" s="764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3"/>
        <v>0</v>
      </c>
      <c r="Z490" s="39" t="str">
        <f t="shared" si="88"/>
        <v/>
      </c>
      <c r="AA490" s="65" t="s">
        <v>45</v>
      </c>
      <c r="AB490" s="66" t="s">
        <v>45</v>
      </c>
      <c r="AC490" s="593" t="s">
        <v>767</v>
      </c>
      <c r="AG490" s="75"/>
      <c r="AJ490" s="79"/>
      <c r="AK490" s="79"/>
      <c r="BB490" s="594" t="s">
        <v>66</v>
      </c>
      <c r="BM490" s="75">
        <f t="shared" si="84"/>
        <v>0</v>
      </c>
      <c r="BN490" s="75">
        <f t="shared" si="85"/>
        <v>0</v>
      </c>
      <c r="BO490" s="75">
        <f t="shared" si="86"/>
        <v>0</v>
      </c>
      <c r="BP490" s="75">
        <f t="shared" si="87"/>
        <v>0</v>
      </c>
    </row>
    <row r="491" spans="1:68" ht="27" customHeight="1" x14ac:dyDescent="0.25">
      <c r="A491" s="60" t="s">
        <v>796</v>
      </c>
      <c r="B491" s="60" t="s">
        <v>798</v>
      </c>
      <c r="C491" s="34">
        <v>4301031255</v>
      </c>
      <c r="D491" s="761">
        <v>4680115883185</v>
      </c>
      <c r="E491" s="761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45</v>
      </c>
      <c r="P491" s="8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3"/>
      <c r="R491" s="763"/>
      <c r="S491" s="763"/>
      <c r="T491" s="764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3"/>
        <v>0</v>
      </c>
      <c r="Z491" s="39" t="str">
        <f t="shared" si="88"/>
        <v/>
      </c>
      <c r="AA491" s="65" t="s">
        <v>45</v>
      </c>
      <c r="AB491" s="66" t="s">
        <v>45</v>
      </c>
      <c r="AC491" s="595" t="s">
        <v>799</v>
      </c>
      <c r="AG491" s="75"/>
      <c r="AJ491" s="79"/>
      <c r="AK491" s="79"/>
      <c r="BB491" s="596" t="s">
        <v>66</v>
      </c>
      <c r="BM491" s="75">
        <f t="shared" si="84"/>
        <v>0</v>
      </c>
      <c r="BN491" s="75">
        <f t="shared" si="85"/>
        <v>0</v>
      </c>
      <c r="BO491" s="75">
        <f t="shared" si="86"/>
        <v>0</v>
      </c>
      <c r="BP491" s="75">
        <f t="shared" si="87"/>
        <v>0</v>
      </c>
    </row>
    <row r="492" spans="1:68" x14ac:dyDescent="0.2">
      <c r="A492" s="768"/>
      <c r="B492" s="768"/>
      <c r="C492" s="768"/>
      <c r="D492" s="768"/>
      <c r="E492" s="768"/>
      <c r="F492" s="768"/>
      <c r="G492" s="768"/>
      <c r="H492" s="768"/>
      <c r="I492" s="768"/>
      <c r="J492" s="768"/>
      <c r="K492" s="768"/>
      <c r="L492" s="768"/>
      <c r="M492" s="768"/>
      <c r="N492" s="768"/>
      <c r="O492" s="769"/>
      <c r="P492" s="765" t="s">
        <v>40</v>
      </c>
      <c r="Q492" s="766"/>
      <c r="R492" s="766"/>
      <c r="S492" s="766"/>
      <c r="T492" s="766"/>
      <c r="U492" s="766"/>
      <c r="V492" s="767"/>
      <c r="W492" s="40" t="s">
        <v>39</v>
      </c>
      <c r="X492" s="41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36.904761904761905</v>
      </c>
      <c r="Y492" s="41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38</v>
      </c>
      <c r="Z492" s="41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0.28614000000000001</v>
      </c>
      <c r="AA492" s="64"/>
      <c r="AB492" s="64"/>
      <c r="AC492" s="64"/>
    </row>
    <row r="493" spans="1:68" x14ac:dyDescent="0.2">
      <c r="A493" s="768"/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9"/>
      <c r="P493" s="765" t="s">
        <v>40</v>
      </c>
      <c r="Q493" s="766"/>
      <c r="R493" s="766"/>
      <c r="S493" s="766"/>
      <c r="T493" s="766"/>
      <c r="U493" s="766"/>
      <c r="V493" s="767"/>
      <c r="W493" s="40" t="s">
        <v>0</v>
      </c>
      <c r="X493" s="41">
        <f>IFERROR(SUM(X474:X491),"0")</f>
        <v>155</v>
      </c>
      <c r="Y493" s="41">
        <f>IFERROR(SUM(Y474:Y491),"0")</f>
        <v>159.60000000000002</v>
      </c>
      <c r="Z493" s="40"/>
      <c r="AA493" s="64"/>
      <c r="AB493" s="64"/>
      <c r="AC493" s="64"/>
    </row>
    <row r="494" spans="1:68" ht="14.25" customHeight="1" x14ac:dyDescent="0.25">
      <c r="A494" s="760" t="s">
        <v>84</v>
      </c>
      <c r="B494" s="760"/>
      <c r="C494" s="760"/>
      <c r="D494" s="760"/>
      <c r="E494" s="760"/>
      <c r="F494" s="760"/>
      <c r="G494" s="760"/>
      <c r="H494" s="760"/>
      <c r="I494" s="760"/>
      <c r="J494" s="760"/>
      <c r="K494" s="760"/>
      <c r="L494" s="760"/>
      <c r="M494" s="760"/>
      <c r="N494" s="760"/>
      <c r="O494" s="760"/>
      <c r="P494" s="760"/>
      <c r="Q494" s="760"/>
      <c r="R494" s="760"/>
      <c r="S494" s="760"/>
      <c r="T494" s="760"/>
      <c r="U494" s="760"/>
      <c r="V494" s="760"/>
      <c r="W494" s="760"/>
      <c r="X494" s="760"/>
      <c r="Y494" s="760"/>
      <c r="Z494" s="760"/>
      <c r="AA494" s="63"/>
      <c r="AB494" s="63"/>
      <c r="AC494" s="63"/>
    </row>
    <row r="495" spans="1:68" ht="27" customHeight="1" x14ac:dyDescent="0.25">
      <c r="A495" s="60" t="s">
        <v>800</v>
      </c>
      <c r="B495" s="60" t="s">
        <v>801</v>
      </c>
      <c r="C495" s="34">
        <v>4301051284</v>
      </c>
      <c r="D495" s="761">
        <v>4607091384352</v>
      </c>
      <c r="E495" s="761"/>
      <c r="F495" s="59">
        <v>0.6</v>
      </c>
      <c r="G495" s="35">
        <v>4</v>
      </c>
      <c r="H495" s="59">
        <v>2.4</v>
      </c>
      <c r="I495" s="59">
        <v>2.6459999999999999</v>
      </c>
      <c r="J495" s="35">
        <v>132</v>
      </c>
      <c r="K495" s="35" t="s">
        <v>88</v>
      </c>
      <c r="L495" s="35"/>
      <c r="M495" s="36" t="s">
        <v>129</v>
      </c>
      <c r="N495" s="36"/>
      <c r="O495" s="35">
        <v>45</v>
      </c>
      <c r="P495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3"/>
      <c r="R495" s="763"/>
      <c r="S495" s="763"/>
      <c r="T495" s="76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97" t="s">
        <v>802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t="27" customHeight="1" x14ac:dyDescent="0.25">
      <c r="A496" s="60" t="s">
        <v>803</v>
      </c>
      <c r="B496" s="60" t="s">
        <v>804</v>
      </c>
      <c r="C496" s="34">
        <v>4301051431</v>
      </c>
      <c r="D496" s="761">
        <v>4607091389654</v>
      </c>
      <c r="E496" s="761"/>
      <c r="F496" s="59">
        <v>0.33</v>
      </c>
      <c r="G496" s="35">
        <v>6</v>
      </c>
      <c r="H496" s="59">
        <v>1.98</v>
      </c>
      <c r="I496" s="59">
        <v>2.258</v>
      </c>
      <c r="J496" s="35">
        <v>156</v>
      </c>
      <c r="K496" s="35" t="s">
        <v>88</v>
      </c>
      <c r="L496" s="35"/>
      <c r="M496" s="36" t="s">
        <v>129</v>
      </c>
      <c r="N496" s="36"/>
      <c r="O496" s="35">
        <v>45</v>
      </c>
      <c r="P496" s="8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3"/>
      <c r="R496" s="763"/>
      <c r="S496" s="763"/>
      <c r="T496" s="764"/>
      <c r="U496" s="37" t="s">
        <v>45</v>
      </c>
      <c r="V496" s="37" t="s">
        <v>45</v>
      </c>
      <c r="W496" s="38" t="s">
        <v>0</v>
      </c>
      <c r="X496" s="56">
        <v>0</v>
      </c>
      <c r="Y496" s="53">
        <f>IFERROR(IF(X496="",0,CEILING((X496/$H496),1)*$H496),"")</f>
        <v>0</v>
      </c>
      <c r="Z496" s="39" t="str">
        <f>IFERROR(IF(Y496=0,"",ROUNDUP(Y496/H496,0)*0.00753),"")</f>
        <v/>
      </c>
      <c r="AA496" s="65" t="s">
        <v>45</v>
      </c>
      <c r="AB496" s="66" t="s">
        <v>45</v>
      </c>
      <c r="AC496" s="599" t="s">
        <v>805</v>
      </c>
      <c r="AG496" s="75"/>
      <c r="AJ496" s="79"/>
      <c r="AK496" s="79"/>
      <c r="BB496" s="600" t="s">
        <v>66</v>
      </c>
      <c r="BM496" s="75">
        <f>IFERROR(X496*I496/H496,"0")</f>
        <v>0</v>
      </c>
      <c r="BN496" s="75">
        <f>IFERROR(Y496*I496/H496,"0")</f>
        <v>0</v>
      </c>
      <c r="BO496" s="75">
        <f>IFERROR(1/J496*(X496/H496),"0")</f>
        <v>0</v>
      </c>
      <c r="BP496" s="75">
        <f>IFERROR(1/J496*(Y496/H496),"0")</f>
        <v>0</v>
      </c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65" t="s">
        <v>40</v>
      </c>
      <c r="Q497" s="766"/>
      <c r="R497" s="766"/>
      <c r="S497" s="766"/>
      <c r="T497" s="766"/>
      <c r="U497" s="766"/>
      <c r="V497" s="767"/>
      <c r="W497" s="40" t="s">
        <v>39</v>
      </c>
      <c r="X497" s="41">
        <f>IFERROR(X495/H495,"0")+IFERROR(X496/H496,"0")</f>
        <v>0</v>
      </c>
      <c r="Y497" s="41">
        <f>IFERROR(Y495/H495,"0")+IFERROR(Y496/H496,"0")</f>
        <v>0</v>
      </c>
      <c r="Z497" s="41">
        <f>IFERROR(IF(Z495="",0,Z495),"0")+IFERROR(IF(Z496="",0,Z496),"0")</f>
        <v>0</v>
      </c>
      <c r="AA497" s="64"/>
      <c r="AB497" s="64"/>
      <c r="AC497" s="64"/>
    </row>
    <row r="498" spans="1:68" x14ac:dyDescent="0.2">
      <c r="A498" s="768"/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9"/>
      <c r="P498" s="765" t="s">
        <v>40</v>
      </c>
      <c r="Q498" s="766"/>
      <c r="R498" s="766"/>
      <c r="S498" s="766"/>
      <c r="T498" s="766"/>
      <c r="U498" s="766"/>
      <c r="V498" s="767"/>
      <c r="W498" s="40" t="s">
        <v>0</v>
      </c>
      <c r="X498" s="41">
        <f>IFERROR(SUM(X495:X496),"0")</f>
        <v>0</v>
      </c>
      <c r="Y498" s="41">
        <f>IFERROR(SUM(Y495:Y496),"0")</f>
        <v>0</v>
      </c>
      <c r="Z498" s="40"/>
      <c r="AA498" s="64"/>
      <c r="AB498" s="64"/>
      <c r="AC498" s="64"/>
    </row>
    <row r="499" spans="1:68" ht="14.25" customHeight="1" x14ac:dyDescent="0.25">
      <c r="A499" s="760" t="s">
        <v>114</v>
      </c>
      <c r="B499" s="760"/>
      <c r="C499" s="760"/>
      <c r="D499" s="760"/>
      <c r="E499" s="760"/>
      <c r="F499" s="760"/>
      <c r="G499" s="760"/>
      <c r="H499" s="760"/>
      <c r="I499" s="760"/>
      <c r="J499" s="760"/>
      <c r="K499" s="760"/>
      <c r="L499" s="760"/>
      <c r="M499" s="760"/>
      <c r="N499" s="760"/>
      <c r="O499" s="760"/>
      <c r="P499" s="760"/>
      <c r="Q499" s="760"/>
      <c r="R499" s="760"/>
      <c r="S499" s="760"/>
      <c r="T499" s="760"/>
      <c r="U499" s="760"/>
      <c r="V499" s="760"/>
      <c r="W499" s="760"/>
      <c r="X499" s="760"/>
      <c r="Y499" s="760"/>
      <c r="Z499" s="760"/>
      <c r="AA499" s="63"/>
      <c r="AB499" s="63"/>
      <c r="AC499" s="63"/>
    </row>
    <row r="500" spans="1:68" ht="27" customHeight="1" x14ac:dyDescent="0.25">
      <c r="A500" s="60" t="s">
        <v>806</v>
      </c>
      <c r="B500" s="60" t="s">
        <v>807</v>
      </c>
      <c r="C500" s="34">
        <v>4301032045</v>
      </c>
      <c r="D500" s="761">
        <v>4680115884335</v>
      </c>
      <c r="E500" s="761"/>
      <c r="F500" s="59">
        <v>0.06</v>
      </c>
      <c r="G500" s="35">
        <v>20</v>
      </c>
      <c r="H500" s="59">
        <v>1.2</v>
      </c>
      <c r="I500" s="59">
        <v>1.8</v>
      </c>
      <c r="J500" s="35">
        <v>200</v>
      </c>
      <c r="K500" s="35" t="s">
        <v>810</v>
      </c>
      <c r="L500" s="35"/>
      <c r="M500" s="36" t="s">
        <v>809</v>
      </c>
      <c r="N500" s="36"/>
      <c r="O500" s="35">
        <v>60</v>
      </c>
      <c r="P500" s="8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3"/>
      <c r="R500" s="763"/>
      <c r="S500" s="763"/>
      <c r="T500" s="76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IFERROR(IF(Y500=0,"",ROUNDUP(Y500/H500,0)*0.00627),"")</f>
        <v/>
      </c>
      <c r="AA500" s="65" t="s">
        <v>45</v>
      </c>
      <c r="AB500" s="66" t="s">
        <v>45</v>
      </c>
      <c r="AC500" s="601" t="s">
        <v>808</v>
      </c>
      <c r="AG500" s="75"/>
      <c r="AJ500" s="79"/>
      <c r="AK500" s="79"/>
      <c r="BB500" s="60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4301170011</v>
      </c>
      <c r="D501" s="761">
        <v>4680115884113</v>
      </c>
      <c r="E501" s="761"/>
      <c r="F501" s="59">
        <v>0.11</v>
      </c>
      <c r="G501" s="35">
        <v>12</v>
      </c>
      <c r="H501" s="59">
        <v>1.32</v>
      </c>
      <c r="I501" s="59">
        <v>1.88</v>
      </c>
      <c r="J501" s="35">
        <v>200</v>
      </c>
      <c r="K501" s="35" t="s">
        <v>810</v>
      </c>
      <c r="L501" s="35"/>
      <c r="M501" s="36" t="s">
        <v>809</v>
      </c>
      <c r="N501" s="36"/>
      <c r="O501" s="35">
        <v>150</v>
      </c>
      <c r="P501" s="85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3"/>
      <c r="R501" s="763"/>
      <c r="S501" s="763"/>
      <c r="T501" s="76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IFERROR(IF(Y501=0,"",ROUNDUP(Y501/H501,0)*0.00627),"")</f>
        <v/>
      </c>
      <c r="AA501" s="65" t="s">
        <v>45</v>
      </c>
      <c r="AB501" s="66" t="s">
        <v>45</v>
      </c>
      <c r="AC501" s="603" t="s">
        <v>813</v>
      </c>
      <c r="AG501" s="75"/>
      <c r="AJ501" s="79"/>
      <c r="AK501" s="79"/>
      <c r="BB501" s="60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65" t="s">
        <v>40</v>
      </c>
      <c r="Q502" s="766"/>
      <c r="R502" s="766"/>
      <c r="S502" s="766"/>
      <c r="T502" s="766"/>
      <c r="U502" s="766"/>
      <c r="V502" s="76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68"/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9"/>
      <c r="P503" s="765" t="s">
        <v>40</v>
      </c>
      <c r="Q503" s="766"/>
      <c r="R503" s="766"/>
      <c r="S503" s="766"/>
      <c r="T503" s="766"/>
      <c r="U503" s="766"/>
      <c r="V503" s="76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83" t="s">
        <v>814</v>
      </c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3"/>
      <c r="P504" s="783"/>
      <c r="Q504" s="783"/>
      <c r="R504" s="783"/>
      <c r="S504" s="783"/>
      <c r="T504" s="783"/>
      <c r="U504" s="783"/>
      <c r="V504" s="783"/>
      <c r="W504" s="783"/>
      <c r="X504" s="783"/>
      <c r="Y504" s="783"/>
      <c r="Z504" s="783"/>
      <c r="AA504" s="62"/>
      <c r="AB504" s="62"/>
      <c r="AC504" s="62"/>
    </row>
    <row r="505" spans="1:68" ht="14.25" customHeight="1" x14ac:dyDescent="0.25">
      <c r="A505" s="760" t="s">
        <v>180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63"/>
      <c r="AB505" s="63"/>
      <c r="AC505" s="63"/>
    </row>
    <row r="506" spans="1:68" ht="27" customHeight="1" x14ac:dyDescent="0.25">
      <c r="A506" s="60" t="s">
        <v>815</v>
      </c>
      <c r="B506" s="60" t="s">
        <v>816</v>
      </c>
      <c r="C506" s="34">
        <v>4301020315</v>
      </c>
      <c r="D506" s="761">
        <v>4607091389364</v>
      </c>
      <c r="E506" s="761"/>
      <c r="F506" s="59">
        <v>0.42</v>
      </c>
      <c r="G506" s="35">
        <v>6</v>
      </c>
      <c r="H506" s="59">
        <v>2.52</v>
      </c>
      <c r="I506" s="59">
        <v>2.75</v>
      </c>
      <c r="J506" s="35">
        <v>156</v>
      </c>
      <c r="K506" s="35" t="s">
        <v>88</v>
      </c>
      <c r="L506" s="35"/>
      <c r="M506" s="36" t="s">
        <v>82</v>
      </c>
      <c r="N506" s="36"/>
      <c r="O506" s="35">
        <v>40</v>
      </c>
      <c r="P506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3"/>
      <c r="R506" s="763"/>
      <c r="S506" s="763"/>
      <c r="T506" s="76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IFERROR(IF(Y506=0,"",ROUNDUP(Y506/H506,0)*0.00753),"")</f>
        <v/>
      </c>
      <c r="AA506" s="65" t="s">
        <v>45</v>
      </c>
      <c r="AB506" s="66" t="s">
        <v>45</v>
      </c>
      <c r="AC506" s="605" t="s">
        <v>817</v>
      </c>
      <c r="AG506" s="75"/>
      <c r="AJ506" s="79"/>
      <c r="AK506" s="79"/>
      <c r="BB506" s="60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65" t="s">
        <v>40</v>
      </c>
      <c r="Q507" s="766"/>
      <c r="R507" s="766"/>
      <c r="S507" s="766"/>
      <c r="T507" s="766"/>
      <c r="U507" s="766"/>
      <c r="V507" s="76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68"/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9"/>
      <c r="P508" s="765" t="s">
        <v>40</v>
      </c>
      <c r="Q508" s="766"/>
      <c r="R508" s="766"/>
      <c r="S508" s="766"/>
      <c r="T508" s="766"/>
      <c r="U508" s="766"/>
      <c r="V508" s="76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60" t="s">
        <v>78</v>
      </c>
      <c r="B509" s="760"/>
      <c r="C509" s="760"/>
      <c r="D509" s="760"/>
      <c r="E509" s="760"/>
      <c r="F509" s="760"/>
      <c r="G509" s="760"/>
      <c r="H509" s="760"/>
      <c r="I509" s="760"/>
      <c r="J509" s="760"/>
      <c r="K509" s="760"/>
      <c r="L509" s="760"/>
      <c r="M509" s="760"/>
      <c r="N509" s="760"/>
      <c r="O509" s="760"/>
      <c r="P509" s="760"/>
      <c r="Q509" s="760"/>
      <c r="R509" s="760"/>
      <c r="S509" s="760"/>
      <c r="T509" s="760"/>
      <c r="U509" s="760"/>
      <c r="V509" s="760"/>
      <c r="W509" s="760"/>
      <c r="X509" s="760"/>
      <c r="Y509" s="760"/>
      <c r="Z509" s="760"/>
      <c r="AA509" s="63"/>
      <c r="AB509" s="63"/>
      <c r="AC509" s="63"/>
    </row>
    <row r="510" spans="1:68" ht="27" customHeight="1" x14ac:dyDescent="0.25">
      <c r="A510" s="60" t="s">
        <v>818</v>
      </c>
      <c r="B510" s="60" t="s">
        <v>819</v>
      </c>
      <c r="C510" s="34">
        <v>4301031324</v>
      </c>
      <c r="D510" s="761">
        <v>4607091389739</v>
      </c>
      <c r="E510" s="761"/>
      <c r="F510" s="59">
        <v>0.7</v>
      </c>
      <c r="G510" s="35">
        <v>6</v>
      </c>
      <c r="H510" s="59">
        <v>4.2</v>
      </c>
      <c r="I510" s="59">
        <v>4.43</v>
      </c>
      <c r="J510" s="35">
        <v>156</v>
      </c>
      <c r="K510" s="35" t="s">
        <v>88</v>
      </c>
      <c r="L510" s="35"/>
      <c r="M510" s="36" t="s">
        <v>82</v>
      </c>
      <c r="N510" s="36"/>
      <c r="O510" s="35">
        <v>50</v>
      </c>
      <c r="P510" s="84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3"/>
      <c r="R510" s="763"/>
      <c r="S510" s="763"/>
      <c r="T510" s="764"/>
      <c r="U510" s="37" t="s">
        <v>45</v>
      </c>
      <c r="V510" s="37" t="s">
        <v>45</v>
      </c>
      <c r="W510" s="38" t="s">
        <v>0</v>
      </c>
      <c r="X510" s="56">
        <v>200</v>
      </c>
      <c r="Y510" s="53">
        <f>IFERROR(IF(X510="",0,CEILING((X510/$H510),1)*$H510),"")</f>
        <v>201.60000000000002</v>
      </c>
      <c r="Z510" s="39">
        <f>IFERROR(IF(Y510=0,"",ROUNDUP(Y510/H510,0)*0.00753),"")</f>
        <v>0.36143999999999998</v>
      </c>
      <c r="AA510" s="65" t="s">
        <v>45</v>
      </c>
      <c r="AB510" s="66" t="s">
        <v>45</v>
      </c>
      <c r="AC510" s="607" t="s">
        <v>820</v>
      </c>
      <c r="AG510" s="75"/>
      <c r="AJ510" s="79"/>
      <c r="AK510" s="79"/>
      <c r="BB510" s="608" t="s">
        <v>66</v>
      </c>
      <c r="BM510" s="75">
        <f>IFERROR(X510*I510/H510,"0")</f>
        <v>210.95238095238093</v>
      </c>
      <c r="BN510" s="75">
        <f>IFERROR(Y510*I510/H510,"0")</f>
        <v>212.64000000000001</v>
      </c>
      <c r="BO510" s="75">
        <f>IFERROR(1/J510*(X510/H510),"0")</f>
        <v>0.30525030525030528</v>
      </c>
      <c r="BP510" s="75">
        <f>IFERROR(1/J510*(Y510/H510),"0")</f>
        <v>0.30769230769230771</v>
      </c>
    </row>
    <row r="511" spans="1:68" ht="27" customHeight="1" x14ac:dyDescent="0.25">
      <c r="A511" s="60" t="s">
        <v>821</v>
      </c>
      <c r="B511" s="60" t="s">
        <v>822</v>
      </c>
      <c r="C511" s="34">
        <v>4301031363</v>
      </c>
      <c r="D511" s="761">
        <v>4607091389425</v>
      </c>
      <c r="E511" s="761"/>
      <c r="F511" s="59">
        <v>0.35</v>
      </c>
      <c r="G511" s="35">
        <v>6</v>
      </c>
      <c r="H511" s="59">
        <v>2.1</v>
      </c>
      <c r="I511" s="59">
        <v>2.23</v>
      </c>
      <c r="J511" s="35">
        <v>234</v>
      </c>
      <c r="K511" s="35" t="s">
        <v>83</v>
      </c>
      <c r="L511" s="35"/>
      <c r="M511" s="36" t="s">
        <v>82</v>
      </c>
      <c r="N511" s="36"/>
      <c r="O511" s="35">
        <v>50</v>
      </c>
      <c r="P511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3"/>
      <c r="R511" s="763"/>
      <c r="S511" s="763"/>
      <c r="T511" s="764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IFERROR(IF(Y511=0,"",ROUNDUP(Y511/H511,0)*0.00502),"")</f>
        <v/>
      </c>
      <c r="AA511" s="65" t="s">
        <v>45</v>
      </c>
      <c r="AB511" s="66" t="s">
        <v>45</v>
      </c>
      <c r="AC511" s="609" t="s">
        <v>823</v>
      </c>
      <c r="AG511" s="75"/>
      <c r="AJ511" s="79"/>
      <c r="AK511" s="79"/>
      <c r="BB511" s="610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824</v>
      </c>
      <c r="B512" s="60" t="s">
        <v>825</v>
      </c>
      <c r="C512" s="34">
        <v>4301031334</v>
      </c>
      <c r="D512" s="761">
        <v>4680115880771</v>
      </c>
      <c r="E512" s="761"/>
      <c r="F512" s="59">
        <v>0.28000000000000003</v>
      </c>
      <c r="G512" s="35">
        <v>6</v>
      </c>
      <c r="H512" s="59">
        <v>1.68</v>
      </c>
      <c r="I512" s="59">
        <v>1.81</v>
      </c>
      <c r="J512" s="35">
        <v>234</v>
      </c>
      <c r="K512" s="35" t="s">
        <v>83</v>
      </c>
      <c r="L512" s="35"/>
      <c r="M512" s="36" t="s">
        <v>82</v>
      </c>
      <c r="N512" s="36"/>
      <c r="O512" s="35">
        <v>50</v>
      </c>
      <c r="P512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3"/>
      <c r="R512" s="763"/>
      <c r="S512" s="763"/>
      <c r="T512" s="764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IFERROR(IF(Y512=0,"",ROUNDUP(Y512/H512,0)*0.00502),"")</f>
        <v/>
      </c>
      <c r="AA512" s="65" t="s">
        <v>45</v>
      </c>
      <c r="AB512" s="66" t="s">
        <v>45</v>
      </c>
      <c r="AC512" s="611" t="s">
        <v>826</v>
      </c>
      <c r="AG512" s="75"/>
      <c r="AJ512" s="79"/>
      <c r="AK512" s="79"/>
      <c r="BB512" s="612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827</v>
      </c>
      <c r="B513" s="60" t="s">
        <v>828</v>
      </c>
      <c r="C513" s="34">
        <v>4301031327</v>
      </c>
      <c r="D513" s="761">
        <v>4607091389500</v>
      </c>
      <c r="E513" s="761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/>
      <c r="M513" s="36" t="s">
        <v>82</v>
      </c>
      <c r="N513" s="36"/>
      <c r="O513" s="35">
        <v>50</v>
      </c>
      <c r="P513" s="84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3"/>
      <c r="R513" s="763"/>
      <c r="S513" s="763"/>
      <c r="T513" s="764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13" t="s">
        <v>826</v>
      </c>
      <c r="AG513" s="75"/>
      <c r="AJ513" s="79"/>
      <c r="AK513" s="79"/>
      <c r="BB513" s="614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827</v>
      </c>
      <c r="B514" s="60" t="s">
        <v>829</v>
      </c>
      <c r="C514" s="34">
        <v>4301031359</v>
      </c>
      <c r="D514" s="761">
        <v>4607091389500</v>
      </c>
      <c r="E514" s="761"/>
      <c r="F514" s="59">
        <v>0.35</v>
      </c>
      <c r="G514" s="35">
        <v>6</v>
      </c>
      <c r="H514" s="59">
        <v>2.1</v>
      </c>
      <c r="I514" s="59">
        <v>2.23</v>
      </c>
      <c r="J514" s="35">
        <v>234</v>
      </c>
      <c r="K514" s="35" t="s">
        <v>83</v>
      </c>
      <c r="L514" s="35"/>
      <c r="M514" s="36" t="s">
        <v>82</v>
      </c>
      <c r="N514" s="36"/>
      <c r="O514" s="35">
        <v>50</v>
      </c>
      <c r="P514" s="850" t="s">
        <v>830</v>
      </c>
      <c r="Q514" s="763"/>
      <c r="R514" s="763"/>
      <c r="S514" s="763"/>
      <c r="T514" s="764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15" t="s">
        <v>826</v>
      </c>
      <c r="AG514" s="75"/>
      <c r="AJ514" s="79"/>
      <c r="AK514" s="79"/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68"/>
      <c r="B515" s="768"/>
      <c r="C515" s="768"/>
      <c r="D515" s="768"/>
      <c r="E515" s="768"/>
      <c r="F515" s="768"/>
      <c r="G515" s="768"/>
      <c r="H515" s="768"/>
      <c r="I515" s="768"/>
      <c r="J515" s="768"/>
      <c r="K515" s="768"/>
      <c r="L515" s="768"/>
      <c r="M515" s="768"/>
      <c r="N515" s="768"/>
      <c r="O515" s="769"/>
      <c r="P515" s="765" t="s">
        <v>40</v>
      </c>
      <c r="Q515" s="766"/>
      <c r="R515" s="766"/>
      <c r="S515" s="766"/>
      <c r="T515" s="766"/>
      <c r="U515" s="766"/>
      <c r="V515" s="767"/>
      <c r="W515" s="40" t="s">
        <v>39</v>
      </c>
      <c r="X515" s="41">
        <f>IFERROR(X510/H510,"0")+IFERROR(X511/H511,"0")+IFERROR(X512/H512,"0")+IFERROR(X513/H513,"0")+IFERROR(X514/H514,"0")</f>
        <v>47.61904761904762</v>
      </c>
      <c r="Y515" s="41">
        <f>IFERROR(Y510/H510,"0")+IFERROR(Y511/H511,"0")+IFERROR(Y512/H512,"0")+IFERROR(Y513/H513,"0")+IFERROR(Y514/H514,"0")</f>
        <v>48</v>
      </c>
      <c r="Z515" s="41">
        <f>IFERROR(IF(Z510="",0,Z510),"0")+IFERROR(IF(Z511="",0,Z511),"0")+IFERROR(IF(Z512="",0,Z512),"0")+IFERROR(IF(Z513="",0,Z513),"0")+IFERROR(IF(Z514="",0,Z514),"0")</f>
        <v>0.36143999999999998</v>
      </c>
      <c r="AA515" s="64"/>
      <c r="AB515" s="64"/>
      <c r="AC515" s="64"/>
    </row>
    <row r="516" spans="1:68" x14ac:dyDescent="0.2">
      <c r="A516" s="768"/>
      <c r="B516" s="768"/>
      <c r="C516" s="768"/>
      <c r="D516" s="768"/>
      <c r="E516" s="768"/>
      <c r="F516" s="768"/>
      <c r="G516" s="768"/>
      <c r="H516" s="768"/>
      <c r="I516" s="768"/>
      <c r="J516" s="768"/>
      <c r="K516" s="768"/>
      <c r="L516" s="768"/>
      <c r="M516" s="768"/>
      <c r="N516" s="768"/>
      <c r="O516" s="769"/>
      <c r="P516" s="765" t="s">
        <v>40</v>
      </c>
      <c r="Q516" s="766"/>
      <c r="R516" s="766"/>
      <c r="S516" s="766"/>
      <c r="T516" s="766"/>
      <c r="U516" s="766"/>
      <c r="V516" s="767"/>
      <c r="W516" s="40" t="s">
        <v>0</v>
      </c>
      <c r="X516" s="41">
        <f>IFERROR(SUM(X510:X514),"0")</f>
        <v>200</v>
      </c>
      <c r="Y516" s="41">
        <f>IFERROR(SUM(Y510:Y514),"0")</f>
        <v>201.60000000000002</v>
      </c>
      <c r="Z516" s="40"/>
      <c r="AA516" s="64"/>
      <c r="AB516" s="64"/>
      <c r="AC516" s="64"/>
    </row>
    <row r="517" spans="1:68" ht="14.25" customHeight="1" x14ac:dyDescent="0.25">
      <c r="A517" s="760" t="s">
        <v>114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63"/>
      <c r="AB517" s="63"/>
      <c r="AC517" s="63"/>
    </row>
    <row r="518" spans="1:68" ht="27" customHeight="1" x14ac:dyDescent="0.25">
      <c r="A518" s="60" t="s">
        <v>831</v>
      </c>
      <c r="B518" s="60" t="s">
        <v>832</v>
      </c>
      <c r="C518" s="34">
        <v>4301032046</v>
      </c>
      <c r="D518" s="761">
        <v>4680115884359</v>
      </c>
      <c r="E518" s="761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810</v>
      </c>
      <c r="L518" s="35"/>
      <c r="M518" s="36" t="s">
        <v>809</v>
      </c>
      <c r="N518" s="36"/>
      <c r="O518" s="35">
        <v>60</v>
      </c>
      <c r="P518" s="8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3"/>
      <c r="R518" s="763"/>
      <c r="S518" s="763"/>
      <c r="T518" s="764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17" t="s">
        <v>813</v>
      </c>
      <c r="AG518" s="75"/>
      <c r="AJ518" s="79"/>
      <c r="AK518" s="79"/>
      <c r="BB518" s="618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68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65" t="s">
        <v>40</v>
      </c>
      <c r="Q519" s="766"/>
      <c r="R519" s="766"/>
      <c r="S519" s="766"/>
      <c r="T519" s="766"/>
      <c r="U519" s="766"/>
      <c r="V519" s="767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65" t="s">
        <v>40</v>
      </c>
      <c r="Q520" s="766"/>
      <c r="R520" s="766"/>
      <c r="S520" s="766"/>
      <c r="T520" s="766"/>
      <c r="U520" s="766"/>
      <c r="V520" s="767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760" t="s">
        <v>833</v>
      </c>
      <c r="B521" s="760"/>
      <c r="C521" s="760"/>
      <c r="D521" s="760"/>
      <c r="E521" s="760"/>
      <c r="F521" s="760"/>
      <c r="G521" s="760"/>
      <c r="H521" s="760"/>
      <c r="I521" s="760"/>
      <c r="J521" s="760"/>
      <c r="K521" s="760"/>
      <c r="L521" s="760"/>
      <c r="M521" s="760"/>
      <c r="N521" s="760"/>
      <c r="O521" s="760"/>
      <c r="P521" s="760"/>
      <c r="Q521" s="760"/>
      <c r="R521" s="760"/>
      <c r="S521" s="760"/>
      <c r="T521" s="760"/>
      <c r="U521" s="760"/>
      <c r="V521" s="760"/>
      <c r="W521" s="760"/>
      <c r="X521" s="760"/>
      <c r="Y521" s="760"/>
      <c r="Z521" s="760"/>
      <c r="AA521" s="63"/>
      <c r="AB521" s="63"/>
      <c r="AC521" s="63"/>
    </row>
    <row r="522" spans="1:68" ht="27" customHeight="1" x14ac:dyDescent="0.25">
      <c r="A522" s="60" t="s">
        <v>834</v>
      </c>
      <c r="B522" s="60" t="s">
        <v>835</v>
      </c>
      <c r="C522" s="34">
        <v>4301040357</v>
      </c>
      <c r="D522" s="761">
        <v>4680115884564</v>
      </c>
      <c r="E522" s="761"/>
      <c r="F522" s="59">
        <v>0.15</v>
      </c>
      <c r="G522" s="35">
        <v>20</v>
      </c>
      <c r="H522" s="59">
        <v>3</v>
      </c>
      <c r="I522" s="59">
        <v>3.6</v>
      </c>
      <c r="J522" s="35">
        <v>200</v>
      </c>
      <c r="K522" s="35" t="s">
        <v>810</v>
      </c>
      <c r="L522" s="35"/>
      <c r="M522" s="36" t="s">
        <v>809</v>
      </c>
      <c r="N522" s="36"/>
      <c r="O522" s="35">
        <v>60</v>
      </c>
      <c r="P522" s="8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3"/>
      <c r="R522" s="763"/>
      <c r="S522" s="763"/>
      <c r="T522" s="764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19" t="s">
        <v>836</v>
      </c>
      <c r="AG522" s="75"/>
      <c r="AJ522" s="79"/>
      <c r="AK522" s="79"/>
      <c r="BB522" s="620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68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65" t="s">
        <v>40</v>
      </c>
      <c r="Q523" s="766"/>
      <c r="R523" s="766"/>
      <c r="S523" s="766"/>
      <c r="T523" s="766"/>
      <c r="U523" s="766"/>
      <c r="V523" s="767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65" t="s">
        <v>40</v>
      </c>
      <c r="Q524" s="766"/>
      <c r="R524" s="766"/>
      <c r="S524" s="766"/>
      <c r="T524" s="766"/>
      <c r="U524" s="766"/>
      <c r="V524" s="767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6.5" customHeight="1" x14ac:dyDescent="0.25">
      <c r="A525" s="783" t="s">
        <v>837</v>
      </c>
      <c r="B525" s="783"/>
      <c r="C525" s="783"/>
      <c r="D525" s="783"/>
      <c r="E525" s="783"/>
      <c r="F525" s="783"/>
      <c r="G525" s="783"/>
      <c r="H525" s="783"/>
      <c r="I525" s="783"/>
      <c r="J525" s="783"/>
      <c r="K525" s="783"/>
      <c r="L525" s="783"/>
      <c r="M525" s="783"/>
      <c r="N525" s="783"/>
      <c r="O525" s="783"/>
      <c r="P525" s="783"/>
      <c r="Q525" s="783"/>
      <c r="R525" s="783"/>
      <c r="S525" s="783"/>
      <c r="T525" s="783"/>
      <c r="U525" s="783"/>
      <c r="V525" s="783"/>
      <c r="W525" s="783"/>
      <c r="X525" s="783"/>
      <c r="Y525" s="783"/>
      <c r="Z525" s="783"/>
      <c r="AA525" s="62"/>
      <c r="AB525" s="62"/>
      <c r="AC525" s="62"/>
    </row>
    <row r="526" spans="1:68" ht="14.25" customHeight="1" x14ac:dyDescent="0.25">
      <c r="A526" s="760" t="s">
        <v>78</v>
      </c>
      <c r="B526" s="760"/>
      <c r="C526" s="760"/>
      <c r="D526" s="760"/>
      <c r="E526" s="760"/>
      <c r="F526" s="760"/>
      <c r="G526" s="760"/>
      <c r="H526" s="760"/>
      <c r="I526" s="760"/>
      <c r="J526" s="760"/>
      <c r="K526" s="760"/>
      <c r="L526" s="760"/>
      <c r="M526" s="760"/>
      <c r="N526" s="760"/>
      <c r="O526" s="760"/>
      <c r="P526" s="760"/>
      <c r="Q526" s="760"/>
      <c r="R526" s="760"/>
      <c r="S526" s="760"/>
      <c r="T526" s="760"/>
      <c r="U526" s="760"/>
      <c r="V526" s="760"/>
      <c r="W526" s="760"/>
      <c r="X526" s="760"/>
      <c r="Y526" s="760"/>
      <c r="Z526" s="760"/>
      <c r="AA526" s="63"/>
      <c r="AB526" s="63"/>
      <c r="AC526" s="63"/>
    </row>
    <row r="527" spans="1:68" ht="27" customHeight="1" x14ac:dyDescent="0.25">
      <c r="A527" s="60" t="s">
        <v>838</v>
      </c>
      <c r="B527" s="60" t="s">
        <v>839</v>
      </c>
      <c r="C527" s="34">
        <v>4301031294</v>
      </c>
      <c r="D527" s="761">
        <v>4680115885189</v>
      </c>
      <c r="E527" s="761"/>
      <c r="F527" s="59">
        <v>0.2</v>
      </c>
      <c r="G527" s="35">
        <v>6</v>
      </c>
      <c r="H527" s="59">
        <v>1.2</v>
      </c>
      <c r="I527" s="59">
        <v>1.3720000000000001</v>
      </c>
      <c r="J527" s="35">
        <v>234</v>
      </c>
      <c r="K527" s="35" t="s">
        <v>83</v>
      </c>
      <c r="L527" s="35"/>
      <c r="M527" s="36" t="s">
        <v>82</v>
      </c>
      <c r="N527" s="36"/>
      <c r="O527" s="35">
        <v>40</v>
      </c>
      <c r="P527" s="8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3"/>
      <c r="R527" s="763"/>
      <c r="S527" s="763"/>
      <c r="T527" s="764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1" t="s">
        <v>840</v>
      </c>
      <c r="AG527" s="75"/>
      <c r="AJ527" s="79"/>
      <c r="AK527" s="79"/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841</v>
      </c>
      <c r="B528" s="60" t="s">
        <v>842</v>
      </c>
      <c r="C528" s="34">
        <v>4301031293</v>
      </c>
      <c r="D528" s="761">
        <v>4680115885172</v>
      </c>
      <c r="E528" s="761"/>
      <c r="F528" s="59">
        <v>0.2</v>
      </c>
      <c r="G528" s="35">
        <v>6</v>
      </c>
      <c r="H528" s="59">
        <v>1.2</v>
      </c>
      <c r="I528" s="59">
        <v>1.3</v>
      </c>
      <c r="J528" s="35">
        <v>234</v>
      </c>
      <c r="K528" s="35" t="s">
        <v>83</v>
      </c>
      <c r="L528" s="35"/>
      <c r="M528" s="36" t="s">
        <v>82</v>
      </c>
      <c r="N528" s="36"/>
      <c r="O528" s="35">
        <v>40</v>
      </c>
      <c r="P528" s="84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3"/>
      <c r="R528" s="763"/>
      <c r="S528" s="763"/>
      <c r="T528" s="764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IFERROR(IF(Y528=0,"",ROUNDUP(Y528/H528,0)*0.00502),"")</f>
        <v/>
      </c>
      <c r="AA528" s="65" t="s">
        <v>45</v>
      </c>
      <c r="AB528" s="66" t="s">
        <v>45</v>
      </c>
      <c r="AC528" s="623" t="s">
        <v>840</v>
      </c>
      <c r="AG528" s="75"/>
      <c r="AJ528" s="79"/>
      <c r="AK528" s="79"/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843</v>
      </c>
      <c r="B529" s="60" t="s">
        <v>844</v>
      </c>
      <c r="C529" s="34">
        <v>4301031291</v>
      </c>
      <c r="D529" s="761">
        <v>4680115885110</v>
      </c>
      <c r="E529" s="761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/>
      <c r="M529" s="36" t="s">
        <v>82</v>
      </c>
      <c r="N529" s="36"/>
      <c r="O529" s="35">
        <v>35</v>
      </c>
      <c r="P529" s="8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3"/>
      <c r="R529" s="763"/>
      <c r="S529" s="763"/>
      <c r="T529" s="764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5" t="s">
        <v>845</v>
      </c>
      <c r="AG529" s="75"/>
      <c r="AJ529" s="79"/>
      <c r="AK529" s="79"/>
      <c r="BB529" s="626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846</v>
      </c>
      <c r="B530" s="60" t="s">
        <v>847</v>
      </c>
      <c r="C530" s="34">
        <v>4301031329</v>
      </c>
      <c r="D530" s="761">
        <v>4680115885219</v>
      </c>
      <c r="E530" s="761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/>
      <c r="M530" s="36" t="s">
        <v>82</v>
      </c>
      <c r="N530" s="36"/>
      <c r="O530" s="35">
        <v>35</v>
      </c>
      <c r="P530" s="840" t="s">
        <v>848</v>
      </c>
      <c r="Q530" s="763"/>
      <c r="R530" s="763"/>
      <c r="S530" s="763"/>
      <c r="T530" s="764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27" t="s">
        <v>849</v>
      </c>
      <c r="AG530" s="75"/>
      <c r="AJ530" s="79"/>
      <c r="AK530" s="79"/>
      <c r="BB530" s="628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68"/>
      <c r="B531" s="768"/>
      <c r="C531" s="768"/>
      <c r="D531" s="768"/>
      <c r="E531" s="768"/>
      <c r="F531" s="768"/>
      <c r="G531" s="768"/>
      <c r="H531" s="768"/>
      <c r="I531" s="768"/>
      <c r="J531" s="768"/>
      <c r="K531" s="768"/>
      <c r="L531" s="768"/>
      <c r="M531" s="768"/>
      <c r="N531" s="768"/>
      <c r="O531" s="769"/>
      <c r="P531" s="765" t="s">
        <v>40</v>
      </c>
      <c r="Q531" s="766"/>
      <c r="R531" s="766"/>
      <c r="S531" s="766"/>
      <c r="T531" s="766"/>
      <c r="U531" s="766"/>
      <c r="V531" s="767"/>
      <c r="W531" s="40" t="s">
        <v>39</v>
      </c>
      <c r="X531" s="41">
        <f>IFERROR(X527/H527,"0")+IFERROR(X528/H528,"0")+IFERROR(X529/H529,"0")+IFERROR(X530/H530,"0")</f>
        <v>0</v>
      </c>
      <c r="Y531" s="41">
        <f>IFERROR(Y527/H527,"0")+IFERROR(Y528/H528,"0")+IFERROR(Y529/H529,"0")+IFERROR(Y530/H530,"0")</f>
        <v>0</v>
      </c>
      <c r="Z531" s="41">
        <f>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768"/>
      <c r="B532" s="768"/>
      <c r="C532" s="768"/>
      <c r="D532" s="768"/>
      <c r="E532" s="768"/>
      <c r="F532" s="768"/>
      <c r="G532" s="768"/>
      <c r="H532" s="768"/>
      <c r="I532" s="768"/>
      <c r="J532" s="768"/>
      <c r="K532" s="768"/>
      <c r="L532" s="768"/>
      <c r="M532" s="768"/>
      <c r="N532" s="768"/>
      <c r="O532" s="769"/>
      <c r="P532" s="765" t="s">
        <v>40</v>
      </c>
      <c r="Q532" s="766"/>
      <c r="R532" s="766"/>
      <c r="S532" s="766"/>
      <c r="T532" s="766"/>
      <c r="U532" s="766"/>
      <c r="V532" s="767"/>
      <c r="W532" s="40" t="s">
        <v>0</v>
      </c>
      <c r="X532" s="41">
        <f>IFERROR(SUM(X527:X530),"0")</f>
        <v>0</v>
      </c>
      <c r="Y532" s="41">
        <f>IFERROR(SUM(Y527:Y530),"0")</f>
        <v>0</v>
      </c>
      <c r="Z532" s="40"/>
      <c r="AA532" s="64"/>
      <c r="AB532" s="64"/>
      <c r="AC532" s="64"/>
    </row>
    <row r="533" spans="1:68" ht="16.5" customHeight="1" x14ac:dyDescent="0.25">
      <c r="A533" s="783" t="s">
        <v>850</v>
      </c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3"/>
      <c r="P533" s="783"/>
      <c r="Q533" s="783"/>
      <c r="R533" s="783"/>
      <c r="S533" s="783"/>
      <c r="T533" s="783"/>
      <c r="U533" s="783"/>
      <c r="V533" s="783"/>
      <c r="W533" s="783"/>
      <c r="X533" s="783"/>
      <c r="Y533" s="783"/>
      <c r="Z533" s="783"/>
      <c r="AA533" s="62"/>
      <c r="AB533" s="62"/>
      <c r="AC533" s="62"/>
    </row>
    <row r="534" spans="1:68" ht="14.25" customHeight="1" x14ac:dyDescent="0.25">
      <c r="A534" s="760" t="s">
        <v>78</v>
      </c>
      <c r="B534" s="760"/>
      <c r="C534" s="760"/>
      <c r="D534" s="760"/>
      <c r="E534" s="760"/>
      <c r="F534" s="760"/>
      <c r="G534" s="760"/>
      <c r="H534" s="760"/>
      <c r="I534" s="760"/>
      <c r="J534" s="760"/>
      <c r="K534" s="760"/>
      <c r="L534" s="760"/>
      <c r="M534" s="760"/>
      <c r="N534" s="760"/>
      <c r="O534" s="760"/>
      <c r="P534" s="760"/>
      <c r="Q534" s="760"/>
      <c r="R534" s="760"/>
      <c r="S534" s="760"/>
      <c r="T534" s="760"/>
      <c r="U534" s="760"/>
      <c r="V534" s="760"/>
      <c r="W534" s="760"/>
      <c r="X534" s="760"/>
      <c r="Y534" s="760"/>
      <c r="Z534" s="760"/>
      <c r="AA534" s="63"/>
      <c r="AB534" s="63"/>
      <c r="AC534" s="63"/>
    </row>
    <row r="535" spans="1:68" ht="27" customHeight="1" x14ac:dyDescent="0.25">
      <c r="A535" s="60" t="s">
        <v>851</v>
      </c>
      <c r="B535" s="60" t="s">
        <v>852</v>
      </c>
      <c r="C535" s="34">
        <v>4301031261</v>
      </c>
      <c r="D535" s="761">
        <v>4680115885103</v>
      </c>
      <c r="E535" s="761"/>
      <c r="F535" s="59">
        <v>0.27</v>
      </c>
      <c r="G535" s="35">
        <v>6</v>
      </c>
      <c r="H535" s="59">
        <v>1.62</v>
      </c>
      <c r="I535" s="59">
        <v>1.82</v>
      </c>
      <c r="J535" s="35">
        <v>156</v>
      </c>
      <c r="K535" s="35" t="s">
        <v>88</v>
      </c>
      <c r="L535" s="35"/>
      <c r="M535" s="36" t="s">
        <v>82</v>
      </c>
      <c r="N535" s="36"/>
      <c r="O535" s="35">
        <v>40</v>
      </c>
      <c r="P535" s="8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3"/>
      <c r="R535" s="763"/>
      <c r="S535" s="763"/>
      <c r="T535" s="764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IFERROR(IF(Y535=0,"",ROUNDUP(Y535/H535,0)*0.00753),"")</f>
        <v/>
      </c>
      <c r="AA535" s="65" t="s">
        <v>45</v>
      </c>
      <c r="AB535" s="66" t="s">
        <v>45</v>
      </c>
      <c r="AC535" s="629" t="s">
        <v>853</v>
      </c>
      <c r="AG535" s="75"/>
      <c r="AJ535" s="79"/>
      <c r="AK535" s="79"/>
      <c r="BB535" s="63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65" t="s">
        <v>40</v>
      </c>
      <c r="Q536" s="766"/>
      <c r="R536" s="766"/>
      <c r="S536" s="766"/>
      <c r="T536" s="766"/>
      <c r="U536" s="766"/>
      <c r="V536" s="767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68"/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9"/>
      <c r="P537" s="765" t="s">
        <v>40</v>
      </c>
      <c r="Q537" s="766"/>
      <c r="R537" s="766"/>
      <c r="S537" s="766"/>
      <c r="T537" s="766"/>
      <c r="U537" s="766"/>
      <c r="V537" s="767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customHeight="1" x14ac:dyDescent="0.2">
      <c r="A538" s="806" t="s">
        <v>854</v>
      </c>
      <c r="B538" s="806"/>
      <c r="C538" s="806"/>
      <c r="D538" s="806"/>
      <c r="E538" s="806"/>
      <c r="F538" s="806"/>
      <c r="G538" s="806"/>
      <c r="H538" s="806"/>
      <c r="I538" s="806"/>
      <c r="J538" s="806"/>
      <c r="K538" s="806"/>
      <c r="L538" s="806"/>
      <c r="M538" s="806"/>
      <c r="N538" s="806"/>
      <c r="O538" s="806"/>
      <c r="P538" s="806"/>
      <c r="Q538" s="806"/>
      <c r="R538" s="806"/>
      <c r="S538" s="806"/>
      <c r="T538" s="806"/>
      <c r="U538" s="806"/>
      <c r="V538" s="806"/>
      <c r="W538" s="806"/>
      <c r="X538" s="806"/>
      <c r="Y538" s="806"/>
      <c r="Z538" s="806"/>
      <c r="AA538" s="52"/>
      <c r="AB538" s="52"/>
      <c r="AC538" s="52"/>
    </row>
    <row r="539" spans="1:68" ht="16.5" customHeight="1" x14ac:dyDescent="0.25">
      <c r="A539" s="783" t="s">
        <v>854</v>
      </c>
      <c r="B539" s="783"/>
      <c r="C539" s="783"/>
      <c r="D539" s="783"/>
      <c r="E539" s="783"/>
      <c r="F539" s="783"/>
      <c r="G539" s="783"/>
      <c r="H539" s="783"/>
      <c r="I539" s="783"/>
      <c r="J539" s="783"/>
      <c r="K539" s="783"/>
      <c r="L539" s="783"/>
      <c r="M539" s="783"/>
      <c r="N539" s="783"/>
      <c r="O539" s="783"/>
      <c r="P539" s="783"/>
      <c r="Q539" s="783"/>
      <c r="R539" s="783"/>
      <c r="S539" s="783"/>
      <c r="T539" s="783"/>
      <c r="U539" s="783"/>
      <c r="V539" s="783"/>
      <c r="W539" s="783"/>
      <c r="X539" s="783"/>
      <c r="Y539" s="783"/>
      <c r="Z539" s="783"/>
      <c r="AA539" s="62"/>
      <c r="AB539" s="62"/>
      <c r="AC539" s="62"/>
    </row>
    <row r="540" spans="1:68" ht="14.25" customHeight="1" x14ac:dyDescent="0.25">
      <c r="A540" s="760" t="s">
        <v>125</v>
      </c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0"/>
      <c r="P540" s="760"/>
      <c r="Q540" s="760"/>
      <c r="R540" s="760"/>
      <c r="S540" s="760"/>
      <c r="T540" s="760"/>
      <c r="U540" s="760"/>
      <c r="V540" s="760"/>
      <c r="W540" s="760"/>
      <c r="X540" s="760"/>
      <c r="Y540" s="760"/>
      <c r="Z540" s="760"/>
      <c r="AA540" s="63"/>
      <c r="AB540" s="63"/>
      <c r="AC540" s="63"/>
    </row>
    <row r="541" spans="1:68" ht="27" customHeight="1" x14ac:dyDescent="0.25">
      <c r="A541" s="60" t="s">
        <v>855</v>
      </c>
      <c r="B541" s="60" t="s">
        <v>856</v>
      </c>
      <c r="C541" s="34">
        <v>4301011795</v>
      </c>
      <c r="D541" s="761">
        <v>4607091389067</v>
      </c>
      <c r="E541" s="761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130</v>
      </c>
      <c r="L541" s="35"/>
      <c r="M541" s="36" t="s">
        <v>133</v>
      </c>
      <c r="N541" s="36"/>
      <c r="O541" s="35">
        <v>60</v>
      </c>
      <c r="P541" s="8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3"/>
      <c r="R541" s="763"/>
      <c r="S541" s="763"/>
      <c r="T541" s="764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1" si="89">IFERROR(IF(X541="",0,CEILING((X541/$H541),1)*$H541),"")</f>
        <v>0</v>
      </c>
      <c r="Z541" s="39" t="str">
        <f t="shared" ref="Z541:Z546" si="90">IFERROR(IF(Y541=0,"",ROUNDUP(Y541/H541,0)*0.01196),"")</f>
        <v/>
      </c>
      <c r="AA541" s="65" t="s">
        <v>45</v>
      </c>
      <c r="AB541" s="66" t="s">
        <v>45</v>
      </c>
      <c r="AC541" s="631" t="s">
        <v>128</v>
      </c>
      <c r="AG541" s="75"/>
      <c r="AJ541" s="79"/>
      <c r="AK541" s="79"/>
      <c r="BB541" s="632" t="s">
        <v>66</v>
      </c>
      <c r="BM541" s="75">
        <f t="shared" ref="BM541:BM551" si="91">IFERROR(X541*I541/H541,"0")</f>
        <v>0</v>
      </c>
      <c r="BN541" s="75">
        <f t="shared" ref="BN541:BN551" si="92">IFERROR(Y541*I541/H541,"0")</f>
        <v>0</v>
      </c>
      <c r="BO541" s="75">
        <f t="shared" ref="BO541:BO551" si="93">IFERROR(1/J541*(X541/H541),"0")</f>
        <v>0</v>
      </c>
      <c r="BP541" s="75">
        <f t="shared" ref="BP541:BP551" si="94">IFERROR(1/J541*(Y541/H541),"0")</f>
        <v>0</v>
      </c>
    </row>
    <row r="542" spans="1:68" ht="27" customHeight="1" x14ac:dyDescent="0.25">
      <c r="A542" s="60" t="s">
        <v>857</v>
      </c>
      <c r="B542" s="60" t="s">
        <v>858</v>
      </c>
      <c r="C542" s="34">
        <v>4301011961</v>
      </c>
      <c r="D542" s="761">
        <v>4680115885271</v>
      </c>
      <c r="E542" s="76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130</v>
      </c>
      <c r="L542" s="35"/>
      <c r="M542" s="36" t="s">
        <v>133</v>
      </c>
      <c r="N542" s="36"/>
      <c r="O542" s="35">
        <v>60</v>
      </c>
      <c r="P542" s="83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3"/>
      <c r="R542" s="763"/>
      <c r="S542" s="763"/>
      <c r="T542" s="76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9"/>
        <v>0</v>
      </c>
      <c r="Z542" s="39" t="str">
        <f t="shared" si="90"/>
        <v/>
      </c>
      <c r="AA542" s="65" t="s">
        <v>45</v>
      </c>
      <c r="AB542" s="66" t="s">
        <v>45</v>
      </c>
      <c r="AC542" s="633" t="s">
        <v>859</v>
      </c>
      <c r="AG542" s="75"/>
      <c r="AJ542" s="79"/>
      <c r="AK542" s="79"/>
      <c r="BB542" s="634" t="s">
        <v>66</v>
      </c>
      <c r="BM542" s="75">
        <f t="shared" si="91"/>
        <v>0</v>
      </c>
      <c r="BN542" s="75">
        <f t="shared" si="92"/>
        <v>0</v>
      </c>
      <c r="BO542" s="75">
        <f t="shared" si="93"/>
        <v>0</v>
      </c>
      <c r="BP542" s="75">
        <f t="shared" si="94"/>
        <v>0</v>
      </c>
    </row>
    <row r="543" spans="1:68" ht="16.5" customHeight="1" x14ac:dyDescent="0.25">
      <c r="A543" s="60" t="s">
        <v>860</v>
      </c>
      <c r="B543" s="60" t="s">
        <v>861</v>
      </c>
      <c r="C543" s="34">
        <v>4301011774</v>
      </c>
      <c r="D543" s="761">
        <v>4680115884502</v>
      </c>
      <c r="E543" s="76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130</v>
      </c>
      <c r="L543" s="35"/>
      <c r="M543" s="36" t="s">
        <v>133</v>
      </c>
      <c r="N543" s="36"/>
      <c r="O543" s="35">
        <v>60</v>
      </c>
      <c r="P543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3"/>
      <c r="R543" s="763"/>
      <c r="S543" s="763"/>
      <c r="T543" s="76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9"/>
        <v>0</v>
      </c>
      <c r="Z543" s="39" t="str">
        <f t="shared" si="90"/>
        <v/>
      </c>
      <c r="AA543" s="65" t="s">
        <v>45</v>
      </c>
      <c r="AB543" s="66" t="s">
        <v>45</v>
      </c>
      <c r="AC543" s="635" t="s">
        <v>862</v>
      </c>
      <c r="AG543" s="75"/>
      <c r="AJ543" s="79"/>
      <c r="AK543" s="79"/>
      <c r="BB543" s="636" t="s">
        <v>66</v>
      </c>
      <c r="BM543" s="75">
        <f t="shared" si="91"/>
        <v>0</v>
      </c>
      <c r="BN543" s="75">
        <f t="shared" si="92"/>
        <v>0</v>
      </c>
      <c r="BO543" s="75">
        <f t="shared" si="93"/>
        <v>0</v>
      </c>
      <c r="BP543" s="75">
        <f t="shared" si="94"/>
        <v>0</v>
      </c>
    </row>
    <row r="544" spans="1:68" ht="27" customHeight="1" x14ac:dyDescent="0.25">
      <c r="A544" s="60" t="s">
        <v>863</v>
      </c>
      <c r="B544" s="60" t="s">
        <v>864</v>
      </c>
      <c r="C544" s="34">
        <v>4301011771</v>
      </c>
      <c r="D544" s="761">
        <v>4607091389104</v>
      </c>
      <c r="E544" s="76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130</v>
      </c>
      <c r="L544" s="35"/>
      <c r="M544" s="36" t="s">
        <v>133</v>
      </c>
      <c r="N544" s="36"/>
      <c r="O544" s="35">
        <v>60</v>
      </c>
      <c r="P544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3"/>
      <c r="R544" s="763"/>
      <c r="S544" s="763"/>
      <c r="T544" s="764"/>
      <c r="U544" s="37" t="s">
        <v>45</v>
      </c>
      <c r="V544" s="37" t="s">
        <v>45</v>
      </c>
      <c r="W544" s="38" t="s">
        <v>0</v>
      </c>
      <c r="X544" s="56">
        <v>150</v>
      </c>
      <c r="Y544" s="53">
        <f t="shared" si="89"/>
        <v>153.12</v>
      </c>
      <c r="Z544" s="39">
        <f t="shared" si="90"/>
        <v>0.34683999999999998</v>
      </c>
      <c r="AA544" s="65" t="s">
        <v>45</v>
      </c>
      <c r="AB544" s="66" t="s">
        <v>45</v>
      </c>
      <c r="AC544" s="637" t="s">
        <v>865</v>
      </c>
      <c r="AG544" s="75"/>
      <c r="AJ544" s="79"/>
      <c r="AK544" s="79"/>
      <c r="BB544" s="638" t="s">
        <v>66</v>
      </c>
      <c r="BM544" s="75">
        <f t="shared" si="91"/>
        <v>160.22727272727272</v>
      </c>
      <c r="BN544" s="75">
        <f t="shared" si="92"/>
        <v>163.56</v>
      </c>
      <c r="BO544" s="75">
        <f t="shared" si="93"/>
        <v>0.27316433566433568</v>
      </c>
      <c r="BP544" s="75">
        <f t="shared" si="94"/>
        <v>0.27884615384615385</v>
      </c>
    </row>
    <row r="545" spans="1:68" ht="16.5" customHeight="1" x14ac:dyDescent="0.25">
      <c r="A545" s="60" t="s">
        <v>866</v>
      </c>
      <c r="B545" s="60" t="s">
        <v>867</v>
      </c>
      <c r="C545" s="34">
        <v>4301011799</v>
      </c>
      <c r="D545" s="761">
        <v>4680115884519</v>
      </c>
      <c r="E545" s="761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/>
      <c r="M545" s="36" t="s">
        <v>129</v>
      </c>
      <c r="N545" s="36"/>
      <c r="O545" s="35">
        <v>60</v>
      </c>
      <c r="P545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3"/>
      <c r="R545" s="763"/>
      <c r="S545" s="763"/>
      <c r="T545" s="76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89"/>
        <v>0</v>
      </c>
      <c r="Z545" s="39" t="str">
        <f t="shared" si="90"/>
        <v/>
      </c>
      <c r="AA545" s="65" t="s">
        <v>45</v>
      </c>
      <c r="AB545" s="66" t="s">
        <v>45</v>
      </c>
      <c r="AC545" s="639" t="s">
        <v>868</v>
      </c>
      <c r="AG545" s="75"/>
      <c r="AJ545" s="79"/>
      <c r="AK545" s="79"/>
      <c r="BB545" s="640" t="s">
        <v>66</v>
      </c>
      <c r="BM545" s="75">
        <f t="shared" si="91"/>
        <v>0</v>
      </c>
      <c r="BN545" s="75">
        <f t="shared" si="92"/>
        <v>0</v>
      </c>
      <c r="BO545" s="75">
        <f t="shared" si="93"/>
        <v>0</v>
      </c>
      <c r="BP545" s="75">
        <f t="shared" si="94"/>
        <v>0</v>
      </c>
    </row>
    <row r="546" spans="1:68" ht="27" customHeight="1" x14ac:dyDescent="0.25">
      <c r="A546" s="60" t="s">
        <v>869</v>
      </c>
      <c r="B546" s="60" t="s">
        <v>870</v>
      </c>
      <c r="C546" s="34">
        <v>4301011376</v>
      </c>
      <c r="D546" s="761">
        <v>4680115885226</v>
      </c>
      <c r="E546" s="761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/>
      <c r="M546" s="36" t="s">
        <v>129</v>
      </c>
      <c r="N546" s="36"/>
      <c r="O546" s="35">
        <v>60</v>
      </c>
      <c r="P546" s="8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3"/>
      <c r="R546" s="763"/>
      <c r="S546" s="763"/>
      <c r="T546" s="764"/>
      <c r="U546" s="37" t="s">
        <v>45</v>
      </c>
      <c r="V546" s="37" t="s">
        <v>45</v>
      </c>
      <c r="W546" s="38" t="s">
        <v>0</v>
      </c>
      <c r="X546" s="56">
        <v>190</v>
      </c>
      <c r="Y546" s="53">
        <f t="shared" si="89"/>
        <v>190.08</v>
      </c>
      <c r="Z546" s="39">
        <f t="shared" si="90"/>
        <v>0.43056</v>
      </c>
      <c r="AA546" s="65" t="s">
        <v>45</v>
      </c>
      <c r="AB546" s="66" t="s">
        <v>45</v>
      </c>
      <c r="AC546" s="641" t="s">
        <v>871</v>
      </c>
      <c r="AG546" s="75"/>
      <c r="AJ546" s="79"/>
      <c r="AK546" s="79"/>
      <c r="BB546" s="642" t="s">
        <v>66</v>
      </c>
      <c r="BM546" s="75">
        <f t="shared" si="91"/>
        <v>202.95454545454544</v>
      </c>
      <c r="BN546" s="75">
        <f t="shared" si="92"/>
        <v>203.04000000000002</v>
      </c>
      <c r="BO546" s="75">
        <f t="shared" si="93"/>
        <v>0.34600815850815853</v>
      </c>
      <c r="BP546" s="75">
        <f t="shared" si="94"/>
        <v>0.34615384615384615</v>
      </c>
    </row>
    <row r="547" spans="1:68" ht="27" customHeight="1" x14ac:dyDescent="0.25">
      <c r="A547" s="60" t="s">
        <v>872</v>
      </c>
      <c r="B547" s="60" t="s">
        <v>873</v>
      </c>
      <c r="C547" s="34">
        <v>4301012035</v>
      </c>
      <c r="D547" s="761">
        <v>4680115880603</v>
      </c>
      <c r="E547" s="761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88</v>
      </c>
      <c r="L547" s="35"/>
      <c r="M547" s="36" t="s">
        <v>133</v>
      </c>
      <c r="N547" s="36"/>
      <c r="O547" s="35">
        <v>60</v>
      </c>
      <c r="P547" s="836" t="s">
        <v>874</v>
      </c>
      <c r="Q547" s="763"/>
      <c r="R547" s="763"/>
      <c r="S547" s="763"/>
      <c r="T547" s="76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89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3" t="s">
        <v>128</v>
      </c>
      <c r="AG547" s="75"/>
      <c r="AJ547" s="79"/>
      <c r="AK547" s="79"/>
      <c r="BB547" s="644" t="s">
        <v>66</v>
      </c>
      <c r="BM547" s="75">
        <f t="shared" si="91"/>
        <v>0</v>
      </c>
      <c r="BN547" s="75">
        <f t="shared" si="92"/>
        <v>0</v>
      </c>
      <c r="BO547" s="75">
        <f t="shared" si="93"/>
        <v>0</v>
      </c>
      <c r="BP547" s="75">
        <f t="shared" si="94"/>
        <v>0</v>
      </c>
    </row>
    <row r="548" spans="1:68" ht="27" customHeight="1" x14ac:dyDescent="0.25">
      <c r="A548" s="60" t="s">
        <v>872</v>
      </c>
      <c r="B548" s="60" t="s">
        <v>875</v>
      </c>
      <c r="C548" s="34">
        <v>4301011778</v>
      </c>
      <c r="D548" s="761">
        <v>4680115880603</v>
      </c>
      <c r="E548" s="761"/>
      <c r="F548" s="59">
        <v>0.6</v>
      </c>
      <c r="G548" s="35">
        <v>6</v>
      </c>
      <c r="H548" s="59">
        <v>3.6</v>
      </c>
      <c r="I548" s="59">
        <v>3.81</v>
      </c>
      <c r="J548" s="35">
        <v>132</v>
      </c>
      <c r="K548" s="35" t="s">
        <v>88</v>
      </c>
      <c r="L548" s="35"/>
      <c r="M548" s="36" t="s">
        <v>133</v>
      </c>
      <c r="N548" s="36"/>
      <c r="O548" s="35">
        <v>60</v>
      </c>
      <c r="P548" s="8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3"/>
      <c r="R548" s="763"/>
      <c r="S548" s="763"/>
      <c r="T548" s="76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9"/>
        <v>0</v>
      </c>
      <c r="Z548" s="39" t="str">
        <f>IFERROR(IF(Y548=0,"",ROUNDUP(Y548/H548,0)*0.00902),"")</f>
        <v/>
      </c>
      <c r="AA548" s="65" t="s">
        <v>45</v>
      </c>
      <c r="AB548" s="66" t="s">
        <v>45</v>
      </c>
      <c r="AC548" s="645" t="s">
        <v>128</v>
      </c>
      <c r="AG548" s="75"/>
      <c r="AJ548" s="79"/>
      <c r="AK548" s="79"/>
      <c r="BB548" s="646" t="s">
        <v>66</v>
      </c>
      <c r="BM548" s="75">
        <f t="shared" si="91"/>
        <v>0</v>
      </c>
      <c r="BN548" s="75">
        <f t="shared" si="92"/>
        <v>0</v>
      </c>
      <c r="BO548" s="75">
        <f t="shared" si="93"/>
        <v>0</v>
      </c>
      <c r="BP548" s="75">
        <f t="shared" si="94"/>
        <v>0</v>
      </c>
    </row>
    <row r="549" spans="1:68" ht="27" customHeight="1" x14ac:dyDescent="0.25">
      <c r="A549" s="60" t="s">
        <v>876</v>
      </c>
      <c r="B549" s="60" t="s">
        <v>877</v>
      </c>
      <c r="C549" s="34">
        <v>4301012036</v>
      </c>
      <c r="D549" s="761">
        <v>4680115882782</v>
      </c>
      <c r="E549" s="761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88</v>
      </c>
      <c r="L549" s="35"/>
      <c r="M549" s="36" t="s">
        <v>133</v>
      </c>
      <c r="N549" s="36"/>
      <c r="O549" s="35">
        <v>60</v>
      </c>
      <c r="P549" s="838" t="s">
        <v>878</v>
      </c>
      <c r="Q549" s="763"/>
      <c r="R549" s="763"/>
      <c r="S549" s="763"/>
      <c r="T549" s="76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9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47" t="s">
        <v>859</v>
      </c>
      <c r="AG549" s="75"/>
      <c r="AJ549" s="79"/>
      <c r="AK549" s="79"/>
      <c r="BB549" s="648" t="s">
        <v>66</v>
      </c>
      <c r="BM549" s="75">
        <f t="shared" si="91"/>
        <v>0</v>
      </c>
      <c r="BN549" s="75">
        <f t="shared" si="92"/>
        <v>0</v>
      </c>
      <c r="BO549" s="75">
        <f t="shared" si="93"/>
        <v>0</v>
      </c>
      <c r="BP549" s="75">
        <f t="shared" si="94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4301012034</v>
      </c>
      <c r="D550" s="761">
        <v>4607091389982</v>
      </c>
      <c r="E550" s="761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88</v>
      </c>
      <c r="L550" s="35"/>
      <c r="M550" s="36" t="s">
        <v>133</v>
      </c>
      <c r="N550" s="36"/>
      <c r="O550" s="35">
        <v>60</v>
      </c>
      <c r="P550" s="825" t="s">
        <v>881</v>
      </c>
      <c r="Q550" s="763"/>
      <c r="R550" s="763"/>
      <c r="S550" s="763"/>
      <c r="T550" s="76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9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9" t="s">
        <v>865</v>
      </c>
      <c r="AG550" s="75"/>
      <c r="AJ550" s="79"/>
      <c r="AK550" s="79"/>
      <c r="BB550" s="650" t="s">
        <v>66</v>
      </c>
      <c r="BM550" s="75">
        <f t="shared" si="91"/>
        <v>0</v>
      </c>
      <c r="BN550" s="75">
        <f t="shared" si="92"/>
        <v>0</v>
      </c>
      <c r="BO550" s="75">
        <f t="shared" si="93"/>
        <v>0</v>
      </c>
      <c r="BP550" s="75">
        <f t="shared" si="94"/>
        <v>0</v>
      </c>
    </row>
    <row r="551" spans="1:68" ht="27" customHeight="1" x14ac:dyDescent="0.25">
      <c r="A551" s="60" t="s">
        <v>879</v>
      </c>
      <c r="B551" s="60" t="s">
        <v>882</v>
      </c>
      <c r="C551" s="34">
        <v>4301011784</v>
      </c>
      <c r="D551" s="761">
        <v>4607091389982</v>
      </c>
      <c r="E551" s="76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88</v>
      </c>
      <c r="L551" s="35"/>
      <c r="M551" s="36" t="s">
        <v>133</v>
      </c>
      <c r="N551" s="36"/>
      <c r="O551" s="35">
        <v>60</v>
      </c>
      <c r="P551" s="8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3"/>
      <c r="R551" s="763"/>
      <c r="S551" s="763"/>
      <c r="T551" s="76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865</v>
      </c>
      <c r="AG551" s="75"/>
      <c r="AJ551" s="79"/>
      <c r="AK551" s="79"/>
      <c r="BB551" s="652" t="s">
        <v>66</v>
      </c>
      <c r="BM551" s="75">
        <f t="shared" si="91"/>
        <v>0</v>
      </c>
      <c r="BN551" s="75">
        <f t="shared" si="92"/>
        <v>0</v>
      </c>
      <c r="BO551" s="75">
        <f t="shared" si="93"/>
        <v>0</v>
      </c>
      <c r="BP551" s="75">
        <f t="shared" si="94"/>
        <v>0</v>
      </c>
    </row>
    <row r="552" spans="1:68" x14ac:dyDescent="0.2">
      <c r="A552" s="768"/>
      <c r="B552" s="768"/>
      <c r="C552" s="768"/>
      <c r="D552" s="768"/>
      <c r="E552" s="768"/>
      <c r="F552" s="768"/>
      <c r="G552" s="768"/>
      <c r="H552" s="768"/>
      <c r="I552" s="768"/>
      <c r="J552" s="768"/>
      <c r="K552" s="768"/>
      <c r="L552" s="768"/>
      <c r="M552" s="768"/>
      <c r="N552" s="768"/>
      <c r="O552" s="769"/>
      <c r="P552" s="765" t="s">
        <v>40</v>
      </c>
      <c r="Q552" s="766"/>
      <c r="R552" s="766"/>
      <c r="S552" s="766"/>
      <c r="T552" s="766"/>
      <c r="U552" s="766"/>
      <c r="V552" s="767"/>
      <c r="W552" s="40" t="s">
        <v>39</v>
      </c>
      <c r="X552" s="41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64.393939393939391</v>
      </c>
      <c r="Y552" s="41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65</v>
      </c>
      <c r="Z552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0.77739999999999998</v>
      </c>
      <c r="AA552" s="64"/>
      <c r="AB552" s="64"/>
      <c r="AC552" s="64"/>
    </row>
    <row r="553" spans="1:68" x14ac:dyDescent="0.2">
      <c r="A553" s="768"/>
      <c r="B553" s="768"/>
      <c r="C553" s="768"/>
      <c r="D553" s="768"/>
      <c r="E553" s="768"/>
      <c r="F553" s="768"/>
      <c r="G553" s="768"/>
      <c r="H553" s="768"/>
      <c r="I553" s="768"/>
      <c r="J553" s="768"/>
      <c r="K553" s="768"/>
      <c r="L553" s="768"/>
      <c r="M553" s="768"/>
      <c r="N553" s="768"/>
      <c r="O553" s="769"/>
      <c r="P553" s="765" t="s">
        <v>40</v>
      </c>
      <c r="Q553" s="766"/>
      <c r="R553" s="766"/>
      <c r="S553" s="766"/>
      <c r="T553" s="766"/>
      <c r="U553" s="766"/>
      <c r="V553" s="767"/>
      <c r="W553" s="40" t="s">
        <v>0</v>
      </c>
      <c r="X553" s="41">
        <f>IFERROR(SUM(X541:X551),"0")</f>
        <v>340</v>
      </c>
      <c r="Y553" s="41">
        <f>IFERROR(SUM(Y541:Y551),"0")</f>
        <v>343.20000000000005</v>
      </c>
      <c r="Z553" s="40"/>
      <c r="AA553" s="64"/>
      <c r="AB553" s="64"/>
      <c r="AC553" s="64"/>
    </row>
    <row r="554" spans="1:68" ht="14.25" customHeight="1" x14ac:dyDescent="0.25">
      <c r="A554" s="760" t="s">
        <v>180</v>
      </c>
      <c r="B554" s="760"/>
      <c r="C554" s="760"/>
      <c r="D554" s="760"/>
      <c r="E554" s="760"/>
      <c r="F554" s="760"/>
      <c r="G554" s="760"/>
      <c r="H554" s="760"/>
      <c r="I554" s="760"/>
      <c r="J554" s="760"/>
      <c r="K554" s="760"/>
      <c r="L554" s="760"/>
      <c r="M554" s="760"/>
      <c r="N554" s="760"/>
      <c r="O554" s="760"/>
      <c r="P554" s="760"/>
      <c r="Q554" s="760"/>
      <c r="R554" s="760"/>
      <c r="S554" s="760"/>
      <c r="T554" s="760"/>
      <c r="U554" s="760"/>
      <c r="V554" s="760"/>
      <c r="W554" s="760"/>
      <c r="X554" s="760"/>
      <c r="Y554" s="760"/>
      <c r="Z554" s="760"/>
      <c r="AA554" s="63"/>
      <c r="AB554" s="63"/>
      <c r="AC554" s="63"/>
    </row>
    <row r="555" spans="1:68" ht="16.5" customHeight="1" x14ac:dyDescent="0.25">
      <c r="A555" s="60" t="s">
        <v>883</v>
      </c>
      <c r="B555" s="60" t="s">
        <v>884</v>
      </c>
      <c r="C555" s="34">
        <v>4301020222</v>
      </c>
      <c r="D555" s="761">
        <v>4607091388930</v>
      </c>
      <c r="E555" s="761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/>
      <c r="M555" s="36" t="s">
        <v>133</v>
      </c>
      <c r="N555" s="36"/>
      <c r="O555" s="35">
        <v>55</v>
      </c>
      <c r="P555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3"/>
      <c r="R555" s="763"/>
      <c r="S555" s="763"/>
      <c r="T555" s="764"/>
      <c r="U555" s="37" t="s">
        <v>45</v>
      </c>
      <c r="V555" s="37" t="s">
        <v>45</v>
      </c>
      <c r="W555" s="38" t="s">
        <v>0</v>
      </c>
      <c r="X555" s="56">
        <v>55</v>
      </c>
      <c r="Y555" s="53">
        <f>IFERROR(IF(X555="",0,CEILING((X555/$H555),1)*$H555),"")</f>
        <v>58.080000000000005</v>
      </c>
      <c r="Z555" s="39">
        <f>IFERROR(IF(Y555=0,"",ROUNDUP(Y555/H555,0)*0.01196),"")</f>
        <v>0.13156000000000001</v>
      </c>
      <c r="AA555" s="65" t="s">
        <v>45</v>
      </c>
      <c r="AB555" s="66" t="s">
        <v>45</v>
      </c>
      <c r="AC555" s="653" t="s">
        <v>885</v>
      </c>
      <c r="AG555" s="75"/>
      <c r="AJ555" s="79"/>
      <c r="AK555" s="79"/>
      <c r="BB555" s="654" t="s">
        <v>66</v>
      </c>
      <c r="BM555" s="75">
        <f>IFERROR(X555*I555/H555,"0")</f>
        <v>58.749999999999993</v>
      </c>
      <c r="BN555" s="75">
        <f>IFERROR(Y555*I555/H555,"0")</f>
        <v>62.040000000000006</v>
      </c>
      <c r="BO555" s="75">
        <f>IFERROR(1/J555*(X555/H555),"0")</f>
        <v>0.10016025641025642</v>
      </c>
      <c r="BP555" s="75">
        <f>IFERROR(1/J555*(Y555/H555),"0")</f>
        <v>0.10576923076923078</v>
      </c>
    </row>
    <row r="556" spans="1:68" ht="16.5" customHeight="1" x14ac:dyDescent="0.25">
      <c r="A556" s="60" t="s">
        <v>886</v>
      </c>
      <c r="B556" s="60" t="s">
        <v>887</v>
      </c>
      <c r="C556" s="34">
        <v>4301020364</v>
      </c>
      <c r="D556" s="761">
        <v>4680115880054</v>
      </c>
      <c r="E556" s="761"/>
      <c r="F556" s="59">
        <v>0.6</v>
      </c>
      <c r="G556" s="35">
        <v>8</v>
      </c>
      <c r="H556" s="59">
        <v>4.8</v>
      </c>
      <c r="I556" s="59">
        <v>6.96</v>
      </c>
      <c r="J556" s="35">
        <v>120</v>
      </c>
      <c r="K556" s="35" t="s">
        <v>88</v>
      </c>
      <c r="L556" s="35"/>
      <c r="M556" s="36" t="s">
        <v>133</v>
      </c>
      <c r="N556" s="36"/>
      <c r="O556" s="35">
        <v>55</v>
      </c>
      <c r="P556" s="828" t="s">
        <v>888</v>
      </c>
      <c r="Q556" s="763"/>
      <c r="R556" s="763"/>
      <c r="S556" s="763"/>
      <c r="T556" s="764"/>
      <c r="U556" s="37" t="s">
        <v>45</v>
      </c>
      <c r="V556" s="37" t="s">
        <v>45</v>
      </c>
      <c r="W556" s="38" t="s">
        <v>0</v>
      </c>
      <c r="X556" s="56">
        <v>0</v>
      </c>
      <c r="Y556" s="53">
        <f>IFERROR(IF(X556="",0,CEILING((X556/$H556),1)*$H556),"")</f>
        <v>0</v>
      </c>
      <c r="Z556" s="39" t="str">
        <f>IFERROR(IF(Y556=0,"",ROUNDUP(Y556/H556,0)*0.00937),"")</f>
        <v/>
      </c>
      <c r="AA556" s="65" t="s">
        <v>45</v>
      </c>
      <c r="AB556" s="66" t="s">
        <v>45</v>
      </c>
      <c r="AC556" s="655" t="s">
        <v>885</v>
      </c>
      <c r="AG556" s="75"/>
      <c r="AJ556" s="79"/>
      <c r="AK556" s="79"/>
      <c r="BB556" s="656" t="s">
        <v>66</v>
      </c>
      <c r="BM556" s="75">
        <f>IFERROR(X556*I556/H556,"0")</f>
        <v>0</v>
      </c>
      <c r="BN556" s="75">
        <f>IFERROR(Y556*I556/H556,"0")</f>
        <v>0</v>
      </c>
      <c r="BO556" s="75">
        <f>IFERROR(1/J556*(X556/H556),"0")</f>
        <v>0</v>
      </c>
      <c r="BP556" s="75">
        <f>IFERROR(1/J556*(Y556/H556),"0")</f>
        <v>0</v>
      </c>
    </row>
    <row r="557" spans="1:68" ht="16.5" customHeight="1" x14ac:dyDescent="0.25">
      <c r="A557" s="60" t="s">
        <v>886</v>
      </c>
      <c r="B557" s="60" t="s">
        <v>889</v>
      </c>
      <c r="C557" s="34">
        <v>4301020206</v>
      </c>
      <c r="D557" s="761">
        <v>4680115880054</v>
      </c>
      <c r="E557" s="761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88</v>
      </c>
      <c r="L557" s="35"/>
      <c r="M557" s="36" t="s">
        <v>133</v>
      </c>
      <c r="N557" s="36"/>
      <c r="O557" s="35">
        <v>55</v>
      </c>
      <c r="P557" s="8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3"/>
      <c r="R557" s="763"/>
      <c r="S557" s="763"/>
      <c r="T557" s="76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7" t="s">
        <v>885</v>
      </c>
      <c r="AG557" s="75"/>
      <c r="AJ557" s="79"/>
      <c r="AK557" s="79"/>
      <c r="BB557" s="658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x14ac:dyDescent="0.2">
      <c r="A558" s="768"/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9"/>
      <c r="P558" s="765" t="s">
        <v>40</v>
      </c>
      <c r="Q558" s="766"/>
      <c r="R558" s="766"/>
      <c r="S558" s="766"/>
      <c r="T558" s="766"/>
      <c r="U558" s="766"/>
      <c r="V558" s="767"/>
      <c r="W558" s="40" t="s">
        <v>39</v>
      </c>
      <c r="X558" s="41">
        <f>IFERROR(X555/H555,"0")+IFERROR(X556/H556,"0")+IFERROR(X557/H557,"0")</f>
        <v>10.416666666666666</v>
      </c>
      <c r="Y558" s="41">
        <f>IFERROR(Y555/H555,"0")+IFERROR(Y556/H556,"0")+IFERROR(Y557/H557,"0")</f>
        <v>11</v>
      </c>
      <c r="Z558" s="41">
        <f>IFERROR(IF(Z555="",0,Z555),"0")+IFERROR(IF(Z556="",0,Z556),"0")+IFERROR(IF(Z557="",0,Z557),"0")</f>
        <v>0.13156000000000001</v>
      </c>
      <c r="AA558" s="64"/>
      <c r="AB558" s="64"/>
      <c r="AC558" s="64"/>
    </row>
    <row r="559" spans="1:68" x14ac:dyDescent="0.2">
      <c r="A559" s="768"/>
      <c r="B559" s="768"/>
      <c r="C559" s="768"/>
      <c r="D559" s="768"/>
      <c r="E559" s="768"/>
      <c r="F559" s="768"/>
      <c r="G559" s="768"/>
      <c r="H559" s="768"/>
      <c r="I559" s="768"/>
      <c r="J559" s="768"/>
      <c r="K559" s="768"/>
      <c r="L559" s="768"/>
      <c r="M559" s="768"/>
      <c r="N559" s="768"/>
      <c r="O559" s="769"/>
      <c r="P559" s="765" t="s">
        <v>40</v>
      </c>
      <c r="Q559" s="766"/>
      <c r="R559" s="766"/>
      <c r="S559" s="766"/>
      <c r="T559" s="766"/>
      <c r="U559" s="766"/>
      <c r="V559" s="767"/>
      <c r="W559" s="40" t="s">
        <v>0</v>
      </c>
      <c r="X559" s="41">
        <f>IFERROR(SUM(X555:X557),"0")</f>
        <v>55</v>
      </c>
      <c r="Y559" s="41">
        <f>IFERROR(SUM(Y555:Y557),"0")</f>
        <v>58.080000000000005</v>
      </c>
      <c r="Z559" s="40"/>
      <c r="AA559" s="64"/>
      <c r="AB559" s="64"/>
      <c r="AC559" s="64"/>
    </row>
    <row r="560" spans="1:68" ht="14.25" customHeight="1" x14ac:dyDescent="0.25">
      <c r="A560" s="760" t="s">
        <v>78</v>
      </c>
      <c r="B560" s="760"/>
      <c r="C560" s="760"/>
      <c r="D560" s="760"/>
      <c r="E560" s="760"/>
      <c r="F560" s="760"/>
      <c r="G560" s="760"/>
      <c r="H560" s="760"/>
      <c r="I560" s="760"/>
      <c r="J560" s="760"/>
      <c r="K560" s="760"/>
      <c r="L560" s="760"/>
      <c r="M560" s="760"/>
      <c r="N560" s="760"/>
      <c r="O560" s="760"/>
      <c r="P560" s="760"/>
      <c r="Q560" s="760"/>
      <c r="R560" s="760"/>
      <c r="S560" s="760"/>
      <c r="T560" s="760"/>
      <c r="U560" s="760"/>
      <c r="V560" s="760"/>
      <c r="W560" s="760"/>
      <c r="X560" s="760"/>
      <c r="Y560" s="760"/>
      <c r="Z560" s="760"/>
      <c r="AA560" s="63"/>
      <c r="AB560" s="63"/>
      <c r="AC560" s="63"/>
    </row>
    <row r="561" spans="1:68" ht="27" customHeight="1" x14ac:dyDescent="0.25">
      <c r="A561" s="60" t="s">
        <v>890</v>
      </c>
      <c r="B561" s="60" t="s">
        <v>891</v>
      </c>
      <c r="C561" s="34">
        <v>4301031252</v>
      </c>
      <c r="D561" s="761">
        <v>4680115883116</v>
      </c>
      <c r="E561" s="761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130</v>
      </c>
      <c r="L561" s="35"/>
      <c r="M561" s="36" t="s">
        <v>133</v>
      </c>
      <c r="N561" s="36"/>
      <c r="O561" s="35">
        <v>60</v>
      </c>
      <c r="P561" s="8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3"/>
      <c r="R561" s="763"/>
      <c r="S561" s="763"/>
      <c r="T561" s="764"/>
      <c r="U561" s="37" t="s">
        <v>45</v>
      </c>
      <c r="V561" s="37" t="s">
        <v>45</v>
      </c>
      <c r="W561" s="38" t="s">
        <v>0</v>
      </c>
      <c r="X561" s="56">
        <v>5</v>
      </c>
      <c r="Y561" s="53">
        <f t="shared" ref="Y561:Y569" si="95">IFERROR(IF(X561="",0,CEILING((X561/$H561),1)*$H561),"")</f>
        <v>5.28</v>
      </c>
      <c r="Z561" s="39">
        <f>IFERROR(IF(Y561=0,"",ROUNDUP(Y561/H561,0)*0.01196),"")</f>
        <v>1.196E-2</v>
      </c>
      <c r="AA561" s="65" t="s">
        <v>45</v>
      </c>
      <c r="AB561" s="66" t="s">
        <v>45</v>
      </c>
      <c r="AC561" s="659" t="s">
        <v>892</v>
      </c>
      <c r="AG561" s="75"/>
      <c r="AJ561" s="79"/>
      <c r="AK561" s="79"/>
      <c r="BB561" s="660" t="s">
        <v>66</v>
      </c>
      <c r="BM561" s="75">
        <f t="shared" ref="BM561:BM569" si="96">IFERROR(X561*I561/H561,"0")</f>
        <v>5.3409090909090908</v>
      </c>
      <c r="BN561" s="75">
        <f t="shared" ref="BN561:BN569" si="97">IFERROR(Y561*I561/H561,"0")</f>
        <v>5.64</v>
      </c>
      <c r="BO561" s="75">
        <f t="shared" ref="BO561:BO569" si="98">IFERROR(1/J561*(X561/H561),"0")</f>
        <v>9.1054778554778559E-3</v>
      </c>
      <c r="BP561" s="75">
        <f t="shared" ref="BP561:BP569" si="99">IFERROR(1/J561*(Y561/H561),"0")</f>
        <v>9.6153846153846159E-3</v>
      </c>
    </row>
    <row r="562" spans="1:68" ht="27" customHeight="1" x14ac:dyDescent="0.25">
      <c r="A562" s="60" t="s">
        <v>893</v>
      </c>
      <c r="B562" s="60" t="s">
        <v>894</v>
      </c>
      <c r="C562" s="34">
        <v>4301031248</v>
      </c>
      <c r="D562" s="761">
        <v>4680115883093</v>
      </c>
      <c r="E562" s="761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130</v>
      </c>
      <c r="L562" s="35"/>
      <c r="M562" s="36" t="s">
        <v>82</v>
      </c>
      <c r="N562" s="36"/>
      <c r="O562" s="35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3"/>
      <c r="R562" s="763"/>
      <c r="S562" s="763"/>
      <c r="T562" s="764"/>
      <c r="U562" s="37" t="s">
        <v>45</v>
      </c>
      <c r="V562" s="37" t="s">
        <v>45</v>
      </c>
      <c r="W562" s="38" t="s">
        <v>0</v>
      </c>
      <c r="X562" s="56">
        <v>5</v>
      </c>
      <c r="Y562" s="53">
        <f t="shared" si="95"/>
        <v>5.28</v>
      </c>
      <c r="Z562" s="39">
        <f>IFERROR(IF(Y562=0,"",ROUNDUP(Y562/H562,0)*0.01196),"")</f>
        <v>1.196E-2</v>
      </c>
      <c r="AA562" s="65" t="s">
        <v>45</v>
      </c>
      <c r="AB562" s="66" t="s">
        <v>45</v>
      </c>
      <c r="AC562" s="661" t="s">
        <v>895</v>
      </c>
      <c r="AG562" s="75"/>
      <c r="AJ562" s="79"/>
      <c r="AK562" s="79"/>
      <c r="BB562" s="662" t="s">
        <v>66</v>
      </c>
      <c r="BM562" s="75">
        <f t="shared" si="96"/>
        <v>5.3409090909090908</v>
      </c>
      <c r="BN562" s="75">
        <f t="shared" si="97"/>
        <v>5.64</v>
      </c>
      <c r="BO562" s="75">
        <f t="shared" si="98"/>
        <v>9.1054778554778559E-3</v>
      </c>
      <c r="BP562" s="75">
        <f t="shared" si="99"/>
        <v>9.6153846153846159E-3</v>
      </c>
    </row>
    <row r="563" spans="1:68" ht="27" customHeight="1" x14ac:dyDescent="0.25">
      <c r="A563" s="60" t="s">
        <v>896</v>
      </c>
      <c r="B563" s="60" t="s">
        <v>897</v>
      </c>
      <c r="C563" s="34">
        <v>4301031250</v>
      </c>
      <c r="D563" s="761">
        <v>4680115883109</v>
      </c>
      <c r="E563" s="761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130</v>
      </c>
      <c r="L563" s="35"/>
      <c r="M563" s="36" t="s">
        <v>82</v>
      </c>
      <c r="N563" s="36"/>
      <c r="O563" s="35">
        <v>60</v>
      </c>
      <c r="P563" s="8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3"/>
      <c r="R563" s="763"/>
      <c r="S563" s="763"/>
      <c r="T563" s="764"/>
      <c r="U563" s="37" t="s">
        <v>45</v>
      </c>
      <c r="V563" s="37" t="s">
        <v>45</v>
      </c>
      <c r="W563" s="38" t="s">
        <v>0</v>
      </c>
      <c r="X563" s="56">
        <v>105</v>
      </c>
      <c r="Y563" s="53">
        <f t="shared" si="95"/>
        <v>105.60000000000001</v>
      </c>
      <c r="Z563" s="39">
        <f>IFERROR(IF(Y563=0,"",ROUNDUP(Y563/H563,0)*0.01196),"")</f>
        <v>0.2392</v>
      </c>
      <c r="AA563" s="65" t="s">
        <v>45</v>
      </c>
      <c r="AB563" s="66" t="s">
        <v>45</v>
      </c>
      <c r="AC563" s="663" t="s">
        <v>898</v>
      </c>
      <c r="AG563" s="75"/>
      <c r="AJ563" s="79"/>
      <c r="AK563" s="79"/>
      <c r="BB563" s="664" t="s">
        <v>66</v>
      </c>
      <c r="BM563" s="75">
        <f t="shared" si="96"/>
        <v>112.15909090909089</v>
      </c>
      <c r="BN563" s="75">
        <f t="shared" si="97"/>
        <v>112.80000000000001</v>
      </c>
      <c r="BO563" s="75">
        <f t="shared" si="98"/>
        <v>0.19121503496503497</v>
      </c>
      <c r="BP563" s="75">
        <f t="shared" si="99"/>
        <v>0.19230769230769232</v>
      </c>
    </row>
    <row r="564" spans="1:68" ht="27" customHeight="1" x14ac:dyDescent="0.25">
      <c r="A564" s="60" t="s">
        <v>899</v>
      </c>
      <c r="B564" s="60" t="s">
        <v>900</v>
      </c>
      <c r="C564" s="34">
        <v>4301031249</v>
      </c>
      <c r="D564" s="761">
        <v>4680115882072</v>
      </c>
      <c r="E564" s="761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88</v>
      </c>
      <c r="L564" s="35"/>
      <c r="M564" s="36" t="s">
        <v>133</v>
      </c>
      <c r="N564" s="36"/>
      <c r="O564" s="35">
        <v>60</v>
      </c>
      <c r="P564" s="8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3"/>
      <c r="R564" s="763"/>
      <c r="S564" s="763"/>
      <c r="T564" s="764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95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65" t="s">
        <v>901</v>
      </c>
      <c r="AG564" s="75"/>
      <c r="AJ564" s="79"/>
      <c r="AK564" s="79"/>
      <c r="BB564" s="666" t="s">
        <v>66</v>
      </c>
      <c r="BM564" s="75">
        <f t="shared" si="96"/>
        <v>0</v>
      </c>
      <c r="BN564" s="75">
        <f t="shared" si="97"/>
        <v>0</v>
      </c>
      <c r="BO564" s="75">
        <f t="shared" si="98"/>
        <v>0</v>
      </c>
      <c r="BP564" s="75">
        <f t="shared" si="99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4301031383</v>
      </c>
      <c r="D565" s="761">
        <v>4680115882072</v>
      </c>
      <c r="E565" s="761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/>
      <c r="M565" s="36" t="s">
        <v>133</v>
      </c>
      <c r="N565" s="36"/>
      <c r="O565" s="35">
        <v>60</v>
      </c>
      <c r="P565" s="821" t="s">
        <v>903</v>
      </c>
      <c r="Q565" s="763"/>
      <c r="R565" s="763"/>
      <c r="S565" s="763"/>
      <c r="T565" s="764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95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67" t="s">
        <v>901</v>
      </c>
      <c r="AG565" s="75"/>
      <c r="AJ565" s="79"/>
      <c r="AK565" s="79"/>
      <c r="BB565" s="668" t="s">
        <v>66</v>
      </c>
      <c r="BM565" s="75">
        <f t="shared" si="96"/>
        <v>0</v>
      </c>
      <c r="BN565" s="75">
        <f t="shared" si="97"/>
        <v>0</v>
      </c>
      <c r="BO565" s="75">
        <f t="shared" si="98"/>
        <v>0</v>
      </c>
      <c r="BP565" s="75">
        <f t="shared" si="99"/>
        <v>0</v>
      </c>
    </row>
    <row r="566" spans="1:68" ht="27" customHeight="1" x14ac:dyDescent="0.25">
      <c r="A566" s="60" t="s">
        <v>904</v>
      </c>
      <c r="B566" s="60" t="s">
        <v>905</v>
      </c>
      <c r="C566" s="34">
        <v>4301031251</v>
      </c>
      <c r="D566" s="761">
        <v>4680115882102</v>
      </c>
      <c r="E566" s="761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/>
      <c r="M566" s="36" t="s">
        <v>82</v>
      </c>
      <c r="N566" s="36"/>
      <c r="O566" s="35">
        <v>60</v>
      </c>
      <c r="P566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3"/>
      <c r="R566" s="763"/>
      <c r="S566" s="763"/>
      <c r="T566" s="764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95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69" t="s">
        <v>895</v>
      </c>
      <c r="AG566" s="75"/>
      <c r="AJ566" s="79"/>
      <c r="AK566" s="79"/>
      <c r="BB566" s="670" t="s">
        <v>66</v>
      </c>
      <c r="BM566" s="75">
        <f t="shared" si="96"/>
        <v>0</v>
      </c>
      <c r="BN566" s="75">
        <f t="shared" si="97"/>
        <v>0</v>
      </c>
      <c r="BO566" s="75">
        <f t="shared" si="98"/>
        <v>0</v>
      </c>
      <c r="BP566" s="75">
        <f t="shared" si="99"/>
        <v>0</v>
      </c>
    </row>
    <row r="567" spans="1:68" ht="27" customHeight="1" x14ac:dyDescent="0.25">
      <c r="A567" s="60" t="s">
        <v>904</v>
      </c>
      <c r="B567" s="60" t="s">
        <v>906</v>
      </c>
      <c r="C567" s="34">
        <v>4301031385</v>
      </c>
      <c r="D567" s="761">
        <v>4680115882102</v>
      </c>
      <c r="E567" s="761"/>
      <c r="F567" s="59">
        <v>0.6</v>
      </c>
      <c r="G567" s="35">
        <v>8</v>
      </c>
      <c r="H567" s="59">
        <v>4.8</v>
      </c>
      <c r="I567" s="59">
        <v>6.69</v>
      </c>
      <c r="J567" s="35">
        <v>120</v>
      </c>
      <c r="K567" s="35" t="s">
        <v>88</v>
      </c>
      <c r="L567" s="35"/>
      <c r="M567" s="36" t="s">
        <v>82</v>
      </c>
      <c r="N567" s="36"/>
      <c r="O567" s="35">
        <v>60</v>
      </c>
      <c r="P567" s="823" t="s">
        <v>907</v>
      </c>
      <c r="Q567" s="763"/>
      <c r="R567" s="763"/>
      <c r="S567" s="763"/>
      <c r="T567" s="764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95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1" t="s">
        <v>908</v>
      </c>
      <c r="AG567" s="75"/>
      <c r="AJ567" s="79"/>
      <c r="AK567" s="79"/>
      <c r="BB567" s="672" t="s">
        <v>66</v>
      </c>
      <c r="BM567" s="75">
        <f t="shared" si="96"/>
        <v>0</v>
      </c>
      <c r="BN567" s="75">
        <f t="shared" si="97"/>
        <v>0</v>
      </c>
      <c r="BO567" s="75">
        <f t="shared" si="98"/>
        <v>0</v>
      </c>
      <c r="BP567" s="75">
        <f t="shared" si="99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4301031253</v>
      </c>
      <c r="D568" s="761">
        <v>4680115882096</v>
      </c>
      <c r="E568" s="761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88</v>
      </c>
      <c r="L568" s="35"/>
      <c r="M568" s="36" t="s">
        <v>82</v>
      </c>
      <c r="N568" s="36"/>
      <c r="O568" s="35">
        <v>60</v>
      </c>
      <c r="P568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3"/>
      <c r="R568" s="763"/>
      <c r="S568" s="763"/>
      <c r="T568" s="764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95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3" t="s">
        <v>898</v>
      </c>
      <c r="AG568" s="75"/>
      <c r="AJ568" s="79"/>
      <c r="AK568" s="79"/>
      <c r="BB568" s="674" t="s">
        <v>66</v>
      </c>
      <c r="BM568" s="75">
        <f t="shared" si="96"/>
        <v>0</v>
      </c>
      <c r="BN568" s="75">
        <f t="shared" si="97"/>
        <v>0</v>
      </c>
      <c r="BO568" s="75">
        <f t="shared" si="98"/>
        <v>0</v>
      </c>
      <c r="BP568" s="75">
        <f t="shared" si="99"/>
        <v>0</v>
      </c>
    </row>
    <row r="569" spans="1:68" ht="27" customHeight="1" x14ac:dyDescent="0.25">
      <c r="A569" s="60" t="s">
        <v>909</v>
      </c>
      <c r="B569" s="60" t="s">
        <v>911</v>
      </c>
      <c r="C569" s="34">
        <v>4301031384</v>
      </c>
      <c r="D569" s="761">
        <v>4680115882096</v>
      </c>
      <c r="E569" s="761"/>
      <c r="F569" s="59">
        <v>0.6</v>
      </c>
      <c r="G569" s="35">
        <v>8</v>
      </c>
      <c r="H569" s="59">
        <v>4.8</v>
      </c>
      <c r="I569" s="59">
        <v>6.69</v>
      </c>
      <c r="J569" s="35">
        <v>120</v>
      </c>
      <c r="K569" s="35" t="s">
        <v>88</v>
      </c>
      <c r="L569" s="35"/>
      <c r="M569" s="36" t="s">
        <v>82</v>
      </c>
      <c r="N569" s="36"/>
      <c r="O569" s="35">
        <v>60</v>
      </c>
      <c r="P569" s="812" t="s">
        <v>912</v>
      </c>
      <c r="Q569" s="763"/>
      <c r="R569" s="763"/>
      <c r="S569" s="763"/>
      <c r="T569" s="764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95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5" t="s">
        <v>913</v>
      </c>
      <c r="AG569" s="75"/>
      <c r="AJ569" s="79"/>
      <c r="AK569" s="79"/>
      <c r="BB569" s="676" t="s">
        <v>66</v>
      </c>
      <c r="BM569" s="75">
        <f t="shared" si="96"/>
        <v>0</v>
      </c>
      <c r="BN569" s="75">
        <f t="shared" si="97"/>
        <v>0</v>
      </c>
      <c r="BO569" s="75">
        <f t="shared" si="98"/>
        <v>0</v>
      </c>
      <c r="BP569" s="75">
        <f t="shared" si="99"/>
        <v>0</v>
      </c>
    </row>
    <row r="570" spans="1:68" x14ac:dyDescent="0.2">
      <c r="A570" s="768"/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9"/>
      <c r="P570" s="765" t="s">
        <v>40</v>
      </c>
      <c r="Q570" s="766"/>
      <c r="R570" s="766"/>
      <c r="S570" s="766"/>
      <c r="T570" s="766"/>
      <c r="U570" s="766"/>
      <c r="V570" s="767"/>
      <c r="W570" s="40" t="s">
        <v>39</v>
      </c>
      <c r="X570" s="41">
        <f>IFERROR(X561/H561,"0")+IFERROR(X562/H562,"0")+IFERROR(X563/H563,"0")+IFERROR(X564/H564,"0")+IFERROR(X565/H565,"0")+IFERROR(X566/H566,"0")+IFERROR(X567/H567,"0")+IFERROR(X568/H568,"0")+IFERROR(X569/H569,"0")</f>
        <v>21.780303030303031</v>
      </c>
      <c r="Y570" s="41">
        <f>IFERROR(Y561/H561,"0")+IFERROR(Y562/H562,"0")+IFERROR(Y563/H563,"0")+IFERROR(Y564/H564,"0")+IFERROR(Y565/H565,"0")+IFERROR(Y566/H566,"0")+IFERROR(Y567/H567,"0")+IFERROR(Y568/H568,"0")+IFERROR(Y569/H569,"0")</f>
        <v>22</v>
      </c>
      <c r="Z570" s="41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0.26312000000000002</v>
      </c>
      <c r="AA570" s="64"/>
      <c r="AB570" s="64"/>
      <c r="AC570" s="64"/>
    </row>
    <row r="571" spans="1:68" x14ac:dyDescent="0.2">
      <c r="A571" s="768"/>
      <c r="B571" s="768"/>
      <c r="C571" s="768"/>
      <c r="D571" s="768"/>
      <c r="E571" s="768"/>
      <c r="F571" s="768"/>
      <c r="G571" s="768"/>
      <c r="H571" s="768"/>
      <c r="I571" s="768"/>
      <c r="J571" s="768"/>
      <c r="K571" s="768"/>
      <c r="L571" s="768"/>
      <c r="M571" s="768"/>
      <c r="N571" s="768"/>
      <c r="O571" s="769"/>
      <c r="P571" s="765" t="s">
        <v>40</v>
      </c>
      <c r="Q571" s="766"/>
      <c r="R571" s="766"/>
      <c r="S571" s="766"/>
      <c r="T571" s="766"/>
      <c r="U571" s="766"/>
      <c r="V571" s="767"/>
      <c r="W571" s="40" t="s">
        <v>0</v>
      </c>
      <c r="X571" s="41">
        <f>IFERROR(SUM(X561:X569),"0")</f>
        <v>115</v>
      </c>
      <c r="Y571" s="41">
        <f>IFERROR(SUM(Y561:Y569),"0")</f>
        <v>116.16000000000001</v>
      </c>
      <c r="Z571" s="40"/>
      <c r="AA571" s="64"/>
      <c r="AB571" s="64"/>
      <c r="AC571" s="64"/>
    </row>
    <row r="572" spans="1:68" ht="14.25" customHeight="1" x14ac:dyDescent="0.25">
      <c r="A572" s="760" t="s">
        <v>84</v>
      </c>
      <c r="B572" s="760"/>
      <c r="C572" s="760"/>
      <c r="D572" s="760"/>
      <c r="E572" s="760"/>
      <c r="F572" s="760"/>
      <c r="G572" s="760"/>
      <c r="H572" s="760"/>
      <c r="I572" s="760"/>
      <c r="J572" s="760"/>
      <c r="K572" s="760"/>
      <c r="L572" s="760"/>
      <c r="M572" s="760"/>
      <c r="N572" s="760"/>
      <c r="O572" s="760"/>
      <c r="P572" s="760"/>
      <c r="Q572" s="760"/>
      <c r="R572" s="760"/>
      <c r="S572" s="760"/>
      <c r="T572" s="760"/>
      <c r="U572" s="760"/>
      <c r="V572" s="760"/>
      <c r="W572" s="760"/>
      <c r="X572" s="760"/>
      <c r="Y572" s="760"/>
      <c r="Z572" s="760"/>
      <c r="AA572" s="63"/>
      <c r="AB572" s="63"/>
      <c r="AC572" s="63"/>
    </row>
    <row r="573" spans="1:68" ht="16.5" customHeight="1" x14ac:dyDescent="0.25">
      <c r="A573" s="60" t="s">
        <v>914</v>
      </c>
      <c r="B573" s="60" t="s">
        <v>915</v>
      </c>
      <c r="C573" s="34">
        <v>4301051230</v>
      </c>
      <c r="D573" s="761">
        <v>4607091383409</v>
      </c>
      <c r="E573" s="761"/>
      <c r="F573" s="59">
        <v>1.3</v>
      </c>
      <c r="G573" s="35">
        <v>6</v>
      </c>
      <c r="H573" s="59">
        <v>7.8</v>
      </c>
      <c r="I573" s="59">
        <v>8.3460000000000001</v>
      </c>
      <c r="J573" s="35">
        <v>56</v>
      </c>
      <c r="K573" s="35" t="s">
        <v>130</v>
      </c>
      <c r="L573" s="35"/>
      <c r="M573" s="36" t="s">
        <v>82</v>
      </c>
      <c r="N573" s="36"/>
      <c r="O573" s="35">
        <v>45</v>
      </c>
      <c r="P573" s="8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3"/>
      <c r="R573" s="763"/>
      <c r="S573" s="763"/>
      <c r="T573" s="764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IFERROR(IF(Y573=0,"",ROUNDUP(Y573/H573,0)*0.02175),"")</f>
        <v/>
      </c>
      <c r="AA573" s="65" t="s">
        <v>45</v>
      </c>
      <c r="AB573" s="66" t="s">
        <v>45</v>
      </c>
      <c r="AC573" s="677" t="s">
        <v>916</v>
      </c>
      <c r="AG573" s="75"/>
      <c r="AJ573" s="79"/>
      <c r="AK573" s="79"/>
      <c r="BB573" s="678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917</v>
      </c>
      <c r="B574" s="60" t="s">
        <v>918</v>
      </c>
      <c r="C574" s="34">
        <v>4301051231</v>
      </c>
      <c r="D574" s="761">
        <v>4607091383416</v>
      </c>
      <c r="E574" s="761"/>
      <c r="F574" s="59">
        <v>1.3</v>
      </c>
      <c r="G574" s="35">
        <v>6</v>
      </c>
      <c r="H574" s="59">
        <v>7.8</v>
      </c>
      <c r="I574" s="59">
        <v>8.3460000000000001</v>
      </c>
      <c r="J574" s="35">
        <v>56</v>
      </c>
      <c r="K574" s="35" t="s">
        <v>130</v>
      </c>
      <c r="L574" s="35"/>
      <c r="M574" s="36" t="s">
        <v>82</v>
      </c>
      <c r="N574" s="36"/>
      <c r="O574" s="35">
        <v>45</v>
      </c>
      <c r="P574" s="8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3"/>
      <c r="R574" s="763"/>
      <c r="S574" s="763"/>
      <c r="T574" s="764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IFERROR(IF(Y574=0,"",ROUNDUP(Y574/H574,0)*0.02175),"")</f>
        <v/>
      </c>
      <c r="AA574" s="65" t="s">
        <v>45</v>
      </c>
      <c r="AB574" s="66" t="s">
        <v>45</v>
      </c>
      <c r="AC574" s="679" t="s">
        <v>919</v>
      </c>
      <c r="AG574" s="75"/>
      <c r="AJ574" s="79"/>
      <c r="AK574" s="79"/>
      <c r="BB574" s="680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920</v>
      </c>
      <c r="B575" s="60" t="s">
        <v>921</v>
      </c>
      <c r="C575" s="34">
        <v>4301051058</v>
      </c>
      <c r="D575" s="761">
        <v>4680115883536</v>
      </c>
      <c r="E575" s="761"/>
      <c r="F575" s="59">
        <v>0.3</v>
      </c>
      <c r="G575" s="35">
        <v>6</v>
      </c>
      <c r="H575" s="59">
        <v>1.8</v>
      </c>
      <c r="I575" s="59">
        <v>2.0659999999999998</v>
      </c>
      <c r="J575" s="35">
        <v>156</v>
      </c>
      <c r="K575" s="35" t="s">
        <v>88</v>
      </c>
      <c r="L575" s="35"/>
      <c r="M575" s="36" t="s">
        <v>82</v>
      </c>
      <c r="N575" s="36"/>
      <c r="O575" s="35">
        <v>45</v>
      </c>
      <c r="P575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3"/>
      <c r="R575" s="763"/>
      <c r="S575" s="763"/>
      <c r="T575" s="764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IFERROR(IF(Y575=0,"",ROUNDUP(Y575/H575,0)*0.00753),"")</f>
        <v/>
      </c>
      <c r="AA575" s="65" t="s">
        <v>45</v>
      </c>
      <c r="AB575" s="66" t="s">
        <v>45</v>
      </c>
      <c r="AC575" s="681" t="s">
        <v>922</v>
      </c>
      <c r="AG575" s="75"/>
      <c r="AJ575" s="79"/>
      <c r="AK575" s="79"/>
      <c r="BB575" s="68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68"/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9"/>
      <c r="P576" s="765" t="s">
        <v>40</v>
      </c>
      <c r="Q576" s="766"/>
      <c r="R576" s="766"/>
      <c r="S576" s="766"/>
      <c r="T576" s="766"/>
      <c r="U576" s="766"/>
      <c r="V576" s="767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68"/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9"/>
      <c r="P577" s="765" t="s">
        <v>40</v>
      </c>
      <c r="Q577" s="766"/>
      <c r="R577" s="766"/>
      <c r="S577" s="766"/>
      <c r="T577" s="766"/>
      <c r="U577" s="766"/>
      <c r="V577" s="767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760" t="s">
        <v>226</v>
      </c>
      <c r="B578" s="760"/>
      <c r="C578" s="760"/>
      <c r="D578" s="760"/>
      <c r="E578" s="760"/>
      <c r="F578" s="760"/>
      <c r="G578" s="760"/>
      <c r="H578" s="760"/>
      <c r="I578" s="760"/>
      <c r="J578" s="760"/>
      <c r="K578" s="760"/>
      <c r="L578" s="760"/>
      <c r="M578" s="760"/>
      <c r="N578" s="760"/>
      <c r="O578" s="760"/>
      <c r="P578" s="760"/>
      <c r="Q578" s="760"/>
      <c r="R578" s="760"/>
      <c r="S578" s="760"/>
      <c r="T578" s="760"/>
      <c r="U578" s="760"/>
      <c r="V578" s="760"/>
      <c r="W578" s="760"/>
      <c r="X578" s="760"/>
      <c r="Y578" s="760"/>
      <c r="Z578" s="760"/>
      <c r="AA578" s="63"/>
      <c r="AB578" s="63"/>
      <c r="AC578" s="63"/>
    </row>
    <row r="579" spans="1:68" ht="16.5" customHeight="1" x14ac:dyDescent="0.25">
      <c r="A579" s="60" t="s">
        <v>923</v>
      </c>
      <c r="B579" s="60" t="s">
        <v>924</v>
      </c>
      <c r="C579" s="34">
        <v>4301060363</v>
      </c>
      <c r="D579" s="761">
        <v>4680115885035</v>
      </c>
      <c r="E579" s="761"/>
      <c r="F579" s="59">
        <v>1</v>
      </c>
      <c r="G579" s="35">
        <v>4</v>
      </c>
      <c r="H579" s="59">
        <v>4</v>
      </c>
      <c r="I579" s="59">
        <v>4.4160000000000004</v>
      </c>
      <c r="J579" s="35">
        <v>104</v>
      </c>
      <c r="K579" s="35" t="s">
        <v>130</v>
      </c>
      <c r="L579" s="35"/>
      <c r="M579" s="36" t="s">
        <v>82</v>
      </c>
      <c r="N579" s="36"/>
      <c r="O579" s="35">
        <v>35</v>
      </c>
      <c r="P579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3"/>
      <c r="R579" s="763"/>
      <c r="S579" s="763"/>
      <c r="T579" s="764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3" t="s">
        <v>925</v>
      </c>
      <c r="AG579" s="75"/>
      <c r="AJ579" s="79"/>
      <c r="AK579" s="79"/>
      <c r="BB579" s="68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ht="27" customHeight="1" x14ac:dyDescent="0.25">
      <c r="A580" s="60" t="s">
        <v>926</v>
      </c>
      <c r="B580" s="60" t="s">
        <v>927</v>
      </c>
      <c r="C580" s="34">
        <v>4301060436</v>
      </c>
      <c r="D580" s="761">
        <v>4680115885936</v>
      </c>
      <c r="E580" s="761"/>
      <c r="F580" s="59">
        <v>1.3</v>
      </c>
      <c r="G580" s="35">
        <v>6</v>
      </c>
      <c r="H580" s="59">
        <v>7.8</v>
      </c>
      <c r="I580" s="59">
        <v>8.2799999999999994</v>
      </c>
      <c r="J580" s="35">
        <v>56</v>
      </c>
      <c r="K580" s="35" t="s">
        <v>130</v>
      </c>
      <c r="L580" s="35"/>
      <c r="M580" s="36" t="s">
        <v>82</v>
      </c>
      <c r="N580" s="36"/>
      <c r="O580" s="35">
        <v>35</v>
      </c>
      <c r="P580" s="805" t="s">
        <v>928</v>
      </c>
      <c r="Q580" s="763"/>
      <c r="R580" s="763"/>
      <c r="S580" s="763"/>
      <c r="T580" s="76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IFERROR(IF(Y580=0,"",ROUNDUP(Y580/H580,0)*0.02175),"")</f>
        <v/>
      </c>
      <c r="AA580" s="65" t="s">
        <v>45</v>
      </c>
      <c r="AB580" s="66" t="s">
        <v>45</v>
      </c>
      <c r="AC580" s="685" t="s">
        <v>925</v>
      </c>
      <c r="AG580" s="75"/>
      <c r="AJ580" s="79"/>
      <c r="AK580" s="79"/>
      <c r="BB580" s="686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65" t="s">
        <v>40</v>
      </c>
      <c r="Q581" s="766"/>
      <c r="R581" s="766"/>
      <c r="S581" s="766"/>
      <c r="T581" s="766"/>
      <c r="U581" s="766"/>
      <c r="V581" s="767"/>
      <c r="W581" s="40" t="s">
        <v>39</v>
      </c>
      <c r="X581" s="41">
        <f>IFERROR(X579/H579,"0")+IFERROR(X580/H580,"0")</f>
        <v>0</v>
      </c>
      <c r="Y581" s="41">
        <f>IFERROR(Y579/H579,"0")+IFERROR(Y580/H580,"0")</f>
        <v>0</v>
      </c>
      <c r="Z581" s="41">
        <f>IFERROR(IF(Z579="",0,Z579),"0")+IFERROR(IF(Z580="",0,Z580),"0")</f>
        <v>0</v>
      </c>
      <c r="AA581" s="64"/>
      <c r="AB581" s="64"/>
      <c r="AC581" s="64"/>
    </row>
    <row r="582" spans="1:68" x14ac:dyDescent="0.2">
      <c r="A582" s="768"/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9"/>
      <c r="P582" s="765" t="s">
        <v>40</v>
      </c>
      <c r="Q582" s="766"/>
      <c r="R582" s="766"/>
      <c r="S582" s="766"/>
      <c r="T582" s="766"/>
      <c r="U582" s="766"/>
      <c r="V582" s="767"/>
      <c r="W582" s="40" t="s">
        <v>0</v>
      </c>
      <c r="X582" s="41">
        <f>IFERROR(SUM(X579:X580),"0")</f>
        <v>0</v>
      </c>
      <c r="Y582" s="41">
        <f>IFERROR(SUM(Y579:Y580),"0")</f>
        <v>0</v>
      </c>
      <c r="Z582" s="40"/>
      <c r="AA582" s="64"/>
      <c r="AB582" s="64"/>
      <c r="AC582" s="64"/>
    </row>
    <row r="583" spans="1:68" ht="27.75" customHeight="1" x14ac:dyDescent="0.2">
      <c r="A583" s="806" t="s">
        <v>929</v>
      </c>
      <c r="B583" s="806"/>
      <c r="C583" s="806"/>
      <c r="D583" s="806"/>
      <c r="E583" s="806"/>
      <c r="F583" s="806"/>
      <c r="G583" s="806"/>
      <c r="H583" s="806"/>
      <c r="I583" s="806"/>
      <c r="J583" s="806"/>
      <c r="K583" s="806"/>
      <c r="L583" s="806"/>
      <c r="M583" s="806"/>
      <c r="N583" s="806"/>
      <c r="O583" s="806"/>
      <c r="P583" s="806"/>
      <c r="Q583" s="806"/>
      <c r="R583" s="806"/>
      <c r="S583" s="806"/>
      <c r="T583" s="806"/>
      <c r="U583" s="806"/>
      <c r="V583" s="806"/>
      <c r="W583" s="806"/>
      <c r="X583" s="806"/>
      <c r="Y583" s="806"/>
      <c r="Z583" s="806"/>
      <c r="AA583" s="52"/>
      <c r="AB583" s="52"/>
      <c r="AC583" s="52"/>
    </row>
    <row r="584" spans="1:68" ht="16.5" customHeight="1" x14ac:dyDescent="0.25">
      <c r="A584" s="783" t="s">
        <v>929</v>
      </c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3"/>
      <c r="P584" s="783"/>
      <c r="Q584" s="783"/>
      <c r="R584" s="783"/>
      <c r="S584" s="783"/>
      <c r="T584" s="783"/>
      <c r="U584" s="783"/>
      <c r="V584" s="783"/>
      <c r="W584" s="783"/>
      <c r="X584" s="783"/>
      <c r="Y584" s="783"/>
      <c r="Z584" s="783"/>
      <c r="AA584" s="62"/>
      <c r="AB584" s="62"/>
      <c r="AC584" s="62"/>
    </row>
    <row r="585" spans="1:68" ht="14.25" customHeight="1" x14ac:dyDescent="0.25">
      <c r="A585" s="760" t="s">
        <v>125</v>
      </c>
      <c r="B585" s="760"/>
      <c r="C585" s="760"/>
      <c r="D585" s="760"/>
      <c r="E585" s="760"/>
      <c r="F585" s="760"/>
      <c r="G585" s="760"/>
      <c r="H585" s="760"/>
      <c r="I585" s="760"/>
      <c r="J585" s="760"/>
      <c r="K585" s="760"/>
      <c r="L585" s="760"/>
      <c r="M585" s="760"/>
      <c r="N585" s="760"/>
      <c r="O585" s="760"/>
      <c r="P585" s="760"/>
      <c r="Q585" s="760"/>
      <c r="R585" s="760"/>
      <c r="S585" s="760"/>
      <c r="T585" s="760"/>
      <c r="U585" s="760"/>
      <c r="V585" s="760"/>
      <c r="W585" s="760"/>
      <c r="X585" s="760"/>
      <c r="Y585" s="760"/>
      <c r="Z585" s="760"/>
      <c r="AA585" s="63"/>
      <c r="AB585" s="63"/>
      <c r="AC585" s="63"/>
    </row>
    <row r="586" spans="1:68" ht="27" customHeight="1" x14ac:dyDescent="0.25">
      <c r="A586" s="60" t="s">
        <v>930</v>
      </c>
      <c r="B586" s="60" t="s">
        <v>931</v>
      </c>
      <c r="C586" s="34">
        <v>4301011763</v>
      </c>
      <c r="D586" s="761">
        <v>4640242181011</v>
      </c>
      <c r="E586" s="761"/>
      <c r="F586" s="59">
        <v>1.35</v>
      </c>
      <c r="G586" s="35">
        <v>8</v>
      </c>
      <c r="H586" s="59">
        <v>10.8</v>
      </c>
      <c r="I586" s="59">
        <v>11.28</v>
      </c>
      <c r="J586" s="35">
        <v>56</v>
      </c>
      <c r="K586" s="35" t="s">
        <v>130</v>
      </c>
      <c r="L586" s="35"/>
      <c r="M586" s="36" t="s">
        <v>129</v>
      </c>
      <c r="N586" s="36"/>
      <c r="O586" s="35">
        <v>55</v>
      </c>
      <c r="P586" s="807" t="s">
        <v>932</v>
      </c>
      <c r="Q586" s="763"/>
      <c r="R586" s="763"/>
      <c r="S586" s="763"/>
      <c r="T586" s="764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ref="Y586:Y592" si="100"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687" t="s">
        <v>933</v>
      </c>
      <c r="AG586" s="75"/>
      <c r="AJ586" s="79"/>
      <c r="AK586" s="79"/>
      <c r="BB586" s="688" t="s">
        <v>66</v>
      </c>
      <c r="BM586" s="75">
        <f t="shared" ref="BM586:BM592" si="101">IFERROR(X586*I586/H586,"0")</f>
        <v>0</v>
      </c>
      <c r="BN586" s="75">
        <f t="shared" ref="BN586:BN592" si="102">IFERROR(Y586*I586/H586,"0")</f>
        <v>0</v>
      </c>
      <c r="BO586" s="75">
        <f t="shared" ref="BO586:BO592" si="103">IFERROR(1/J586*(X586/H586),"0")</f>
        <v>0</v>
      </c>
      <c r="BP586" s="75">
        <f t="shared" ref="BP586:BP592" si="104">IFERROR(1/J586*(Y586/H586),"0")</f>
        <v>0</v>
      </c>
    </row>
    <row r="587" spans="1:68" ht="27" customHeight="1" x14ac:dyDescent="0.25">
      <c r="A587" s="60" t="s">
        <v>934</v>
      </c>
      <c r="B587" s="60" t="s">
        <v>935</v>
      </c>
      <c r="C587" s="34">
        <v>4301011585</v>
      </c>
      <c r="D587" s="761">
        <v>4640242180441</v>
      </c>
      <c r="E587" s="761"/>
      <c r="F587" s="59">
        <v>1.5</v>
      </c>
      <c r="G587" s="35">
        <v>8</v>
      </c>
      <c r="H587" s="59">
        <v>12</v>
      </c>
      <c r="I587" s="59">
        <v>12.48</v>
      </c>
      <c r="J587" s="35">
        <v>56</v>
      </c>
      <c r="K587" s="35" t="s">
        <v>130</v>
      </c>
      <c r="L587" s="35"/>
      <c r="M587" s="36" t="s">
        <v>133</v>
      </c>
      <c r="N587" s="36"/>
      <c r="O587" s="35">
        <v>50</v>
      </c>
      <c r="P587" s="808" t="s">
        <v>936</v>
      </c>
      <c r="Q587" s="763"/>
      <c r="R587" s="763"/>
      <c r="S587" s="763"/>
      <c r="T587" s="76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0"/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89" t="s">
        <v>937</v>
      </c>
      <c r="AG587" s="75"/>
      <c r="AJ587" s="79"/>
      <c r="AK587" s="79"/>
      <c r="BB587" s="690" t="s">
        <v>66</v>
      </c>
      <c r="BM587" s="75">
        <f t="shared" si="101"/>
        <v>0</v>
      </c>
      <c r="BN587" s="75">
        <f t="shared" si="102"/>
        <v>0</v>
      </c>
      <c r="BO587" s="75">
        <f t="shared" si="103"/>
        <v>0</v>
      </c>
      <c r="BP587" s="75">
        <f t="shared" si="104"/>
        <v>0</v>
      </c>
    </row>
    <row r="588" spans="1:68" ht="27" customHeight="1" x14ac:dyDescent="0.25">
      <c r="A588" s="60" t="s">
        <v>938</v>
      </c>
      <c r="B588" s="60" t="s">
        <v>939</v>
      </c>
      <c r="C588" s="34">
        <v>4301011584</v>
      </c>
      <c r="D588" s="761">
        <v>4640242180564</v>
      </c>
      <c r="E588" s="761"/>
      <c r="F588" s="59">
        <v>1.5</v>
      </c>
      <c r="G588" s="35">
        <v>8</v>
      </c>
      <c r="H588" s="59">
        <v>12</v>
      </c>
      <c r="I588" s="59">
        <v>12.48</v>
      </c>
      <c r="J588" s="35">
        <v>56</v>
      </c>
      <c r="K588" s="35" t="s">
        <v>130</v>
      </c>
      <c r="L588" s="35"/>
      <c r="M588" s="36" t="s">
        <v>133</v>
      </c>
      <c r="N588" s="36"/>
      <c r="O588" s="35">
        <v>50</v>
      </c>
      <c r="P588" s="809" t="s">
        <v>940</v>
      </c>
      <c r="Q588" s="763"/>
      <c r="R588" s="763"/>
      <c r="S588" s="763"/>
      <c r="T588" s="764"/>
      <c r="U588" s="37" t="s">
        <v>45</v>
      </c>
      <c r="V588" s="37" t="s">
        <v>45</v>
      </c>
      <c r="W588" s="38" t="s">
        <v>0</v>
      </c>
      <c r="X588" s="56">
        <v>160</v>
      </c>
      <c r="Y588" s="53">
        <f t="shared" si="100"/>
        <v>168</v>
      </c>
      <c r="Z588" s="39">
        <f>IFERROR(IF(Y588=0,"",ROUNDUP(Y588/H588,0)*0.02175),"")</f>
        <v>0.30449999999999999</v>
      </c>
      <c r="AA588" s="65" t="s">
        <v>45</v>
      </c>
      <c r="AB588" s="66" t="s">
        <v>45</v>
      </c>
      <c r="AC588" s="691" t="s">
        <v>941</v>
      </c>
      <c r="AG588" s="75"/>
      <c r="AJ588" s="79"/>
      <c r="AK588" s="79"/>
      <c r="BB588" s="692" t="s">
        <v>66</v>
      </c>
      <c r="BM588" s="75">
        <f t="shared" si="101"/>
        <v>166.4</v>
      </c>
      <c r="BN588" s="75">
        <f t="shared" si="102"/>
        <v>174.72</v>
      </c>
      <c r="BO588" s="75">
        <f t="shared" si="103"/>
        <v>0.23809523809523808</v>
      </c>
      <c r="BP588" s="75">
        <f t="shared" si="104"/>
        <v>0.25</v>
      </c>
    </row>
    <row r="589" spans="1:68" ht="27" customHeight="1" x14ac:dyDescent="0.25">
      <c r="A589" s="60" t="s">
        <v>942</v>
      </c>
      <c r="B589" s="60" t="s">
        <v>943</v>
      </c>
      <c r="C589" s="34">
        <v>4301011762</v>
      </c>
      <c r="D589" s="761">
        <v>4640242180922</v>
      </c>
      <c r="E589" s="761"/>
      <c r="F589" s="59">
        <v>1.35</v>
      </c>
      <c r="G589" s="35">
        <v>8</v>
      </c>
      <c r="H589" s="59">
        <v>10.8</v>
      </c>
      <c r="I589" s="59">
        <v>11.28</v>
      </c>
      <c r="J589" s="35">
        <v>56</v>
      </c>
      <c r="K589" s="35" t="s">
        <v>130</v>
      </c>
      <c r="L589" s="35"/>
      <c r="M589" s="36" t="s">
        <v>133</v>
      </c>
      <c r="N589" s="36"/>
      <c r="O589" s="35">
        <v>55</v>
      </c>
      <c r="P589" s="810" t="s">
        <v>944</v>
      </c>
      <c r="Q589" s="763"/>
      <c r="R589" s="763"/>
      <c r="S589" s="763"/>
      <c r="T589" s="76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0"/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3" t="s">
        <v>945</v>
      </c>
      <c r="AG589" s="75"/>
      <c r="AJ589" s="79"/>
      <c r="AK589" s="79"/>
      <c r="BB589" s="694" t="s">
        <v>66</v>
      </c>
      <c r="BM589" s="75">
        <f t="shared" si="101"/>
        <v>0</v>
      </c>
      <c r="BN589" s="75">
        <f t="shared" si="102"/>
        <v>0</v>
      </c>
      <c r="BO589" s="75">
        <f t="shared" si="103"/>
        <v>0</v>
      </c>
      <c r="BP589" s="75">
        <f t="shared" si="104"/>
        <v>0</v>
      </c>
    </row>
    <row r="590" spans="1:68" ht="27" customHeight="1" x14ac:dyDescent="0.25">
      <c r="A590" s="60" t="s">
        <v>946</v>
      </c>
      <c r="B590" s="60" t="s">
        <v>947</v>
      </c>
      <c r="C590" s="34">
        <v>4301011764</v>
      </c>
      <c r="D590" s="761">
        <v>4640242181189</v>
      </c>
      <c r="E590" s="761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88</v>
      </c>
      <c r="L590" s="35"/>
      <c r="M590" s="36" t="s">
        <v>129</v>
      </c>
      <c r="N590" s="36"/>
      <c r="O590" s="35">
        <v>55</v>
      </c>
      <c r="P590" s="811" t="s">
        <v>948</v>
      </c>
      <c r="Q590" s="763"/>
      <c r="R590" s="763"/>
      <c r="S590" s="763"/>
      <c r="T590" s="76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0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933</v>
      </c>
      <c r="AG590" s="75"/>
      <c r="AJ590" s="79"/>
      <c r="AK590" s="79"/>
      <c r="BB590" s="696" t="s">
        <v>66</v>
      </c>
      <c r="BM590" s="75">
        <f t="shared" si="101"/>
        <v>0</v>
      </c>
      <c r="BN590" s="75">
        <f t="shared" si="102"/>
        <v>0</v>
      </c>
      <c r="BO590" s="75">
        <f t="shared" si="103"/>
        <v>0</v>
      </c>
      <c r="BP590" s="75">
        <f t="shared" si="104"/>
        <v>0</v>
      </c>
    </row>
    <row r="591" spans="1:68" ht="27" customHeight="1" x14ac:dyDescent="0.25">
      <c r="A591" s="60" t="s">
        <v>949</v>
      </c>
      <c r="B591" s="60" t="s">
        <v>950</v>
      </c>
      <c r="C591" s="34">
        <v>4301011551</v>
      </c>
      <c r="D591" s="761">
        <v>4640242180038</v>
      </c>
      <c r="E591" s="761"/>
      <c r="F591" s="59">
        <v>0.4</v>
      </c>
      <c r="G591" s="35">
        <v>10</v>
      </c>
      <c r="H591" s="59">
        <v>4</v>
      </c>
      <c r="I591" s="59">
        <v>4.21</v>
      </c>
      <c r="J591" s="35">
        <v>132</v>
      </c>
      <c r="K591" s="35" t="s">
        <v>88</v>
      </c>
      <c r="L591" s="35"/>
      <c r="M591" s="36" t="s">
        <v>133</v>
      </c>
      <c r="N591" s="36"/>
      <c r="O591" s="35">
        <v>50</v>
      </c>
      <c r="P591" s="799" t="s">
        <v>951</v>
      </c>
      <c r="Q591" s="763"/>
      <c r="R591" s="763"/>
      <c r="S591" s="763"/>
      <c r="T591" s="76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0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7" t="s">
        <v>941</v>
      </c>
      <c r="AG591" s="75"/>
      <c r="AJ591" s="79"/>
      <c r="AK591" s="79"/>
      <c r="BB591" s="698" t="s">
        <v>66</v>
      </c>
      <c r="BM591" s="75">
        <f t="shared" si="101"/>
        <v>0</v>
      </c>
      <c r="BN591" s="75">
        <f t="shared" si="102"/>
        <v>0</v>
      </c>
      <c r="BO591" s="75">
        <f t="shared" si="103"/>
        <v>0</v>
      </c>
      <c r="BP591" s="75">
        <f t="shared" si="104"/>
        <v>0</v>
      </c>
    </row>
    <row r="592" spans="1:68" ht="27" customHeight="1" x14ac:dyDescent="0.25">
      <c r="A592" s="60" t="s">
        <v>952</v>
      </c>
      <c r="B592" s="60" t="s">
        <v>953</v>
      </c>
      <c r="C592" s="34">
        <v>4301011765</v>
      </c>
      <c r="D592" s="761">
        <v>4640242181172</v>
      </c>
      <c r="E592" s="761"/>
      <c r="F592" s="59">
        <v>0.4</v>
      </c>
      <c r="G592" s="35">
        <v>10</v>
      </c>
      <c r="H592" s="59">
        <v>4</v>
      </c>
      <c r="I592" s="59">
        <v>4.21</v>
      </c>
      <c r="J592" s="35">
        <v>132</v>
      </c>
      <c r="K592" s="35" t="s">
        <v>88</v>
      </c>
      <c r="L592" s="35"/>
      <c r="M592" s="36" t="s">
        <v>133</v>
      </c>
      <c r="N592" s="36"/>
      <c r="O592" s="35">
        <v>55</v>
      </c>
      <c r="P592" s="800" t="s">
        <v>954</v>
      </c>
      <c r="Q592" s="763"/>
      <c r="R592" s="763"/>
      <c r="S592" s="763"/>
      <c r="T592" s="76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0"/>
        <v>0</v>
      </c>
      <c r="Z592" s="39" t="str">
        <f>IFERROR(IF(Y592=0,"",ROUNDUP(Y592/H592,0)*0.00902),"")</f>
        <v/>
      </c>
      <c r="AA592" s="65" t="s">
        <v>45</v>
      </c>
      <c r="AB592" s="66" t="s">
        <v>45</v>
      </c>
      <c r="AC592" s="699" t="s">
        <v>945</v>
      </c>
      <c r="AG592" s="75"/>
      <c r="AJ592" s="79"/>
      <c r="AK592" s="79"/>
      <c r="BB592" s="700" t="s">
        <v>66</v>
      </c>
      <c r="BM592" s="75">
        <f t="shared" si="101"/>
        <v>0</v>
      </c>
      <c r="BN592" s="75">
        <f t="shared" si="102"/>
        <v>0</v>
      </c>
      <c r="BO592" s="75">
        <f t="shared" si="103"/>
        <v>0</v>
      </c>
      <c r="BP592" s="75">
        <f t="shared" si="104"/>
        <v>0</v>
      </c>
    </row>
    <row r="593" spans="1:68" x14ac:dyDescent="0.2">
      <c r="A593" s="768"/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9"/>
      <c r="P593" s="765" t="s">
        <v>40</v>
      </c>
      <c r="Q593" s="766"/>
      <c r="R593" s="766"/>
      <c r="S593" s="766"/>
      <c r="T593" s="766"/>
      <c r="U593" s="766"/>
      <c r="V593" s="767"/>
      <c r="W593" s="40" t="s">
        <v>39</v>
      </c>
      <c r="X593" s="41">
        <f>IFERROR(X586/H586,"0")+IFERROR(X587/H587,"0")+IFERROR(X588/H588,"0")+IFERROR(X589/H589,"0")+IFERROR(X590/H590,"0")+IFERROR(X591/H591,"0")+IFERROR(X592/H592,"0")</f>
        <v>13.333333333333334</v>
      </c>
      <c r="Y593" s="41">
        <f>IFERROR(Y586/H586,"0")+IFERROR(Y587/H587,"0")+IFERROR(Y588/H588,"0")+IFERROR(Y589/H589,"0")+IFERROR(Y590/H590,"0")+IFERROR(Y591/H591,"0")+IFERROR(Y592/H592,"0")</f>
        <v>14</v>
      </c>
      <c r="Z593" s="41">
        <f>IFERROR(IF(Z586="",0,Z586),"0")+IFERROR(IF(Z587="",0,Z587),"0")+IFERROR(IF(Z588="",0,Z588),"0")+IFERROR(IF(Z589="",0,Z589),"0")+IFERROR(IF(Z590="",0,Z590),"0")+IFERROR(IF(Z591="",0,Z591),"0")+IFERROR(IF(Z592="",0,Z592),"0")</f>
        <v>0.30449999999999999</v>
      </c>
      <c r="AA593" s="64"/>
      <c r="AB593" s="64"/>
      <c r="AC593" s="64"/>
    </row>
    <row r="594" spans="1:68" x14ac:dyDescent="0.2">
      <c r="A594" s="768"/>
      <c r="B594" s="768"/>
      <c r="C594" s="768"/>
      <c r="D594" s="768"/>
      <c r="E594" s="768"/>
      <c r="F594" s="768"/>
      <c r="G594" s="768"/>
      <c r="H594" s="768"/>
      <c r="I594" s="768"/>
      <c r="J594" s="768"/>
      <c r="K594" s="768"/>
      <c r="L594" s="768"/>
      <c r="M594" s="768"/>
      <c r="N594" s="768"/>
      <c r="O594" s="769"/>
      <c r="P594" s="765" t="s">
        <v>40</v>
      </c>
      <c r="Q594" s="766"/>
      <c r="R594" s="766"/>
      <c r="S594" s="766"/>
      <c r="T594" s="766"/>
      <c r="U594" s="766"/>
      <c r="V594" s="767"/>
      <c r="W594" s="40" t="s">
        <v>0</v>
      </c>
      <c r="X594" s="41">
        <f>IFERROR(SUM(X586:X592),"0")</f>
        <v>160</v>
      </c>
      <c r="Y594" s="41">
        <f>IFERROR(SUM(Y586:Y592),"0")</f>
        <v>168</v>
      </c>
      <c r="Z594" s="40"/>
      <c r="AA594" s="64"/>
      <c r="AB594" s="64"/>
      <c r="AC594" s="64"/>
    </row>
    <row r="595" spans="1:68" ht="14.25" customHeight="1" x14ac:dyDescent="0.25">
      <c r="A595" s="760" t="s">
        <v>180</v>
      </c>
      <c r="B595" s="760"/>
      <c r="C595" s="760"/>
      <c r="D595" s="760"/>
      <c r="E595" s="760"/>
      <c r="F595" s="760"/>
      <c r="G595" s="760"/>
      <c r="H595" s="760"/>
      <c r="I595" s="760"/>
      <c r="J595" s="760"/>
      <c r="K595" s="760"/>
      <c r="L595" s="760"/>
      <c r="M595" s="760"/>
      <c r="N595" s="760"/>
      <c r="O595" s="760"/>
      <c r="P595" s="760"/>
      <c r="Q595" s="760"/>
      <c r="R595" s="760"/>
      <c r="S595" s="760"/>
      <c r="T595" s="760"/>
      <c r="U595" s="760"/>
      <c r="V595" s="760"/>
      <c r="W595" s="760"/>
      <c r="X595" s="760"/>
      <c r="Y595" s="760"/>
      <c r="Z595" s="760"/>
      <c r="AA595" s="63"/>
      <c r="AB595" s="63"/>
      <c r="AC595" s="63"/>
    </row>
    <row r="596" spans="1:68" ht="16.5" customHeight="1" x14ac:dyDescent="0.25">
      <c r="A596" s="60" t="s">
        <v>955</v>
      </c>
      <c r="B596" s="60" t="s">
        <v>956</v>
      </c>
      <c r="C596" s="34">
        <v>4301020269</v>
      </c>
      <c r="D596" s="761">
        <v>4640242180519</v>
      </c>
      <c r="E596" s="761"/>
      <c r="F596" s="59">
        <v>1.35</v>
      </c>
      <c r="G596" s="35">
        <v>8</v>
      </c>
      <c r="H596" s="59">
        <v>10.8</v>
      </c>
      <c r="I596" s="59">
        <v>11.28</v>
      </c>
      <c r="J596" s="35">
        <v>56</v>
      </c>
      <c r="K596" s="35" t="s">
        <v>130</v>
      </c>
      <c r="L596" s="35"/>
      <c r="M596" s="36" t="s">
        <v>129</v>
      </c>
      <c r="N596" s="36"/>
      <c r="O596" s="35">
        <v>50</v>
      </c>
      <c r="P596" s="801" t="s">
        <v>957</v>
      </c>
      <c r="Q596" s="763"/>
      <c r="R596" s="763"/>
      <c r="S596" s="763"/>
      <c r="T596" s="764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01" t="s">
        <v>919</v>
      </c>
      <c r="AG596" s="75"/>
      <c r="AJ596" s="79"/>
      <c r="AK596" s="79"/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958</v>
      </c>
      <c r="B597" s="60" t="s">
        <v>959</v>
      </c>
      <c r="C597" s="34">
        <v>4301020260</v>
      </c>
      <c r="D597" s="761">
        <v>4640242180526</v>
      </c>
      <c r="E597" s="761"/>
      <c r="F597" s="59">
        <v>1.8</v>
      </c>
      <c r="G597" s="35">
        <v>6</v>
      </c>
      <c r="H597" s="59">
        <v>10.8</v>
      </c>
      <c r="I597" s="59">
        <v>11.28</v>
      </c>
      <c r="J597" s="35">
        <v>56</v>
      </c>
      <c r="K597" s="35" t="s">
        <v>130</v>
      </c>
      <c r="L597" s="35"/>
      <c r="M597" s="36" t="s">
        <v>133</v>
      </c>
      <c r="N597" s="36"/>
      <c r="O597" s="35">
        <v>50</v>
      </c>
      <c r="P597" s="802" t="s">
        <v>960</v>
      </c>
      <c r="Q597" s="763"/>
      <c r="R597" s="763"/>
      <c r="S597" s="763"/>
      <c r="T597" s="76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919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961</v>
      </c>
      <c r="B598" s="60" t="s">
        <v>962</v>
      </c>
      <c r="C598" s="34">
        <v>4301020309</v>
      </c>
      <c r="D598" s="761">
        <v>4640242180090</v>
      </c>
      <c r="E598" s="761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/>
      <c r="M598" s="36" t="s">
        <v>133</v>
      </c>
      <c r="N598" s="36"/>
      <c r="O598" s="35">
        <v>50</v>
      </c>
      <c r="P598" s="803" t="s">
        <v>963</v>
      </c>
      <c r="Q598" s="763"/>
      <c r="R598" s="763"/>
      <c r="S598" s="763"/>
      <c r="T598" s="76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05" t="s">
        <v>964</v>
      </c>
      <c r="AG598" s="75"/>
      <c r="AJ598" s="79"/>
      <c r="AK598" s="79"/>
      <c r="BB598" s="70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965</v>
      </c>
      <c r="B599" s="60" t="s">
        <v>966</v>
      </c>
      <c r="C599" s="34">
        <v>4301020295</v>
      </c>
      <c r="D599" s="761">
        <v>4640242181363</v>
      </c>
      <c r="E599" s="761"/>
      <c r="F599" s="59">
        <v>0.4</v>
      </c>
      <c r="G599" s="35">
        <v>10</v>
      </c>
      <c r="H599" s="59">
        <v>4</v>
      </c>
      <c r="I599" s="59">
        <v>4.21</v>
      </c>
      <c r="J599" s="35">
        <v>132</v>
      </c>
      <c r="K599" s="35" t="s">
        <v>88</v>
      </c>
      <c r="L599" s="35"/>
      <c r="M599" s="36" t="s">
        <v>133</v>
      </c>
      <c r="N599" s="36"/>
      <c r="O599" s="35">
        <v>50</v>
      </c>
      <c r="P599" s="804" t="s">
        <v>967</v>
      </c>
      <c r="Q599" s="763"/>
      <c r="R599" s="763"/>
      <c r="S599" s="763"/>
      <c r="T599" s="76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7" t="s">
        <v>964</v>
      </c>
      <c r="AG599" s="75"/>
      <c r="AJ599" s="79"/>
      <c r="AK599" s="79"/>
      <c r="BB599" s="708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x14ac:dyDescent="0.2">
      <c r="A600" s="768"/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9"/>
      <c r="P600" s="765" t="s">
        <v>40</v>
      </c>
      <c r="Q600" s="766"/>
      <c r="R600" s="766"/>
      <c r="S600" s="766"/>
      <c r="T600" s="766"/>
      <c r="U600" s="766"/>
      <c r="V600" s="767"/>
      <c r="W600" s="40" t="s">
        <v>39</v>
      </c>
      <c r="X600" s="41">
        <f>IFERROR(X596/H596,"0")+IFERROR(X597/H597,"0")+IFERROR(X598/H598,"0")+IFERROR(X599/H599,"0")</f>
        <v>0</v>
      </c>
      <c r="Y600" s="41">
        <f>IFERROR(Y596/H596,"0")+IFERROR(Y597/H597,"0")+IFERROR(Y598/H598,"0")+IFERROR(Y599/H599,"0")</f>
        <v>0</v>
      </c>
      <c r="Z600" s="41">
        <f>IFERROR(IF(Z596="",0,Z596),"0")+IFERROR(IF(Z597="",0,Z597),"0")+IFERROR(IF(Z598="",0,Z598),"0")+IFERROR(IF(Z599="",0,Z599),"0")</f>
        <v>0</v>
      </c>
      <c r="AA600" s="64"/>
      <c r="AB600" s="64"/>
      <c r="AC600" s="64"/>
    </row>
    <row r="601" spans="1:68" x14ac:dyDescent="0.2">
      <c r="A601" s="768"/>
      <c r="B601" s="768"/>
      <c r="C601" s="768"/>
      <c r="D601" s="768"/>
      <c r="E601" s="768"/>
      <c r="F601" s="768"/>
      <c r="G601" s="768"/>
      <c r="H601" s="768"/>
      <c r="I601" s="768"/>
      <c r="J601" s="768"/>
      <c r="K601" s="768"/>
      <c r="L601" s="768"/>
      <c r="M601" s="768"/>
      <c r="N601" s="768"/>
      <c r="O601" s="769"/>
      <c r="P601" s="765" t="s">
        <v>40</v>
      </c>
      <c r="Q601" s="766"/>
      <c r="R601" s="766"/>
      <c r="S601" s="766"/>
      <c r="T601" s="766"/>
      <c r="U601" s="766"/>
      <c r="V601" s="767"/>
      <c r="W601" s="40" t="s">
        <v>0</v>
      </c>
      <c r="X601" s="41">
        <f>IFERROR(SUM(X596:X599),"0")</f>
        <v>0</v>
      </c>
      <c r="Y601" s="41">
        <f>IFERROR(SUM(Y596:Y599),"0")</f>
        <v>0</v>
      </c>
      <c r="Z601" s="40"/>
      <c r="AA601" s="64"/>
      <c r="AB601" s="64"/>
      <c r="AC601" s="64"/>
    </row>
    <row r="602" spans="1:68" ht="14.25" customHeight="1" x14ac:dyDescent="0.25">
      <c r="A602" s="760" t="s">
        <v>78</v>
      </c>
      <c r="B602" s="760"/>
      <c r="C602" s="760"/>
      <c r="D602" s="760"/>
      <c r="E602" s="760"/>
      <c r="F602" s="760"/>
      <c r="G602" s="760"/>
      <c r="H602" s="760"/>
      <c r="I602" s="760"/>
      <c r="J602" s="760"/>
      <c r="K602" s="760"/>
      <c r="L602" s="760"/>
      <c r="M602" s="760"/>
      <c r="N602" s="760"/>
      <c r="O602" s="760"/>
      <c r="P602" s="760"/>
      <c r="Q602" s="760"/>
      <c r="R602" s="760"/>
      <c r="S602" s="760"/>
      <c r="T602" s="760"/>
      <c r="U602" s="760"/>
      <c r="V602" s="760"/>
      <c r="W602" s="760"/>
      <c r="X602" s="760"/>
      <c r="Y602" s="760"/>
      <c r="Z602" s="760"/>
      <c r="AA602" s="63"/>
      <c r="AB602" s="63"/>
      <c r="AC602" s="63"/>
    </row>
    <row r="603" spans="1:68" ht="27" customHeight="1" x14ac:dyDescent="0.25">
      <c r="A603" s="60" t="s">
        <v>968</v>
      </c>
      <c r="B603" s="60" t="s">
        <v>969</v>
      </c>
      <c r="C603" s="34">
        <v>4301031280</v>
      </c>
      <c r="D603" s="761">
        <v>4640242180816</v>
      </c>
      <c r="E603" s="761"/>
      <c r="F603" s="59">
        <v>0.7</v>
      </c>
      <c r="G603" s="35">
        <v>6</v>
      </c>
      <c r="H603" s="59">
        <v>4.2</v>
      </c>
      <c r="I603" s="59">
        <v>4.46</v>
      </c>
      <c r="J603" s="35">
        <v>156</v>
      </c>
      <c r="K603" s="35" t="s">
        <v>88</v>
      </c>
      <c r="L603" s="35"/>
      <c r="M603" s="36" t="s">
        <v>82</v>
      </c>
      <c r="N603" s="36"/>
      <c r="O603" s="35">
        <v>40</v>
      </c>
      <c r="P603" s="792" t="s">
        <v>970</v>
      </c>
      <c r="Q603" s="763"/>
      <c r="R603" s="763"/>
      <c r="S603" s="763"/>
      <c r="T603" s="764"/>
      <c r="U603" s="37" t="s">
        <v>45</v>
      </c>
      <c r="V603" s="37" t="s">
        <v>45</v>
      </c>
      <c r="W603" s="38" t="s">
        <v>0</v>
      </c>
      <c r="X603" s="56">
        <v>12</v>
      </c>
      <c r="Y603" s="53">
        <f t="shared" ref="Y603:Y609" si="105">IFERROR(IF(X603="",0,CEILING((X603/$H603),1)*$H603),"")</f>
        <v>12.600000000000001</v>
      </c>
      <c r="Z603" s="39">
        <f>IFERROR(IF(Y603=0,"",ROUNDUP(Y603/H603,0)*0.00753),"")</f>
        <v>2.2589999999999999E-2</v>
      </c>
      <c r="AA603" s="65" t="s">
        <v>45</v>
      </c>
      <c r="AB603" s="66" t="s">
        <v>45</v>
      </c>
      <c r="AC603" s="709" t="s">
        <v>971</v>
      </c>
      <c r="AG603" s="75"/>
      <c r="AJ603" s="79"/>
      <c r="AK603" s="79"/>
      <c r="BB603" s="710" t="s">
        <v>66</v>
      </c>
      <c r="BM603" s="75">
        <f t="shared" ref="BM603:BM609" si="106">IFERROR(X603*I603/H603,"0")</f>
        <v>12.742857142857142</v>
      </c>
      <c r="BN603" s="75">
        <f t="shared" ref="BN603:BN609" si="107">IFERROR(Y603*I603/H603,"0")</f>
        <v>13.38</v>
      </c>
      <c r="BO603" s="75">
        <f t="shared" ref="BO603:BO609" si="108">IFERROR(1/J603*(X603/H603),"0")</f>
        <v>1.8315018315018316E-2</v>
      </c>
      <c r="BP603" s="75">
        <f t="shared" ref="BP603:BP609" si="109">IFERROR(1/J603*(Y603/H603),"0")</f>
        <v>1.9230769230769232E-2</v>
      </c>
    </row>
    <row r="604" spans="1:68" ht="27" customHeight="1" x14ac:dyDescent="0.25">
      <c r="A604" s="60" t="s">
        <v>972</v>
      </c>
      <c r="B604" s="60" t="s">
        <v>973</v>
      </c>
      <c r="C604" s="34">
        <v>4301031244</v>
      </c>
      <c r="D604" s="761">
        <v>4640242180595</v>
      </c>
      <c r="E604" s="761"/>
      <c r="F604" s="59">
        <v>0.7</v>
      </c>
      <c r="G604" s="35">
        <v>6</v>
      </c>
      <c r="H604" s="59">
        <v>4.2</v>
      </c>
      <c r="I604" s="59">
        <v>4.46</v>
      </c>
      <c r="J604" s="35">
        <v>156</v>
      </c>
      <c r="K604" s="35" t="s">
        <v>88</v>
      </c>
      <c r="L604" s="35"/>
      <c r="M604" s="36" t="s">
        <v>82</v>
      </c>
      <c r="N604" s="36"/>
      <c r="O604" s="35">
        <v>40</v>
      </c>
      <c r="P604" s="793" t="s">
        <v>974</v>
      </c>
      <c r="Q604" s="763"/>
      <c r="R604" s="763"/>
      <c r="S604" s="763"/>
      <c r="T604" s="764"/>
      <c r="U604" s="37" t="s">
        <v>45</v>
      </c>
      <c r="V604" s="37" t="s">
        <v>45</v>
      </c>
      <c r="W604" s="38" t="s">
        <v>0</v>
      </c>
      <c r="X604" s="56">
        <v>33</v>
      </c>
      <c r="Y604" s="53">
        <f t="shared" si="105"/>
        <v>33.6</v>
      </c>
      <c r="Z604" s="39">
        <f>IFERROR(IF(Y604=0,"",ROUNDUP(Y604/H604,0)*0.00753),"")</f>
        <v>6.0240000000000002E-2</v>
      </c>
      <c r="AA604" s="65" t="s">
        <v>45</v>
      </c>
      <c r="AB604" s="66" t="s">
        <v>45</v>
      </c>
      <c r="AC604" s="711" t="s">
        <v>975</v>
      </c>
      <c r="AG604" s="75"/>
      <c r="AJ604" s="79"/>
      <c r="AK604" s="79"/>
      <c r="BB604" s="712" t="s">
        <v>66</v>
      </c>
      <c r="BM604" s="75">
        <f t="shared" si="106"/>
        <v>35.042857142857144</v>
      </c>
      <c r="BN604" s="75">
        <f t="shared" si="107"/>
        <v>35.68</v>
      </c>
      <c r="BO604" s="75">
        <f t="shared" si="108"/>
        <v>5.0366300366300361E-2</v>
      </c>
      <c r="BP604" s="75">
        <f t="shared" si="109"/>
        <v>5.128205128205128E-2</v>
      </c>
    </row>
    <row r="605" spans="1:68" ht="27" customHeight="1" x14ac:dyDescent="0.25">
      <c r="A605" s="60" t="s">
        <v>976</v>
      </c>
      <c r="B605" s="60" t="s">
        <v>977</v>
      </c>
      <c r="C605" s="34">
        <v>4301031289</v>
      </c>
      <c r="D605" s="761">
        <v>4640242181615</v>
      </c>
      <c r="E605" s="761"/>
      <c r="F605" s="59">
        <v>0.7</v>
      </c>
      <c r="G605" s="35">
        <v>6</v>
      </c>
      <c r="H605" s="59">
        <v>4.2</v>
      </c>
      <c r="I605" s="59">
        <v>4.4000000000000004</v>
      </c>
      <c r="J605" s="35">
        <v>156</v>
      </c>
      <c r="K605" s="35" t="s">
        <v>88</v>
      </c>
      <c r="L605" s="35"/>
      <c r="M605" s="36" t="s">
        <v>82</v>
      </c>
      <c r="N605" s="36"/>
      <c r="O605" s="35">
        <v>45</v>
      </c>
      <c r="P605" s="794" t="s">
        <v>978</v>
      </c>
      <c r="Q605" s="763"/>
      <c r="R605" s="763"/>
      <c r="S605" s="763"/>
      <c r="T605" s="764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5"/>
        <v>0</v>
      </c>
      <c r="Z605" s="39" t="str">
        <f>IFERROR(IF(Y605=0,"",ROUNDUP(Y605/H605,0)*0.00753),"")</f>
        <v/>
      </c>
      <c r="AA605" s="65" t="s">
        <v>45</v>
      </c>
      <c r="AB605" s="66" t="s">
        <v>45</v>
      </c>
      <c r="AC605" s="713" t="s">
        <v>979</v>
      </c>
      <c r="AG605" s="75"/>
      <c r="AJ605" s="79"/>
      <c r="AK605" s="79"/>
      <c r="BB605" s="714" t="s">
        <v>66</v>
      </c>
      <c r="BM605" s="75">
        <f t="shared" si="106"/>
        <v>0</v>
      </c>
      <c r="BN605" s="75">
        <f t="shared" si="107"/>
        <v>0</v>
      </c>
      <c r="BO605" s="75">
        <f t="shared" si="108"/>
        <v>0</v>
      </c>
      <c r="BP605" s="75">
        <f t="shared" si="109"/>
        <v>0</v>
      </c>
    </row>
    <row r="606" spans="1:68" ht="27" customHeight="1" x14ac:dyDescent="0.25">
      <c r="A606" s="60" t="s">
        <v>980</v>
      </c>
      <c r="B606" s="60" t="s">
        <v>981</v>
      </c>
      <c r="C606" s="34">
        <v>4301031285</v>
      </c>
      <c r="D606" s="761">
        <v>4640242181639</v>
      </c>
      <c r="E606" s="761"/>
      <c r="F606" s="59">
        <v>0.7</v>
      </c>
      <c r="G606" s="35">
        <v>6</v>
      </c>
      <c r="H606" s="59">
        <v>4.2</v>
      </c>
      <c r="I606" s="59">
        <v>4.4000000000000004</v>
      </c>
      <c r="J606" s="35">
        <v>156</v>
      </c>
      <c r="K606" s="35" t="s">
        <v>88</v>
      </c>
      <c r="L606" s="35"/>
      <c r="M606" s="36" t="s">
        <v>82</v>
      </c>
      <c r="N606" s="36"/>
      <c r="O606" s="35">
        <v>45</v>
      </c>
      <c r="P606" s="795" t="s">
        <v>982</v>
      </c>
      <c r="Q606" s="763"/>
      <c r="R606" s="763"/>
      <c r="S606" s="763"/>
      <c r="T606" s="764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05"/>
        <v>0</v>
      </c>
      <c r="Z606" s="39" t="str">
        <f>IFERROR(IF(Y606=0,"",ROUNDUP(Y606/H606,0)*0.00753),"")</f>
        <v/>
      </c>
      <c r="AA606" s="65" t="s">
        <v>45</v>
      </c>
      <c r="AB606" s="66" t="s">
        <v>45</v>
      </c>
      <c r="AC606" s="715" t="s">
        <v>983</v>
      </c>
      <c r="AG606" s="75"/>
      <c r="AJ606" s="79"/>
      <c r="AK606" s="79"/>
      <c r="BB606" s="716" t="s">
        <v>66</v>
      </c>
      <c r="BM606" s="75">
        <f t="shared" si="106"/>
        <v>0</v>
      </c>
      <c r="BN606" s="75">
        <f t="shared" si="107"/>
        <v>0</v>
      </c>
      <c r="BO606" s="75">
        <f t="shared" si="108"/>
        <v>0</v>
      </c>
      <c r="BP606" s="75">
        <f t="shared" si="109"/>
        <v>0</v>
      </c>
    </row>
    <row r="607" spans="1:68" ht="27" customHeight="1" x14ac:dyDescent="0.25">
      <c r="A607" s="60" t="s">
        <v>984</v>
      </c>
      <c r="B607" s="60" t="s">
        <v>985</v>
      </c>
      <c r="C607" s="34">
        <v>4301031287</v>
      </c>
      <c r="D607" s="761">
        <v>4640242181622</v>
      </c>
      <c r="E607" s="761"/>
      <c r="F607" s="59">
        <v>0.7</v>
      </c>
      <c r="G607" s="35">
        <v>6</v>
      </c>
      <c r="H607" s="59">
        <v>4.2</v>
      </c>
      <c r="I607" s="59">
        <v>4.4000000000000004</v>
      </c>
      <c r="J607" s="35">
        <v>156</v>
      </c>
      <c r="K607" s="35" t="s">
        <v>88</v>
      </c>
      <c r="L607" s="35"/>
      <c r="M607" s="36" t="s">
        <v>82</v>
      </c>
      <c r="N607" s="36"/>
      <c r="O607" s="35">
        <v>45</v>
      </c>
      <c r="P607" s="796" t="s">
        <v>986</v>
      </c>
      <c r="Q607" s="763"/>
      <c r="R607" s="763"/>
      <c r="S607" s="763"/>
      <c r="T607" s="764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05"/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987</v>
      </c>
      <c r="AG607" s="75"/>
      <c r="AJ607" s="79"/>
      <c r="AK607" s="79"/>
      <c r="BB607" s="718" t="s">
        <v>66</v>
      </c>
      <c r="BM607" s="75">
        <f t="shared" si="106"/>
        <v>0</v>
      </c>
      <c r="BN607" s="75">
        <f t="shared" si="107"/>
        <v>0</v>
      </c>
      <c r="BO607" s="75">
        <f t="shared" si="108"/>
        <v>0</v>
      </c>
      <c r="BP607" s="75">
        <f t="shared" si="109"/>
        <v>0</v>
      </c>
    </row>
    <row r="608" spans="1:68" ht="27" customHeight="1" x14ac:dyDescent="0.25">
      <c r="A608" s="60" t="s">
        <v>988</v>
      </c>
      <c r="B608" s="60" t="s">
        <v>989</v>
      </c>
      <c r="C608" s="34">
        <v>4301031203</v>
      </c>
      <c r="D608" s="761">
        <v>4640242180908</v>
      </c>
      <c r="E608" s="761"/>
      <c r="F608" s="59">
        <v>0.28000000000000003</v>
      </c>
      <c r="G608" s="35">
        <v>6</v>
      </c>
      <c r="H608" s="59">
        <v>1.68</v>
      </c>
      <c r="I608" s="59">
        <v>1.81</v>
      </c>
      <c r="J608" s="35">
        <v>234</v>
      </c>
      <c r="K608" s="35" t="s">
        <v>83</v>
      </c>
      <c r="L608" s="35"/>
      <c r="M608" s="36" t="s">
        <v>82</v>
      </c>
      <c r="N608" s="36"/>
      <c r="O608" s="35">
        <v>40</v>
      </c>
      <c r="P608" s="797" t="s">
        <v>990</v>
      </c>
      <c r="Q608" s="763"/>
      <c r="R608" s="763"/>
      <c r="S608" s="763"/>
      <c r="T608" s="764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05"/>
        <v>0</v>
      </c>
      <c r="Z608" s="39" t="str">
        <f>IFERROR(IF(Y608=0,"",ROUNDUP(Y608/H608,0)*0.00502),"")</f>
        <v/>
      </c>
      <c r="AA608" s="65" t="s">
        <v>45</v>
      </c>
      <c r="AB608" s="66" t="s">
        <v>45</v>
      </c>
      <c r="AC608" s="719" t="s">
        <v>971</v>
      </c>
      <c r="AG608" s="75"/>
      <c r="AJ608" s="79"/>
      <c r="AK608" s="79"/>
      <c r="BB608" s="720" t="s">
        <v>66</v>
      </c>
      <c r="BM608" s="75">
        <f t="shared" si="106"/>
        <v>0</v>
      </c>
      <c r="BN608" s="75">
        <f t="shared" si="107"/>
        <v>0</v>
      </c>
      <c r="BO608" s="75">
        <f t="shared" si="108"/>
        <v>0</v>
      </c>
      <c r="BP608" s="75">
        <f t="shared" si="109"/>
        <v>0</v>
      </c>
    </row>
    <row r="609" spans="1:68" ht="27" customHeight="1" x14ac:dyDescent="0.25">
      <c r="A609" s="60" t="s">
        <v>991</v>
      </c>
      <c r="B609" s="60" t="s">
        <v>992</v>
      </c>
      <c r="C609" s="34">
        <v>4301031200</v>
      </c>
      <c r="D609" s="761">
        <v>4640242180489</v>
      </c>
      <c r="E609" s="761"/>
      <c r="F609" s="59">
        <v>0.28000000000000003</v>
      </c>
      <c r="G609" s="35">
        <v>6</v>
      </c>
      <c r="H609" s="59">
        <v>1.68</v>
      </c>
      <c r="I609" s="59">
        <v>1.84</v>
      </c>
      <c r="J609" s="35">
        <v>234</v>
      </c>
      <c r="K609" s="35" t="s">
        <v>83</v>
      </c>
      <c r="L609" s="35"/>
      <c r="M609" s="36" t="s">
        <v>82</v>
      </c>
      <c r="N609" s="36"/>
      <c r="O609" s="35">
        <v>40</v>
      </c>
      <c r="P609" s="798" t="s">
        <v>993</v>
      </c>
      <c r="Q609" s="763"/>
      <c r="R609" s="763"/>
      <c r="S609" s="763"/>
      <c r="T609" s="764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05"/>
        <v>0</v>
      </c>
      <c r="Z609" s="39" t="str">
        <f>IFERROR(IF(Y609=0,"",ROUNDUP(Y609/H609,0)*0.00502),"")</f>
        <v/>
      </c>
      <c r="AA609" s="65" t="s">
        <v>45</v>
      </c>
      <c r="AB609" s="66" t="s">
        <v>45</v>
      </c>
      <c r="AC609" s="721" t="s">
        <v>975</v>
      </c>
      <c r="AG609" s="75"/>
      <c r="AJ609" s="79"/>
      <c r="AK609" s="79"/>
      <c r="BB609" s="722" t="s">
        <v>66</v>
      </c>
      <c r="BM609" s="75">
        <f t="shared" si="106"/>
        <v>0</v>
      </c>
      <c r="BN609" s="75">
        <f t="shared" si="107"/>
        <v>0</v>
      </c>
      <c r="BO609" s="75">
        <f t="shared" si="108"/>
        <v>0</v>
      </c>
      <c r="BP609" s="75">
        <f t="shared" si="109"/>
        <v>0</v>
      </c>
    </row>
    <row r="610" spans="1:68" x14ac:dyDescent="0.2">
      <c r="A610" s="768"/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9"/>
      <c r="P610" s="765" t="s">
        <v>40</v>
      </c>
      <c r="Q610" s="766"/>
      <c r="R610" s="766"/>
      <c r="S610" s="766"/>
      <c r="T610" s="766"/>
      <c r="U610" s="766"/>
      <c r="V610" s="767"/>
      <c r="W610" s="40" t="s">
        <v>39</v>
      </c>
      <c r="X610" s="41">
        <f>IFERROR(X603/H603,"0")+IFERROR(X604/H604,"0")+IFERROR(X605/H605,"0")+IFERROR(X606/H606,"0")+IFERROR(X607/H607,"0")+IFERROR(X608/H608,"0")+IFERROR(X609/H609,"0")</f>
        <v>10.714285714285714</v>
      </c>
      <c r="Y610" s="41">
        <f>IFERROR(Y603/H603,"0")+IFERROR(Y604/H604,"0")+IFERROR(Y605/H605,"0")+IFERROR(Y606/H606,"0")+IFERROR(Y607/H607,"0")+IFERROR(Y608/H608,"0")+IFERROR(Y609/H609,"0")</f>
        <v>11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8.2830000000000001E-2</v>
      </c>
      <c r="AA610" s="64"/>
      <c r="AB610" s="64"/>
      <c r="AC610" s="64"/>
    </row>
    <row r="611" spans="1:68" x14ac:dyDescent="0.2">
      <c r="A611" s="768"/>
      <c r="B611" s="768"/>
      <c r="C611" s="768"/>
      <c r="D611" s="768"/>
      <c r="E611" s="768"/>
      <c r="F611" s="768"/>
      <c r="G611" s="768"/>
      <c r="H611" s="768"/>
      <c r="I611" s="768"/>
      <c r="J611" s="768"/>
      <c r="K611" s="768"/>
      <c r="L611" s="768"/>
      <c r="M611" s="768"/>
      <c r="N611" s="768"/>
      <c r="O611" s="769"/>
      <c r="P611" s="765" t="s">
        <v>40</v>
      </c>
      <c r="Q611" s="766"/>
      <c r="R611" s="766"/>
      <c r="S611" s="766"/>
      <c r="T611" s="766"/>
      <c r="U611" s="766"/>
      <c r="V611" s="767"/>
      <c r="W611" s="40" t="s">
        <v>0</v>
      </c>
      <c r="X611" s="41">
        <f>IFERROR(SUM(X603:X609),"0")</f>
        <v>45</v>
      </c>
      <c r="Y611" s="41">
        <f>IFERROR(SUM(Y603:Y609),"0")</f>
        <v>46.2</v>
      </c>
      <c r="Z611" s="40"/>
      <c r="AA611" s="64"/>
      <c r="AB611" s="64"/>
      <c r="AC611" s="64"/>
    </row>
    <row r="612" spans="1:68" ht="14.25" customHeight="1" x14ac:dyDescent="0.25">
      <c r="A612" s="760" t="s">
        <v>84</v>
      </c>
      <c r="B612" s="760"/>
      <c r="C612" s="760"/>
      <c r="D612" s="760"/>
      <c r="E612" s="760"/>
      <c r="F612" s="760"/>
      <c r="G612" s="760"/>
      <c r="H612" s="760"/>
      <c r="I612" s="760"/>
      <c r="J612" s="760"/>
      <c r="K612" s="760"/>
      <c r="L612" s="760"/>
      <c r="M612" s="760"/>
      <c r="N612" s="760"/>
      <c r="O612" s="760"/>
      <c r="P612" s="760"/>
      <c r="Q612" s="760"/>
      <c r="R612" s="760"/>
      <c r="S612" s="760"/>
      <c r="T612" s="760"/>
      <c r="U612" s="760"/>
      <c r="V612" s="760"/>
      <c r="W612" s="760"/>
      <c r="X612" s="760"/>
      <c r="Y612" s="760"/>
      <c r="Z612" s="760"/>
      <c r="AA612" s="63"/>
      <c r="AB612" s="63"/>
      <c r="AC612" s="63"/>
    </row>
    <row r="613" spans="1:68" ht="27" customHeight="1" x14ac:dyDescent="0.25">
      <c r="A613" s="60" t="s">
        <v>994</v>
      </c>
      <c r="B613" s="60" t="s">
        <v>995</v>
      </c>
      <c r="C613" s="34">
        <v>4301051887</v>
      </c>
      <c r="D613" s="761">
        <v>4640242180533</v>
      </c>
      <c r="E613" s="761"/>
      <c r="F613" s="59">
        <v>1.3</v>
      </c>
      <c r="G613" s="35">
        <v>6</v>
      </c>
      <c r="H613" s="59">
        <v>7.8</v>
      </c>
      <c r="I613" s="59">
        <v>8.3640000000000008</v>
      </c>
      <c r="J613" s="35">
        <v>56</v>
      </c>
      <c r="K613" s="35" t="s">
        <v>130</v>
      </c>
      <c r="L613" s="35"/>
      <c r="M613" s="36" t="s">
        <v>129</v>
      </c>
      <c r="N613" s="36"/>
      <c r="O613" s="35">
        <v>45</v>
      </c>
      <c r="P613" s="784" t="s">
        <v>996</v>
      </c>
      <c r="Q613" s="763"/>
      <c r="R613" s="763"/>
      <c r="S613" s="763"/>
      <c r="T613" s="764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ref="Y613:Y620" si="110">IFERROR(IF(X613="",0,CEILING((X613/$H613),1)*$H613),"")</f>
        <v>0</v>
      </c>
      <c r="Z613" s="39" t="str">
        <f>IFERROR(IF(Y613=0,"",ROUNDUP(Y613/H613,0)*0.02175),"")</f>
        <v/>
      </c>
      <c r="AA613" s="65" t="s">
        <v>45</v>
      </c>
      <c r="AB613" s="66" t="s">
        <v>45</v>
      </c>
      <c r="AC613" s="723" t="s">
        <v>997</v>
      </c>
      <c r="AG613" s="75"/>
      <c r="AJ613" s="79"/>
      <c r="AK613" s="79"/>
      <c r="BB613" s="724" t="s">
        <v>66</v>
      </c>
      <c r="BM613" s="75">
        <f t="shared" ref="BM613:BM620" si="111">IFERROR(X613*I613/H613,"0")</f>
        <v>0</v>
      </c>
      <c r="BN613" s="75">
        <f t="shared" ref="BN613:BN620" si="112">IFERROR(Y613*I613/H613,"0")</f>
        <v>0</v>
      </c>
      <c r="BO613" s="75">
        <f t="shared" ref="BO613:BO620" si="113">IFERROR(1/J613*(X613/H613),"0")</f>
        <v>0</v>
      </c>
      <c r="BP613" s="75">
        <f t="shared" ref="BP613:BP620" si="114">IFERROR(1/J613*(Y613/H613),"0")</f>
        <v>0</v>
      </c>
    </row>
    <row r="614" spans="1:68" ht="27" customHeight="1" x14ac:dyDescent="0.25">
      <c r="A614" s="60" t="s">
        <v>994</v>
      </c>
      <c r="B614" s="60" t="s">
        <v>998</v>
      </c>
      <c r="C614" s="34">
        <v>4301051746</v>
      </c>
      <c r="D614" s="761">
        <v>4640242180533</v>
      </c>
      <c r="E614" s="761"/>
      <c r="F614" s="59">
        <v>1.3</v>
      </c>
      <c r="G614" s="35">
        <v>6</v>
      </c>
      <c r="H614" s="59">
        <v>7.8</v>
      </c>
      <c r="I614" s="59">
        <v>8.3640000000000008</v>
      </c>
      <c r="J614" s="35">
        <v>56</v>
      </c>
      <c r="K614" s="35" t="s">
        <v>130</v>
      </c>
      <c r="L614" s="35"/>
      <c r="M614" s="36" t="s">
        <v>129</v>
      </c>
      <c r="N614" s="36"/>
      <c r="O614" s="35">
        <v>40</v>
      </c>
      <c r="P614" s="785" t="s">
        <v>999</v>
      </c>
      <c r="Q614" s="763"/>
      <c r="R614" s="763"/>
      <c r="S614" s="763"/>
      <c r="T614" s="764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0"/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997</v>
      </c>
      <c r="AG614" s="75"/>
      <c r="AJ614" s="79"/>
      <c r="AK614" s="79"/>
      <c r="BB614" s="726" t="s">
        <v>66</v>
      </c>
      <c r="BM614" s="75">
        <f t="shared" si="111"/>
        <v>0</v>
      </c>
      <c r="BN614" s="75">
        <f t="shared" si="112"/>
        <v>0</v>
      </c>
      <c r="BO614" s="75">
        <f t="shared" si="113"/>
        <v>0</v>
      </c>
      <c r="BP614" s="75">
        <f t="shared" si="114"/>
        <v>0</v>
      </c>
    </row>
    <row r="615" spans="1:68" ht="27" customHeight="1" x14ac:dyDescent="0.25">
      <c r="A615" s="60" t="s">
        <v>1000</v>
      </c>
      <c r="B615" s="60" t="s">
        <v>1001</v>
      </c>
      <c r="C615" s="34">
        <v>4301051510</v>
      </c>
      <c r="D615" s="761">
        <v>4640242180540</v>
      </c>
      <c r="E615" s="761"/>
      <c r="F615" s="59">
        <v>1.3</v>
      </c>
      <c r="G615" s="35">
        <v>6</v>
      </c>
      <c r="H615" s="59">
        <v>7.8</v>
      </c>
      <c r="I615" s="59">
        <v>8.3640000000000008</v>
      </c>
      <c r="J615" s="35">
        <v>56</v>
      </c>
      <c r="K615" s="35" t="s">
        <v>130</v>
      </c>
      <c r="L615" s="35"/>
      <c r="M615" s="36" t="s">
        <v>82</v>
      </c>
      <c r="N615" s="36"/>
      <c r="O615" s="35">
        <v>30</v>
      </c>
      <c r="P615" s="786" t="s">
        <v>1002</v>
      </c>
      <c r="Q615" s="763"/>
      <c r="R615" s="763"/>
      <c r="S615" s="763"/>
      <c r="T615" s="764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0"/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27" t="s">
        <v>1003</v>
      </c>
      <c r="AG615" s="75"/>
      <c r="AJ615" s="79"/>
      <c r="AK615" s="79"/>
      <c r="BB615" s="728" t="s">
        <v>66</v>
      </c>
      <c r="BM615" s="75">
        <f t="shared" si="111"/>
        <v>0</v>
      </c>
      <c r="BN615" s="75">
        <f t="shared" si="112"/>
        <v>0</v>
      </c>
      <c r="BO615" s="75">
        <f t="shared" si="113"/>
        <v>0</v>
      </c>
      <c r="BP615" s="75">
        <f t="shared" si="114"/>
        <v>0</v>
      </c>
    </row>
    <row r="616" spans="1:68" ht="27" customHeight="1" x14ac:dyDescent="0.25">
      <c r="A616" s="60" t="s">
        <v>1000</v>
      </c>
      <c r="B616" s="60" t="s">
        <v>1004</v>
      </c>
      <c r="C616" s="34">
        <v>4301051933</v>
      </c>
      <c r="D616" s="761">
        <v>4640242180540</v>
      </c>
      <c r="E616" s="761"/>
      <c r="F616" s="59">
        <v>1.3</v>
      </c>
      <c r="G616" s="35">
        <v>6</v>
      </c>
      <c r="H616" s="59">
        <v>7.8</v>
      </c>
      <c r="I616" s="59">
        <v>8.3640000000000008</v>
      </c>
      <c r="J616" s="35">
        <v>56</v>
      </c>
      <c r="K616" s="35" t="s">
        <v>130</v>
      </c>
      <c r="L616" s="35"/>
      <c r="M616" s="36" t="s">
        <v>129</v>
      </c>
      <c r="N616" s="36"/>
      <c r="O616" s="35">
        <v>45</v>
      </c>
      <c r="P616" s="787" t="s">
        <v>1005</v>
      </c>
      <c r="Q616" s="763"/>
      <c r="R616" s="763"/>
      <c r="S616" s="763"/>
      <c r="T616" s="764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0"/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29" t="s">
        <v>1003</v>
      </c>
      <c r="AG616" s="75"/>
      <c r="AJ616" s="79"/>
      <c r="AK616" s="79"/>
      <c r="BB616" s="730" t="s">
        <v>66</v>
      </c>
      <c r="BM616" s="75">
        <f t="shared" si="111"/>
        <v>0</v>
      </c>
      <c r="BN616" s="75">
        <f t="shared" si="112"/>
        <v>0</v>
      </c>
      <c r="BO616" s="75">
        <f t="shared" si="113"/>
        <v>0</v>
      </c>
      <c r="BP616" s="75">
        <f t="shared" si="114"/>
        <v>0</v>
      </c>
    </row>
    <row r="617" spans="1:68" ht="27" customHeight="1" x14ac:dyDescent="0.25">
      <c r="A617" s="60" t="s">
        <v>1006</v>
      </c>
      <c r="B617" s="60" t="s">
        <v>1007</v>
      </c>
      <c r="C617" s="34">
        <v>4301051390</v>
      </c>
      <c r="D617" s="761">
        <v>4640242181233</v>
      </c>
      <c r="E617" s="761"/>
      <c r="F617" s="59">
        <v>0.3</v>
      </c>
      <c r="G617" s="35">
        <v>6</v>
      </c>
      <c r="H617" s="59">
        <v>1.8</v>
      </c>
      <c r="I617" s="59">
        <v>1.984</v>
      </c>
      <c r="J617" s="35">
        <v>234</v>
      </c>
      <c r="K617" s="35" t="s">
        <v>83</v>
      </c>
      <c r="L617" s="35"/>
      <c r="M617" s="36" t="s">
        <v>82</v>
      </c>
      <c r="N617" s="36"/>
      <c r="O617" s="35">
        <v>40</v>
      </c>
      <c r="P617" s="788" t="s">
        <v>1008</v>
      </c>
      <c r="Q617" s="763"/>
      <c r="R617" s="763"/>
      <c r="S617" s="763"/>
      <c r="T617" s="764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0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997</v>
      </c>
      <c r="AG617" s="75"/>
      <c r="AJ617" s="79"/>
      <c r="AK617" s="79"/>
      <c r="BB617" s="732" t="s">
        <v>66</v>
      </c>
      <c r="BM617" s="75">
        <f t="shared" si="111"/>
        <v>0</v>
      </c>
      <c r="BN617" s="75">
        <f t="shared" si="112"/>
        <v>0</v>
      </c>
      <c r="BO617" s="75">
        <f t="shared" si="113"/>
        <v>0</v>
      </c>
      <c r="BP617" s="75">
        <f t="shared" si="114"/>
        <v>0</v>
      </c>
    </row>
    <row r="618" spans="1:68" ht="27" customHeight="1" x14ac:dyDescent="0.25">
      <c r="A618" s="60" t="s">
        <v>1006</v>
      </c>
      <c r="B618" s="60" t="s">
        <v>1009</v>
      </c>
      <c r="C618" s="34">
        <v>4301051920</v>
      </c>
      <c r="D618" s="761">
        <v>4640242181233</v>
      </c>
      <c r="E618" s="761"/>
      <c r="F618" s="59">
        <v>0.3</v>
      </c>
      <c r="G618" s="35">
        <v>6</v>
      </c>
      <c r="H618" s="59">
        <v>1.8</v>
      </c>
      <c r="I618" s="59">
        <v>1.984</v>
      </c>
      <c r="J618" s="35">
        <v>234</v>
      </c>
      <c r="K618" s="35" t="s">
        <v>83</v>
      </c>
      <c r="L618" s="35"/>
      <c r="M618" s="36" t="s">
        <v>165</v>
      </c>
      <c r="N618" s="36"/>
      <c r="O618" s="35">
        <v>45</v>
      </c>
      <c r="P618" s="789" t="s">
        <v>1010</v>
      </c>
      <c r="Q618" s="763"/>
      <c r="R618" s="763"/>
      <c r="S618" s="763"/>
      <c r="T618" s="764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0"/>
        <v>0</v>
      </c>
      <c r="Z618" s="39" t="str">
        <f>IFERROR(IF(Y618=0,"",ROUNDUP(Y618/H618,0)*0.00502),"")</f>
        <v/>
      </c>
      <c r="AA618" s="65" t="s">
        <v>45</v>
      </c>
      <c r="AB618" s="66" t="s">
        <v>45</v>
      </c>
      <c r="AC618" s="733" t="s">
        <v>997</v>
      </c>
      <c r="AG618" s="75"/>
      <c r="AJ618" s="79"/>
      <c r="AK618" s="79"/>
      <c r="BB618" s="734" t="s">
        <v>66</v>
      </c>
      <c r="BM618" s="75">
        <f t="shared" si="111"/>
        <v>0</v>
      </c>
      <c r="BN618" s="75">
        <f t="shared" si="112"/>
        <v>0</v>
      </c>
      <c r="BO618" s="75">
        <f t="shared" si="113"/>
        <v>0</v>
      </c>
      <c r="BP618" s="75">
        <f t="shared" si="114"/>
        <v>0</v>
      </c>
    </row>
    <row r="619" spans="1:68" ht="27" customHeight="1" x14ac:dyDescent="0.25">
      <c r="A619" s="60" t="s">
        <v>1011</v>
      </c>
      <c r="B619" s="60" t="s">
        <v>1012</v>
      </c>
      <c r="C619" s="34">
        <v>4301051448</v>
      </c>
      <c r="D619" s="761">
        <v>4640242181226</v>
      </c>
      <c r="E619" s="761"/>
      <c r="F619" s="59">
        <v>0.3</v>
      </c>
      <c r="G619" s="35">
        <v>6</v>
      </c>
      <c r="H619" s="59">
        <v>1.8</v>
      </c>
      <c r="I619" s="59">
        <v>1.972</v>
      </c>
      <c r="J619" s="35">
        <v>234</v>
      </c>
      <c r="K619" s="35" t="s">
        <v>83</v>
      </c>
      <c r="L619" s="35"/>
      <c r="M619" s="36" t="s">
        <v>82</v>
      </c>
      <c r="N619" s="36"/>
      <c r="O619" s="35">
        <v>30</v>
      </c>
      <c r="P619" s="790" t="s">
        <v>1013</v>
      </c>
      <c r="Q619" s="763"/>
      <c r="R619" s="763"/>
      <c r="S619" s="763"/>
      <c r="T619" s="764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0"/>
        <v>0</v>
      </c>
      <c r="Z619" s="39" t="str">
        <f>IFERROR(IF(Y619=0,"",ROUNDUP(Y619/H619,0)*0.00502),"")</f>
        <v/>
      </c>
      <c r="AA619" s="65" t="s">
        <v>45</v>
      </c>
      <c r="AB619" s="66" t="s">
        <v>45</v>
      </c>
      <c r="AC619" s="735" t="s">
        <v>1003</v>
      </c>
      <c r="AG619" s="75"/>
      <c r="AJ619" s="79"/>
      <c r="AK619" s="79"/>
      <c r="BB619" s="736" t="s">
        <v>66</v>
      </c>
      <c r="BM619" s="75">
        <f t="shared" si="111"/>
        <v>0</v>
      </c>
      <c r="BN619" s="75">
        <f t="shared" si="112"/>
        <v>0</v>
      </c>
      <c r="BO619" s="75">
        <f t="shared" si="113"/>
        <v>0</v>
      </c>
      <c r="BP619" s="75">
        <f t="shared" si="114"/>
        <v>0</v>
      </c>
    </row>
    <row r="620" spans="1:68" ht="27" customHeight="1" x14ac:dyDescent="0.25">
      <c r="A620" s="60" t="s">
        <v>1011</v>
      </c>
      <c r="B620" s="60" t="s">
        <v>1014</v>
      </c>
      <c r="C620" s="34">
        <v>4301051921</v>
      </c>
      <c r="D620" s="761">
        <v>4640242181226</v>
      </c>
      <c r="E620" s="761"/>
      <c r="F620" s="59">
        <v>0.3</v>
      </c>
      <c r="G620" s="35">
        <v>6</v>
      </c>
      <c r="H620" s="59">
        <v>1.8</v>
      </c>
      <c r="I620" s="59">
        <v>1.972</v>
      </c>
      <c r="J620" s="35">
        <v>234</v>
      </c>
      <c r="K620" s="35" t="s">
        <v>83</v>
      </c>
      <c r="L620" s="35"/>
      <c r="M620" s="36" t="s">
        <v>165</v>
      </c>
      <c r="N620" s="36"/>
      <c r="O620" s="35">
        <v>45</v>
      </c>
      <c r="P620" s="791" t="s">
        <v>1015</v>
      </c>
      <c r="Q620" s="763"/>
      <c r="R620" s="763"/>
      <c r="S620" s="763"/>
      <c r="T620" s="764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37" t="s">
        <v>1003</v>
      </c>
      <c r="AG620" s="75"/>
      <c r="AJ620" s="79"/>
      <c r="AK620" s="79"/>
      <c r="BB620" s="738" t="s">
        <v>66</v>
      </c>
      <c r="BM620" s="75">
        <f t="shared" si="111"/>
        <v>0</v>
      </c>
      <c r="BN620" s="75">
        <f t="shared" si="112"/>
        <v>0</v>
      </c>
      <c r="BO620" s="75">
        <f t="shared" si="113"/>
        <v>0</v>
      </c>
      <c r="BP620" s="75">
        <f t="shared" si="114"/>
        <v>0</v>
      </c>
    </row>
    <row r="621" spans="1:68" x14ac:dyDescent="0.2">
      <c r="A621" s="768"/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9"/>
      <c r="P621" s="765" t="s">
        <v>40</v>
      </c>
      <c r="Q621" s="766"/>
      <c r="R621" s="766"/>
      <c r="S621" s="766"/>
      <c r="T621" s="766"/>
      <c r="U621" s="766"/>
      <c r="V621" s="767"/>
      <c r="W621" s="40" t="s">
        <v>39</v>
      </c>
      <c r="X621" s="41">
        <f>IFERROR(X613/H613,"0")+IFERROR(X614/H614,"0")+IFERROR(X615/H615,"0")+IFERROR(X616/H616,"0")+IFERROR(X617/H617,"0")+IFERROR(X618/H618,"0")+IFERROR(X619/H619,"0")+IFERROR(X620/H620,"0")</f>
        <v>0</v>
      </c>
      <c r="Y621" s="41">
        <f>IFERROR(Y613/H613,"0")+IFERROR(Y614/H614,"0")+IFERROR(Y615/H615,"0")+IFERROR(Y616/H616,"0")+IFERROR(Y617/H617,"0")+IFERROR(Y618/H618,"0")+IFERROR(Y619/H619,"0")+IFERROR(Y620/H620,"0")</f>
        <v>0</v>
      </c>
      <c r="Z621" s="41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768"/>
      <c r="B622" s="768"/>
      <c r="C622" s="768"/>
      <c r="D622" s="768"/>
      <c r="E622" s="768"/>
      <c r="F622" s="768"/>
      <c r="G622" s="768"/>
      <c r="H622" s="768"/>
      <c r="I622" s="768"/>
      <c r="J622" s="768"/>
      <c r="K622" s="768"/>
      <c r="L622" s="768"/>
      <c r="M622" s="768"/>
      <c r="N622" s="768"/>
      <c r="O622" s="769"/>
      <c r="P622" s="765" t="s">
        <v>40</v>
      </c>
      <c r="Q622" s="766"/>
      <c r="R622" s="766"/>
      <c r="S622" s="766"/>
      <c r="T622" s="766"/>
      <c r="U622" s="766"/>
      <c r="V622" s="767"/>
      <c r="W622" s="40" t="s">
        <v>0</v>
      </c>
      <c r="X622" s="41">
        <f>IFERROR(SUM(X613:X620),"0")</f>
        <v>0</v>
      </c>
      <c r="Y622" s="41">
        <f>IFERROR(SUM(Y613:Y620),"0")</f>
        <v>0</v>
      </c>
      <c r="Z622" s="40"/>
      <c r="AA622" s="64"/>
      <c r="AB622" s="64"/>
      <c r="AC622" s="64"/>
    </row>
    <row r="623" spans="1:68" ht="14.25" customHeight="1" x14ac:dyDescent="0.25">
      <c r="A623" s="760" t="s">
        <v>226</v>
      </c>
      <c r="B623" s="760"/>
      <c r="C623" s="760"/>
      <c r="D623" s="760"/>
      <c r="E623" s="760"/>
      <c r="F623" s="760"/>
      <c r="G623" s="760"/>
      <c r="H623" s="760"/>
      <c r="I623" s="760"/>
      <c r="J623" s="760"/>
      <c r="K623" s="760"/>
      <c r="L623" s="760"/>
      <c r="M623" s="760"/>
      <c r="N623" s="760"/>
      <c r="O623" s="760"/>
      <c r="P623" s="760"/>
      <c r="Q623" s="760"/>
      <c r="R623" s="760"/>
      <c r="S623" s="760"/>
      <c r="T623" s="760"/>
      <c r="U623" s="760"/>
      <c r="V623" s="760"/>
      <c r="W623" s="760"/>
      <c r="X623" s="760"/>
      <c r="Y623" s="760"/>
      <c r="Z623" s="760"/>
      <c r="AA623" s="63"/>
      <c r="AB623" s="63"/>
      <c r="AC623" s="63"/>
    </row>
    <row r="624" spans="1:68" ht="27" customHeight="1" x14ac:dyDescent="0.25">
      <c r="A624" s="60" t="s">
        <v>1016</v>
      </c>
      <c r="B624" s="60" t="s">
        <v>1017</v>
      </c>
      <c r="C624" s="34">
        <v>4301060408</v>
      </c>
      <c r="D624" s="761">
        <v>4640242180120</v>
      </c>
      <c r="E624" s="761"/>
      <c r="F624" s="59">
        <v>1.3</v>
      </c>
      <c r="G624" s="35">
        <v>6</v>
      </c>
      <c r="H624" s="59">
        <v>7.8</v>
      </c>
      <c r="I624" s="59">
        <v>8.2799999999999994</v>
      </c>
      <c r="J624" s="35">
        <v>56</v>
      </c>
      <c r="K624" s="35" t="s">
        <v>130</v>
      </c>
      <c r="L624" s="35"/>
      <c r="M624" s="36" t="s">
        <v>82</v>
      </c>
      <c r="N624" s="36"/>
      <c r="O624" s="35">
        <v>40</v>
      </c>
      <c r="P624" s="779" t="s">
        <v>1018</v>
      </c>
      <c r="Q624" s="763"/>
      <c r="R624" s="763"/>
      <c r="S624" s="763"/>
      <c r="T624" s="764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IFERROR(IF(Y624=0,"",ROUNDUP(Y624/H624,0)*0.02175),"")</f>
        <v/>
      </c>
      <c r="AA624" s="65" t="s">
        <v>45</v>
      </c>
      <c r="AB624" s="66" t="s">
        <v>45</v>
      </c>
      <c r="AC624" s="739" t="s">
        <v>1019</v>
      </c>
      <c r="AG624" s="75"/>
      <c r="AJ624" s="79"/>
      <c r="AK624" s="79"/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1016</v>
      </c>
      <c r="B625" s="60" t="s">
        <v>1020</v>
      </c>
      <c r="C625" s="34">
        <v>4301060354</v>
      </c>
      <c r="D625" s="761">
        <v>4640242180120</v>
      </c>
      <c r="E625" s="761"/>
      <c r="F625" s="59">
        <v>1.3</v>
      </c>
      <c r="G625" s="35">
        <v>6</v>
      </c>
      <c r="H625" s="59">
        <v>7.8</v>
      </c>
      <c r="I625" s="59">
        <v>8.2799999999999994</v>
      </c>
      <c r="J625" s="35">
        <v>56</v>
      </c>
      <c r="K625" s="35" t="s">
        <v>130</v>
      </c>
      <c r="L625" s="35"/>
      <c r="M625" s="36" t="s">
        <v>82</v>
      </c>
      <c r="N625" s="36"/>
      <c r="O625" s="35">
        <v>40</v>
      </c>
      <c r="P625" s="780" t="s">
        <v>1021</v>
      </c>
      <c r="Q625" s="763"/>
      <c r="R625" s="763"/>
      <c r="S625" s="763"/>
      <c r="T625" s="764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1" t="s">
        <v>1019</v>
      </c>
      <c r="AG625" s="75"/>
      <c r="AJ625" s="79"/>
      <c r="AK625" s="79"/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1022</v>
      </c>
      <c r="B626" s="60" t="s">
        <v>1023</v>
      </c>
      <c r="C626" s="34">
        <v>4301060407</v>
      </c>
      <c r="D626" s="761">
        <v>4640242180137</v>
      </c>
      <c r="E626" s="761"/>
      <c r="F626" s="59">
        <v>1.3</v>
      </c>
      <c r="G626" s="35">
        <v>6</v>
      </c>
      <c r="H626" s="59">
        <v>7.8</v>
      </c>
      <c r="I626" s="59">
        <v>8.2799999999999994</v>
      </c>
      <c r="J626" s="35">
        <v>56</v>
      </c>
      <c r="K626" s="35" t="s">
        <v>130</v>
      </c>
      <c r="L626" s="35"/>
      <c r="M626" s="36" t="s">
        <v>82</v>
      </c>
      <c r="N626" s="36"/>
      <c r="O626" s="35">
        <v>40</v>
      </c>
      <c r="P626" s="781" t="s">
        <v>1024</v>
      </c>
      <c r="Q626" s="763"/>
      <c r="R626" s="763"/>
      <c r="S626" s="763"/>
      <c r="T626" s="76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3" t="s">
        <v>1025</v>
      </c>
      <c r="AG626" s="75"/>
      <c r="AJ626" s="79"/>
      <c r="AK626" s="79"/>
      <c r="BB626" s="744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1022</v>
      </c>
      <c r="B627" s="60" t="s">
        <v>1026</v>
      </c>
      <c r="C627" s="34">
        <v>4301060355</v>
      </c>
      <c r="D627" s="761">
        <v>4640242180137</v>
      </c>
      <c r="E627" s="761"/>
      <c r="F627" s="59">
        <v>1.3</v>
      </c>
      <c r="G627" s="35">
        <v>6</v>
      </c>
      <c r="H627" s="59">
        <v>7.8</v>
      </c>
      <c r="I627" s="59">
        <v>8.2799999999999994</v>
      </c>
      <c r="J627" s="35">
        <v>56</v>
      </c>
      <c r="K627" s="35" t="s">
        <v>130</v>
      </c>
      <c r="L627" s="35"/>
      <c r="M627" s="36" t="s">
        <v>82</v>
      </c>
      <c r="N627" s="36"/>
      <c r="O627" s="35">
        <v>40</v>
      </c>
      <c r="P627" s="782" t="s">
        <v>1027</v>
      </c>
      <c r="Q627" s="763"/>
      <c r="R627" s="763"/>
      <c r="S627" s="763"/>
      <c r="T627" s="76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1025</v>
      </c>
      <c r="AG627" s="75"/>
      <c r="AJ627" s="79"/>
      <c r="AK627" s="79"/>
      <c r="BB627" s="746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68"/>
      <c r="B628" s="768"/>
      <c r="C628" s="768"/>
      <c r="D628" s="768"/>
      <c r="E628" s="768"/>
      <c r="F628" s="768"/>
      <c r="G628" s="768"/>
      <c r="H628" s="768"/>
      <c r="I628" s="768"/>
      <c r="J628" s="768"/>
      <c r="K628" s="768"/>
      <c r="L628" s="768"/>
      <c r="M628" s="768"/>
      <c r="N628" s="768"/>
      <c r="O628" s="769"/>
      <c r="P628" s="765" t="s">
        <v>40</v>
      </c>
      <c r="Q628" s="766"/>
      <c r="R628" s="766"/>
      <c r="S628" s="766"/>
      <c r="T628" s="766"/>
      <c r="U628" s="766"/>
      <c r="V628" s="767"/>
      <c r="W628" s="40" t="s">
        <v>39</v>
      </c>
      <c r="X628" s="41">
        <f>IFERROR(X624/H624,"0")+IFERROR(X625/H625,"0")+IFERROR(X626/H626,"0")+IFERROR(X627/H627,"0")</f>
        <v>0</v>
      </c>
      <c r="Y628" s="41">
        <f>IFERROR(Y624/H624,"0")+IFERROR(Y625/H625,"0")+IFERROR(Y626/H626,"0")+IFERROR(Y627/H627,"0")</f>
        <v>0</v>
      </c>
      <c r="Z628" s="41">
        <f>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768"/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9"/>
      <c r="P629" s="765" t="s">
        <v>40</v>
      </c>
      <c r="Q629" s="766"/>
      <c r="R629" s="766"/>
      <c r="S629" s="766"/>
      <c r="T629" s="766"/>
      <c r="U629" s="766"/>
      <c r="V629" s="767"/>
      <c r="W629" s="40" t="s">
        <v>0</v>
      </c>
      <c r="X629" s="41">
        <f>IFERROR(SUM(X624:X627),"0")</f>
        <v>0</v>
      </c>
      <c r="Y629" s="41">
        <f>IFERROR(SUM(Y624:Y627),"0")</f>
        <v>0</v>
      </c>
      <c r="Z629" s="40"/>
      <c r="AA629" s="64"/>
      <c r="AB629" s="64"/>
      <c r="AC629" s="64"/>
    </row>
    <row r="630" spans="1:68" ht="16.5" customHeight="1" x14ac:dyDescent="0.25">
      <c r="A630" s="783" t="s">
        <v>1028</v>
      </c>
      <c r="B630" s="783"/>
      <c r="C630" s="783"/>
      <c r="D630" s="783"/>
      <c r="E630" s="783"/>
      <c r="F630" s="783"/>
      <c r="G630" s="783"/>
      <c r="H630" s="783"/>
      <c r="I630" s="783"/>
      <c r="J630" s="783"/>
      <c r="K630" s="783"/>
      <c r="L630" s="783"/>
      <c r="M630" s="783"/>
      <c r="N630" s="783"/>
      <c r="O630" s="783"/>
      <c r="P630" s="783"/>
      <c r="Q630" s="783"/>
      <c r="R630" s="783"/>
      <c r="S630" s="783"/>
      <c r="T630" s="783"/>
      <c r="U630" s="783"/>
      <c r="V630" s="783"/>
      <c r="W630" s="783"/>
      <c r="X630" s="783"/>
      <c r="Y630" s="783"/>
      <c r="Z630" s="783"/>
      <c r="AA630" s="62"/>
      <c r="AB630" s="62"/>
      <c r="AC630" s="62"/>
    </row>
    <row r="631" spans="1:68" ht="14.25" customHeight="1" x14ac:dyDescent="0.25">
      <c r="A631" s="760" t="s">
        <v>125</v>
      </c>
      <c r="B631" s="760"/>
      <c r="C631" s="760"/>
      <c r="D631" s="760"/>
      <c r="E631" s="760"/>
      <c r="F631" s="760"/>
      <c r="G631" s="760"/>
      <c r="H631" s="760"/>
      <c r="I631" s="760"/>
      <c r="J631" s="760"/>
      <c r="K631" s="760"/>
      <c r="L631" s="760"/>
      <c r="M631" s="760"/>
      <c r="N631" s="760"/>
      <c r="O631" s="760"/>
      <c r="P631" s="760"/>
      <c r="Q631" s="760"/>
      <c r="R631" s="760"/>
      <c r="S631" s="760"/>
      <c r="T631" s="760"/>
      <c r="U631" s="760"/>
      <c r="V631" s="760"/>
      <c r="W631" s="760"/>
      <c r="X631" s="760"/>
      <c r="Y631" s="760"/>
      <c r="Z631" s="760"/>
      <c r="AA631" s="63"/>
      <c r="AB631" s="63"/>
      <c r="AC631" s="63"/>
    </row>
    <row r="632" spans="1:68" ht="27" customHeight="1" x14ac:dyDescent="0.25">
      <c r="A632" s="60" t="s">
        <v>1029</v>
      </c>
      <c r="B632" s="60" t="s">
        <v>1030</v>
      </c>
      <c r="C632" s="34">
        <v>4301011951</v>
      </c>
      <c r="D632" s="761">
        <v>4640242180045</v>
      </c>
      <c r="E632" s="761"/>
      <c r="F632" s="59">
        <v>1.5</v>
      </c>
      <c r="G632" s="35">
        <v>8</v>
      </c>
      <c r="H632" s="59">
        <v>12</v>
      </c>
      <c r="I632" s="59">
        <v>12.48</v>
      </c>
      <c r="J632" s="35">
        <v>56</v>
      </c>
      <c r="K632" s="35" t="s">
        <v>130</v>
      </c>
      <c r="L632" s="35"/>
      <c r="M632" s="36" t="s">
        <v>133</v>
      </c>
      <c r="N632" s="36"/>
      <c r="O632" s="35">
        <v>55</v>
      </c>
      <c r="P632" s="775" t="s">
        <v>1031</v>
      </c>
      <c r="Q632" s="763"/>
      <c r="R632" s="763"/>
      <c r="S632" s="763"/>
      <c r="T632" s="764"/>
      <c r="U632" s="37" t="s">
        <v>45</v>
      </c>
      <c r="V632" s="37" t="s">
        <v>45</v>
      </c>
      <c r="W632" s="38" t="s">
        <v>0</v>
      </c>
      <c r="X632" s="56">
        <v>0</v>
      </c>
      <c r="Y632" s="53">
        <f>IFERROR(IF(X632="",0,CEILING((X632/$H632),1)*$H632),"")</f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47" t="s">
        <v>1032</v>
      </c>
      <c r="AG632" s="75"/>
      <c r="AJ632" s="79"/>
      <c r="AK632" s="79"/>
      <c r="BB632" s="748" t="s">
        <v>66</v>
      </c>
      <c r="BM632" s="75">
        <f>IFERROR(X632*I632/H632,"0")</f>
        <v>0</v>
      </c>
      <c r="BN632" s="75">
        <f>IFERROR(Y632*I632/H632,"0")</f>
        <v>0</v>
      </c>
      <c r="BO632" s="75">
        <f>IFERROR(1/J632*(X632/H632),"0")</f>
        <v>0</v>
      </c>
      <c r="BP632" s="75">
        <f>IFERROR(1/J632*(Y632/H632),"0")</f>
        <v>0</v>
      </c>
    </row>
    <row r="633" spans="1:68" ht="27" customHeight="1" x14ac:dyDescent="0.25">
      <c r="A633" s="60" t="s">
        <v>1033</v>
      </c>
      <c r="B633" s="60" t="s">
        <v>1034</v>
      </c>
      <c r="C633" s="34">
        <v>4301011950</v>
      </c>
      <c r="D633" s="761">
        <v>4640242180601</v>
      </c>
      <c r="E633" s="761"/>
      <c r="F633" s="59">
        <v>1.5</v>
      </c>
      <c r="G633" s="35">
        <v>8</v>
      </c>
      <c r="H633" s="59">
        <v>12</v>
      </c>
      <c r="I633" s="59">
        <v>12.48</v>
      </c>
      <c r="J633" s="35">
        <v>56</v>
      </c>
      <c r="K633" s="35" t="s">
        <v>130</v>
      </c>
      <c r="L633" s="35"/>
      <c r="M633" s="36" t="s">
        <v>133</v>
      </c>
      <c r="N633" s="36"/>
      <c r="O633" s="35">
        <v>55</v>
      </c>
      <c r="P633" s="776" t="s">
        <v>1035</v>
      </c>
      <c r="Q633" s="763"/>
      <c r="R633" s="763"/>
      <c r="S633" s="763"/>
      <c r="T633" s="764"/>
      <c r="U633" s="37" t="s">
        <v>45</v>
      </c>
      <c r="V633" s="37" t="s">
        <v>45</v>
      </c>
      <c r="W633" s="38" t="s">
        <v>0</v>
      </c>
      <c r="X633" s="56">
        <v>0</v>
      </c>
      <c r="Y633" s="53">
        <f>IFERROR(IF(X633="",0,CEILING((X633/$H633),1)*$H633),"")</f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49" t="s">
        <v>1036</v>
      </c>
      <c r="AG633" s="75"/>
      <c r="AJ633" s="79"/>
      <c r="AK633" s="79"/>
      <c r="BB633" s="750" t="s">
        <v>66</v>
      </c>
      <c r="BM633" s="75">
        <f>IFERROR(X633*I633/H633,"0")</f>
        <v>0</v>
      </c>
      <c r="BN633" s="75">
        <f>IFERROR(Y633*I633/H633,"0")</f>
        <v>0</v>
      </c>
      <c r="BO633" s="75">
        <f>IFERROR(1/J633*(X633/H633),"0")</f>
        <v>0</v>
      </c>
      <c r="BP633" s="75">
        <f>IFERROR(1/J633*(Y633/H633),"0")</f>
        <v>0</v>
      </c>
    </row>
    <row r="634" spans="1:68" x14ac:dyDescent="0.2">
      <c r="A634" s="768"/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9"/>
      <c r="P634" s="765" t="s">
        <v>40</v>
      </c>
      <c r="Q634" s="766"/>
      <c r="R634" s="766"/>
      <c r="S634" s="766"/>
      <c r="T634" s="766"/>
      <c r="U634" s="766"/>
      <c r="V634" s="767"/>
      <c r="W634" s="40" t="s">
        <v>39</v>
      </c>
      <c r="X634" s="41">
        <f>IFERROR(X632/H632,"0")+IFERROR(X633/H633,"0")</f>
        <v>0</v>
      </c>
      <c r="Y634" s="41">
        <f>IFERROR(Y632/H632,"0")+IFERROR(Y633/H633,"0")</f>
        <v>0</v>
      </c>
      <c r="Z634" s="41">
        <f>IFERROR(IF(Z632="",0,Z632),"0")+IFERROR(IF(Z633="",0,Z633),"0")</f>
        <v>0</v>
      </c>
      <c r="AA634" s="64"/>
      <c r="AB634" s="64"/>
      <c r="AC634" s="64"/>
    </row>
    <row r="635" spans="1:68" x14ac:dyDescent="0.2">
      <c r="A635" s="768"/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9"/>
      <c r="P635" s="765" t="s">
        <v>40</v>
      </c>
      <c r="Q635" s="766"/>
      <c r="R635" s="766"/>
      <c r="S635" s="766"/>
      <c r="T635" s="766"/>
      <c r="U635" s="766"/>
      <c r="V635" s="767"/>
      <c r="W635" s="40" t="s">
        <v>0</v>
      </c>
      <c r="X635" s="41">
        <f>IFERROR(SUM(X632:X633),"0")</f>
        <v>0</v>
      </c>
      <c r="Y635" s="41">
        <f>IFERROR(SUM(Y632:Y633),"0")</f>
        <v>0</v>
      </c>
      <c r="Z635" s="40"/>
      <c r="AA635" s="64"/>
      <c r="AB635" s="64"/>
      <c r="AC635" s="64"/>
    </row>
    <row r="636" spans="1:68" ht="14.25" customHeight="1" x14ac:dyDescent="0.25">
      <c r="A636" s="760" t="s">
        <v>180</v>
      </c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0"/>
      <c r="P636" s="760"/>
      <c r="Q636" s="760"/>
      <c r="R636" s="760"/>
      <c r="S636" s="760"/>
      <c r="T636" s="760"/>
      <c r="U636" s="760"/>
      <c r="V636" s="760"/>
      <c r="W636" s="760"/>
      <c r="X636" s="760"/>
      <c r="Y636" s="760"/>
      <c r="Z636" s="760"/>
      <c r="AA636" s="63"/>
      <c r="AB636" s="63"/>
      <c r="AC636" s="63"/>
    </row>
    <row r="637" spans="1:68" ht="27" customHeight="1" x14ac:dyDescent="0.25">
      <c r="A637" s="60" t="s">
        <v>1037</v>
      </c>
      <c r="B637" s="60" t="s">
        <v>1038</v>
      </c>
      <c r="C637" s="34">
        <v>4301020314</v>
      </c>
      <c r="D637" s="761">
        <v>4640242180090</v>
      </c>
      <c r="E637" s="761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/>
      <c r="M637" s="36" t="s">
        <v>133</v>
      </c>
      <c r="N637" s="36"/>
      <c r="O637" s="35">
        <v>50</v>
      </c>
      <c r="P637" s="777" t="s">
        <v>1039</v>
      </c>
      <c r="Q637" s="763"/>
      <c r="R637" s="763"/>
      <c r="S637" s="763"/>
      <c r="T637" s="764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1" t="s">
        <v>1040</v>
      </c>
      <c r="AG637" s="75"/>
      <c r="AJ637" s="79"/>
      <c r="AK637" s="79"/>
      <c r="BB637" s="752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768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65" t="s">
        <v>40</v>
      </c>
      <c r="Q638" s="766"/>
      <c r="R638" s="766"/>
      <c r="S638" s="766"/>
      <c r="T638" s="766"/>
      <c r="U638" s="766"/>
      <c r="V638" s="767"/>
      <c r="W638" s="40" t="s">
        <v>39</v>
      </c>
      <c r="X638" s="41">
        <f>IFERROR(X637/H637,"0")</f>
        <v>0</v>
      </c>
      <c r="Y638" s="41">
        <f>IFERROR(Y637/H637,"0")</f>
        <v>0</v>
      </c>
      <c r="Z638" s="41">
        <f>IFERROR(IF(Z637="",0,Z637),"0")</f>
        <v>0</v>
      </c>
      <c r="AA638" s="64"/>
      <c r="AB638" s="64"/>
      <c r="AC638" s="64"/>
    </row>
    <row r="639" spans="1:68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65" t="s">
        <v>40</v>
      </c>
      <c r="Q639" s="766"/>
      <c r="R639" s="766"/>
      <c r="S639" s="766"/>
      <c r="T639" s="766"/>
      <c r="U639" s="766"/>
      <c r="V639" s="767"/>
      <c r="W639" s="40" t="s">
        <v>0</v>
      </c>
      <c r="X639" s="41">
        <f>IFERROR(SUM(X637:X637),"0")</f>
        <v>0</v>
      </c>
      <c r="Y639" s="41">
        <f>IFERROR(SUM(Y637:Y637),"0")</f>
        <v>0</v>
      </c>
      <c r="Z639" s="40"/>
      <c r="AA639" s="64"/>
      <c r="AB639" s="64"/>
      <c r="AC639" s="64"/>
    </row>
    <row r="640" spans="1:68" ht="14.25" customHeight="1" x14ac:dyDescent="0.25">
      <c r="A640" s="760" t="s">
        <v>78</v>
      </c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0"/>
      <c r="P640" s="760"/>
      <c r="Q640" s="760"/>
      <c r="R640" s="760"/>
      <c r="S640" s="760"/>
      <c r="T640" s="760"/>
      <c r="U640" s="760"/>
      <c r="V640" s="760"/>
      <c r="W640" s="760"/>
      <c r="X640" s="760"/>
      <c r="Y640" s="760"/>
      <c r="Z640" s="760"/>
      <c r="AA640" s="63"/>
      <c r="AB640" s="63"/>
      <c r="AC640" s="63"/>
    </row>
    <row r="641" spans="1:68" ht="27" customHeight="1" x14ac:dyDescent="0.25">
      <c r="A641" s="60" t="s">
        <v>1041</v>
      </c>
      <c r="B641" s="60" t="s">
        <v>1042</v>
      </c>
      <c r="C641" s="34">
        <v>4301031321</v>
      </c>
      <c r="D641" s="761">
        <v>4640242180076</v>
      </c>
      <c r="E641" s="761"/>
      <c r="F641" s="59">
        <v>0.7</v>
      </c>
      <c r="G641" s="35">
        <v>6</v>
      </c>
      <c r="H641" s="59">
        <v>4.2</v>
      </c>
      <c r="I641" s="59">
        <v>4.4000000000000004</v>
      </c>
      <c r="J641" s="35">
        <v>156</v>
      </c>
      <c r="K641" s="35" t="s">
        <v>88</v>
      </c>
      <c r="L641" s="35"/>
      <c r="M641" s="36" t="s">
        <v>82</v>
      </c>
      <c r="N641" s="36"/>
      <c r="O641" s="35">
        <v>40</v>
      </c>
      <c r="P641" s="778" t="s">
        <v>1043</v>
      </c>
      <c r="Q641" s="763"/>
      <c r="R641" s="763"/>
      <c r="S641" s="763"/>
      <c r="T641" s="764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IFERROR(IF(Y641=0,"",ROUNDUP(Y641/H641,0)*0.00753),"")</f>
        <v/>
      </c>
      <c r="AA641" s="65" t="s">
        <v>45</v>
      </c>
      <c r="AB641" s="66" t="s">
        <v>45</v>
      </c>
      <c r="AC641" s="753" t="s">
        <v>1044</v>
      </c>
      <c r="AG641" s="75"/>
      <c r="AJ641" s="79"/>
      <c r="AK641" s="79"/>
      <c r="BB641" s="754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68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65" t="s">
        <v>40</v>
      </c>
      <c r="Q642" s="766"/>
      <c r="R642" s="766"/>
      <c r="S642" s="766"/>
      <c r="T642" s="766"/>
      <c r="U642" s="766"/>
      <c r="V642" s="767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65" t="s">
        <v>40</v>
      </c>
      <c r="Q643" s="766"/>
      <c r="R643" s="766"/>
      <c r="S643" s="766"/>
      <c r="T643" s="766"/>
      <c r="U643" s="766"/>
      <c r="V643" s="767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760" t="s">
        <v>84</v>
      </c>
      <c r="B644" s="760"/>
      <c r="C644" s="760"/>
      <c r="D644" s="760"/>
      <c r="E644" s="760"/>
      <c r="F644" s="760"/>
      <c r="G644" s="760"/>
      <c r="H644" s="760"/>
      <c r="I644" s="760"/>
      <c r="J644" s="760"/>
      <c r="K644" s="760"/>
      <c r="L644" s="760"/>
      <c r="M644" s="760"/>
      <c r="N644" s="760"/>
      <c r="O644" s="760"/>
      <c r="P644" s="760"/>
      <c r="Q644" s="760"/>
      <c r="R644" s="760"/>
      <c r="S644" s="760"/>
      <c r="T644" s="760"/>
      <c r="U644" s="760"/>
      <c r="V644" s="760"/>
      <c r="W644" s="760"/>
      <c r="X644" s="760"/>
      <c r="Y644" s="760"/>
      <c r="Z644" s="760"/>
      <c r="AA644" s="63"/>
      <c r="AB644" s="63"/>
      <c r="AC644" s="63"/>
    </row>
    <row r="645" spans="1:68" ht="27" customHeight="1" x14ac:dyDescent="0.25">
      <c r="A645" s="60" t="s">
        <v>1045</v>
      </c>
      <c r="B645" s="60" t="s">
        <v>1046</v>
      </c>
      <c r="C645" s="34">
        <v>4301051780</v>
      </c>
      <c r="D645" s="761">
        <v>4640242180106</v>
      </c>
      <c r="E645" s="761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130</v>
      </c>
      <c r="L645" s="35"/>
      <c r="M645" s="36" t="s">
        <v>82</v>
      </c>
      <c r="N645" s="36"/>
      <c r="O645" s="35">
        <v>45</v>
      </c>
      <c r="P645" s="762" t="s">
        <v>1047</v>
      </c>
      <c r="Q645" s="763"/>
      <c r="R645" s="763"/>
      <c r="S645" s="763"/>
      <c r="T645" s="764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55" t="s">
        <v>1048</v>
      </c>
      <c r="AG645" s="75"/>
      <c r="AJ645" s="79"/>
      <c r="AK645" s="79"/>
      <c r="BB645" s="75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68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65" t="s">
        <v>40</v>
      </c>
      <c r="Q646" s="766"/>
      <c r="R646" s="766"/>
      <c r="S646" s="766"/>
      <c r="T646" s="766"/>
      <c r="U646" s="766"/>
      <c r="V646" s="767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65" t="s">
        <v>40</v>
      </c>
      <c r="Q647" s="766"/>
      <c r="R647" s="766"/>
      <c r="S647" s="766"/>
      <c r="T647" s="766"/>
      <c r="U647" s="766"/>
      <c r="V647" s="767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5" customHeight="1" x14ac:dyDescent="0.2">
      <c r="A648" s="768"/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73"/>
      <c r="P648" s="770" t="s">
        <v>33</v>
      </c>
      <c r="Q648" s="771"/>
      <c r="R648" s="771"/>
      <c r="S648" s="771"/>
      <c r="T648" s="771"/>
      <c r="U648" s="771"/>
      <c r="V648" s="772"/>
      <c r="W648" s="40" t="s">
        <v>0</v>
      </c>
      <c r="X648" s="41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17931</v>
      </c>
      <c r="Y648" s="41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18077.5</v>
      </c>
      <c r="Z648" s="40"/>
      <c r="AA648" s="64"/>
      <c r="AB648" s="64"/>
      <c r="AC648" s="64"/>
    </row>
    <row r="649" spans="1:68" x14ac:dyDescent="0.2">
      <c r="A649" s="768"/>
      <c r="B649" s="768"/>
      <c r="C649" s="768"/>
      <c r="D649" s="768"/>
      <c r="E649" s="768"/>
      <c r="F649" s="768"/>
      <c r="G649" s="768"/>
      <c r="H649" s="768"/>
      <c r="I649" s="768"/>
      <c r="J649" s="768"/>
      <c r="K649" s="768"/>
      <c r="L649" s="768"/>
      <c r="M649" s="768"/>
      <c r="N649" s="768"/>
      <c r="O649" s="773"/>
      <c r="P649" s="770" t="s">
        <v>34</v>
      </c>
      <c r="Q649" s="771"/>
      <c r="R649" s="771"/>
      <c r="S649" s="771"/>
      <c r="T649" s="771"/>
      <c r="U649" s="771"/>
      <c r="V649" s="772"/>
      <c r="W649" s="40" t="s">
        <v>0</v>
      </c>
      <c r="X649" s="41">
        <f>IFERROR(SUM(BM22:BM645),"0")</f>
        <v>18705.069808675958</v>
      </c>
      <c r="Y649" s="41">
        <f>IFERROR(SUM(BN22:BN645),"0")</f>
        <v>18860.380000000005</v>
      </c>
      <c r="Z649" s="40"/>
      <c r="AA649" s="64"/>
      <c r="AB649" s="64"/>
      <c r="AC649" s="64"/>
    </row>
    <row r="650" spans="1:68" x14ac:dyDescent="0.2">
      <c r="A650" s="768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73"/>
      <c r="P650" s="770" t="s">
        <v>35</v>
      </c>
      <c r="Q650" s="771"/>
      <c r="R650" s="771"/>
      <c r="S650" s="771"/>
      <c r="T650" s="771"/>
      <c r="U650" s="771"/>
      <c r="V650" s="772"/>
      <c r="W650" s="40" t="s">
        <v>20</v>
      </c>
      <c r="X650" s="42">
        <f>ROUNDUP(SUM(BO22:BO645),0)</f>
        <v>29</v>
      </c>
      <c r="Y650" s="42">
        <f>ROUNDUP(SUM(BP22:BP645),0)</f>
        <v>29</v>
      </c>
      <c r="Z650" s="40"/>
      <c r="AA650" s="64"/>
      <c r="AB650" s="64"/>
      <c r="AC650" s="64"/>
    </row>
    <row r="651" spans="1:68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73"/>
      <c r="P651" s="770" t="s">
        <v>36</v>
      </c>
      <c r="Q651" s="771"/>
      <c r="R651" s="771"/>
      <c r="S651" s="771"/>
      <c r="T651" s="771"/>
      <c r="U651" s="771"/>
      <c r="V651" s="772"/>
      <c r="W651" s="40" t="s">
        <v>0</v>
      </c>
      <c r="X651" s="41">
        <f>GrossWeightTotal+PalletQtyTotal*25</f>
        <v>19430.069808675958</v>
      </c>
      <c r="Y651" s="41">
        <f>GrossWeightTotalR+PalletQtyTotalR*25</f>
        <v>19585.380000000005</v>
      </c>
      <c r="Z651" s="40"/>
      <c r="AA651" s="64"/>
      <c r="AB651" s="64"/>
      <c r="AC651" s="64"/>
    </row>
    <row r="652" spans="1:68" x14ac:dyDescent="0.2">
      <c r="A652" s="76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773"/>
      <c r="P652" s="770" t="s">
        <v>37</v>
      </c>
      <c r="Q652" s="771"/>
      <c r="R652" s="771"/>
      <c r="S652" s="771"/>
      <c r="T652" s="771"/>
      <c r="U652" s="771"/>
      <c r="V652" s="772"/>
      <c r="W652" s="40" t="s">
        <v>20</v>
      </c>
      <c r="X652" s="41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1848.8975689058257</v>
      </c>
      <c r="Y652" s="41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1871</v>
      </c>
      <c r="Z652" s="40"/>
      <c r="AA652" s="64"/>
      <c r="AB652" s="64"/>
      <c r="AC652" s="64"/>
    </row>
    <row r="653" spans="1:68" ht="14.25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773"/>
      <c r="P653" s="770" t="s">
        <v>38</v>
      </c>
      <c r="Q653" s="771"/>
      <c r="R653" s="771"/>
      <c r="S653" s="771"/>
      <c r="T653" s="771"/>
      <c r="U653" s="771"/>
      <c r="V653" s="772"/>
      <c r="W653" s="43" t="s">
        <v>51</v>
      </c>
      <c r="X653" s="40"/>
      <c r="Y653" s="40"/>
      <c r="Z653" s="40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32.015180000000001</v>
      </c>
      <c r="AA653" s="64"/>
      <c r="AB653" s="64"/>
      <c r="AC653" s="64"/>
    </row>
    <row r="654" spans="1:68" ht="13.5" thickBot="1" x14ac:dyDescent="0.25"/>
    <row r="655" spans="1:68" ht="27" thickTop="1" thickBot="1" x14ac:dyDescent="0.25">
      <c r="A655" s="44" t="s">
        <v>9</v>
      </c>
      <c r="B655" s="80" t="s">
        <v>77</v>
      </c>
      <c r="C655" s="757" t="s">
        <v>123</v>
      </c>
      <c r="D655" s="757" t="s">
        <v>123</v>
      </c>
      <c r="E655" s="757" t="s">
        <v>123</v>
      </c>
      <c r="F655" s="757" t="s">
        <v>123</v>
      </c>
      <c r="G655" s="757" t="s">
        <v>123</v>
      </c>
      <c r="H655" s="757" t="s">
        <v>123</v>
      </c>
      <c r="I655" s="757" t="s">
        <v>343</v>
      </c>
      <c r="J655" s="757" t="s">
        <v>343</v>
      </c>
      <c r="K655" s="757" t="s">
        <v>343</v>
      </c>
      <c r="L655" s="774"/>
      <c r="M655" s="757" t="s">
        <v>343</v>
      </c>
      <c r="N655" s="774"/>
      <c r="O655" s="757" t="s">
        <v>343</v>
      </c>
      <c r="P655" s="757" t="s">
        <v>343</v>
      </c>
      <c r="Q655" s="757" t="s">
        <v>343</v>
      </c>
      <c r="R655" s="757" t="s">
        <v>343</v>
      </c>
      <c r="S655" s="757" t="s">
        <v>343</v>
      </c>
      <c r="T655" s="757" t="s">
        <v>343</v>
      </c>
      <c r="U655" s="757" t="s">
        <v>343</v>
      </c>
      <c r="V655" s="757" t="s">
        <v>343</v>
      </c>
      <c r="W655" s="757" t="s">
        <v>343</v>
      </c>
      <c r="X655" s="757" t="s">
        <v>671</v>
      </c>
      <c r="Y655" s="757" t="s">
        <v>671</v>
      </c>
      <c r="Z655" s="757" t="s">
        <v>756</v>
      </c>
      <c r="AA655" s="757" t="s">
        <v>756</v>
      </c>
      <c r="AB655" s="757" t="s">
        <v>756</v>
      </c>
      <c r="AC655" s="757" t="s">
        <v>756</v>
      </c>
      <c r="AD655" s="80" t="s">
        <v>854</v>
      </c>
      <c r="AE655" s="757" t="s">
        <v>929</v>
      </c>
      <c r="AF655" s="757" t="s">
        <v>929</v>
      </c>
    </row>
    <row r="656" spans="1:68" ht="14.25" customHeight="1" thickTop="1" x14ac:dyDescent="0.2">
      <c r="A656" s="758" t="s">
        <v>10</v>
      </c>
      <c r="B656" s="757" t="s">
        <v>77</v>
      </c>
      <c r="C656" s="757" t="s">
        <v>124</v>
      </c>
      <c r="D656" s="757" t="s">
        <v>149</v>
      </c>
      <c r="E656" s="757" t="s">
        <v>234</v>
      </c>
      <c r="F656" s="757" t="s">
        <v>256</v>
      </c>
      <c r="G656" s="757" t="s">
        <v>307</v>
      </c>
      <c r="H656" s="757" t="s">
        <v>123</v>
      </c>
      <c r="I656" s="757" t="s">
        <v>344</v>
      </c>
      <c r="J656" s="757" t="s">
        <v>369</v>
      </c>
      <c r="K656" s="757" t="s">
        <v>442</v>
      </c>
      <c r="L656" s="1"/>
      <c r="M656" s="757" t="s">
        <v>462</v>
      </c>
      <c r="N656" s="1"/>
      <c r="O656" s="757" t="s">
        <v>486</v>
      </c>
      <c r="P656" s="757" t="s">
        <v>515</v>
      </c>
      <c r="Q656" s="757" t="s">
        <v>518</v>
      </c>
      <c r="R656" s="757" t="s">
        <v>527</v>
      </c>
      <c r="S656" s="757" t="s">
        <v>541</v>
      </c>
      <c r="T656" s="757" t="s">
        <v>551</v>
      </c>
      <c r="U656" s="757" t="s">
        <v>564</v>
      </c>
      <c r="V656" s="757" t="s">
        <v>572</v>
      </c>
      <c r="W656" s="757" t="s">
        <v>658</v>
      </c>
      <c r="X656" s="757" t="s">
        <v>672</v>
      </c>
      <c r="Y656" s="757" t="s">
        <v>717</v>
      </c>
      <c r="Z656" s="757" t="s">
        <v>757</v>
      </c>
      <c r="AA656" s="757" t="s">
        <v>814</v>
      </c>
      <c r="AB656" s="757" t="s">
        <v>837</v>
      </c>
      <c r="AC656" s="757" t="s">
        <v>850</v>
      </c>
      <c r="AD656" s="757" t="s">
        <v>854</v>
      </c>
      <c r="AE656" s="757" t="s">
        <v>929</v>
      </c>
      <c r="AF656" s="757" t="s">
        <v>1028</v>
      </c>
    </row>
    <row r="657" spans="1:32" ht="13.5" thickBot="1" x14ac:dyDescent="0.25">
      <c r="A657" s="759"/>
      <c r="B657" s="757"/>
      <c r="C657" s="757"/>
      <c r="D657" s="757"/>
      <c r="E657" s="757"/>
      <c r="F657" s="757"/>
      <c r="G657" s="757"/>
      <c r="H657" s="757"/>
      <c r="I657" s="757"/>
      <c r="J657" s="757"/>
      <c r="K657" s="757"/>
      <c r="L657" s="1"/>
      <c r="M657" s="757"/>
      <c r="N657" s="1"/>
      <c r="O657" s="757"/>
      <c r="P657" s="757"/>
      <c r="Q657" s="757"/>
      <c r="R657" s="757"/>
      <c r="S657" s="757"/>
      <c r="T657" s="757"/>
      <c r="U657" s="757"/>
      <c r="V657" s="757"/>
      <c r="W657" s="757"/>
      <c r="X657" s="757"/>
      <c r="Y657" s="757"/>
      <c r="Z657" s="757"/>
      <c r="AA657" s="757"/>
      <c r="AB657" s="757"/>
      <c r="AC657" s="757"/>
      <c r="AD657" s="757"/>
      <c r="AE657" s="757"/>
      <c r="AF657" s="757"/>
    </row>
    <row r="658" spans="1:32" ht="18" thickTop="1" thickBot="1" x14ac:dyDescent="0.25">
      <c r="A658" s="44" t="s">
        <v>13</v>
      </c>
      <c r="B658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0">
        <f>IFERROR(Y48*1,"0")+IFERROR(Y49*1,"0")+IFERROR(Y50*1,"0")+IFERROR(Y51*1,"0")+IFERROR(Y52*1,"0")+IFERROR(Y53*1,"0")+IFERROR(Y57*1,"0")+IFERROR(Y58*1,"0")</f>
        <v>0</v>
      </c>
      <c r="D658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129.9</v>
      </c>
      <c r="E658" s="50">
        <f>IFERROR(Y107*1,"0")+IFERROR(Y108*1,"0")+IFERROR(Y109*1,"0")+IFERROR(Y113*1,"0")+IFERROR(Y114*1,"0")+IFERROR(Y115*1,"0")+IFERROR(Y116*1,"0")+IFERROR(Y117*1,"0")</f>
        <v>64.8</v>
      </c>
      <c r="F658" s="50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72.899999999999991</v>
      </c>
      <c r="G658" s="50">
        <f>IFERROR(Y154*1,"0")+IFERROR(Y155*1,"0")+IFERROR(Y159*1,"0")+IFERROR(Y160*1,"0")+IFERROR(Y164*1,"0")+IFERROR(Y165*1,"0")</f>
        <v>0</v>
      </c>
      <c r="H658" s="50">
        <f>IFERROR(Y170*1,"0")+IFERROR(Y174*1,"0")+IFERROR(Y175*1,"0")+IFERROR(Y176*1,"0")+IFERROR(Y177*1,"0")+IFERROR(Y178*1,"0")+IFERROR(Y182*1,"0")+IFERROR(Y183*1,"0")+IFERROR(Y184*1,"0")</f>
        <v>25.200000000000003</v>
      </c>
      <c r="I658" s="50">
        <f>IFERROR(Y190*1,"0")+IFERROR(Y194*1,"0")+IFERROR(Y195*1,"0")+IFERROR(Y196*1,"0")+IFERROR(Y197*1,"0")+IFERROR(Y198*1,"0")+IFERROR(Y199*1,"0")+IFERROR(Y200*1,"0")+IFERROR(Y201*1,"0")</f>
        <v>260.39999999999998</v>
      </c>
      <c r="J658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2102.1999999999998</v>
      </c>
      <c r="K658" s="50">
        <f>IFERROR(Y250*1,"0")+IFERROR(Y251*1,"0")+IFERROR(Y252*1,"0")+IFERROR(Y253*1,"0")+IFERROR(Y254*1,"0")+IFERROR(Y255*1,"0")+IFERROR(Y256*1,"0")+IFERROR(Y257*1,"0")</f>
        <v>0</v>
      </c>
      <c r="L658" s="1"/>
      <c r="M658" s="50">
        <f>IFERROR(Y262*1,"0")+IFERROR(Y263*1,"0")+IFERROR(Y264*1,"0")+IFERROR(Y265*1,"0")+IFERROR(Y266*1,"0")+IFERROR(Y267*1,"0")+IFERROR(Y268*1,"0")+IFERROR(Y269*1,"0")+IFERROR(Y273*1,"0")</f>
        <v>0</v>
      </c>
      <c r="N658" s="1"/>
      <c r="O658" s="50">
        <f>IFERROR(Y278*1,"0")+IFERROR(Y279*1,"0")+IFERROR(Y280*1,"0")+IFERROR(Y281*1,"0")+IFERROR(Y282*1,"0")+IFERROR(Y283*1,"0")+IFERROR(Y284*1,"0")+IFERROR(Y285*1,"0")+IFERROR(Y286*1,"0")+IFERROR(Y287*1,"0")</f>
        <v>0</v>
      </c>
      <c r="P658" s="50">
        <f>IFERROR(Y292*1,"0")</f>
        <v>0</v>
      </c>
      <c r="Q658" s="50">
        <f>IFERROR(Y297*1,"0")+IFERROR(Y298*1,"0")+IFERROR(Y299*1,"0")</f>
        <v>0</v>
      </c>
      <c r="R658" s="50">
        <f>IFERROR(Y304*1,"0")+IFERROR(Y305*1,"0")+IFERROR(Y306*1,"0")+IFERROR(Y307*1,"0")+IFERROR(Y308*1,"0")</f>
        <v>0</v>
      </c>
      <c r="S658" s="50">
        <f>IFERROR(Y313*1,"0")+IFERROR(Y317*1,"0")+IFERROR(Y321*1,"0")</f>
        <v>0</v>
      </c>
      <c r="T658" s="50">
        <f>IFERROR(Y326*1,"0")+IFERROR(Y330*1,"0")+IFERROR(Y334*1,"0")+IFERROR(Y335*1,"0")</f>
        <v>0</v>
      </c>
      <c r="U658" s="50">
        <f>IFERROR(Y340*1,"0")+IFERROR(Y344*1,"0")+IFERROR(Y345*1,"0")</f>
        <v>0</v>
      </c>
      <c r="V658" s="50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714.6</v>
      </c>
      <c r="W658" s="50">
        <f>IFERROR(Y398*1,"0")+IFERROR(Y402*1,"0")+IFERROR(Y403*1,"0")+IFERROR(Y404*1,"0")</f>
        <v>81.3</v>
      </c>
      <c r="X658" s="50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13325.400000000001</v>
      </c>
      <c r="Y658" s="50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207.96</v>
      </c>
      <c r="Z658" s="50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159.60000000000002</v>
      </c>
      <c r="AA658" s="50">
        <f>IFERROR(Y506*1,"0")+IFERROR(Y510*1,"0")+IFERROR(Y511*1,"0")+IFERROR(Y512*1,"0")+IFERROR(Y513*1,"0")+IFERROR(Y514*1,"0")+IFERROR(Y518*1,"0")+IFERROR(Y522*1,"0")</f>
        <v>201.60000000000002</v>
      </c>
      <c r="AB658" s="50">
        <f>IFERROR(Y527*1,"0")+IFERROR(Y528*1,"0")+IFERROR(Y529*1,"0")+IFERROR(Y530*1,"0")</f>
        <v>0</v>
      </c>
      <c r="AC658" s="50">
        <f>IFERROR(Y535*1,"0")</f>
        <v>0</v>
      </c>
      <c r="AD658" s="50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517.43999999999994</v>
      </c>
      <c r="AE658" s="50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214.2</v>
      </c>
      <c r="AF658" s="50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2024-11-05T08:03:20Z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