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4360D27-0830-4F6C-AABA-40C1CA3FC2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Y60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9" i="1" s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7" i="1" l="1"/>
  <c r="X285" i="1"/>
  <c r="Y32" i="1"/>
  <c r="Y39" i="1"/>
  <c r="BN37" i="1"/>
  <c r="Z76" i="1"/>
  <c r="Z86" i="1"/>
  <c r="BN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BN139" i="1"/>
  <c r="BP139" i="1"/>
  <c r="Y140" i="1"/>
  <c r="Z167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Y250" i="1"/>
  <c r="Y249" i="1"/>
  <c r="BP248" i="1"/>
  <c r="BN248" i="1"/>
  <c r="BN22" i="1"/>
  <c r="BP22" i="1"/>
  <c r="Y23" i="1"/>
  <c r="Z32" i="1"/>
  <c r="BN28" i="1"/>
  <c r="BP28" i="1"/>
  <c r="X286" i="1"/>
  <c r="X288" i="1" s="1"/>
  <c r="BN3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Z105" i="1"/>
  <c r="Z111" i="1"/>
  <c r="BN109" i="1"/>
  <c r="BP109" i="1"/>
  <c r="Z117" i="1"/>
  <c r="Z124" i="1"/>
  <c r="BN121" i="1"/>
  <c r="BN123" i="1"/>
  <c r="Z135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59" i="1"/>
  <c r="Z207" i="1"/>
  <c r="Z218" i="1"/>
  <c r="Y231" i="1"/>
  <c r="Y232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Z290" i="1" l="1"/>
  <c r="Y286" i="1"/>
  <c r="Y289" i="1"/>
  <c r="Y287" i="1"/>
  <c r="Y285" i="1"/>
  <c r="Y288" i="1"/>
  <c r="C298" i="1" s="1"/>
  <c r="A298" i="1"/>
  <c r="B298" i="1" l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<sst xmlns="http://schemas.openxmlformats.org/spreadsheetml/2006/main" count="1443" uniqueCount="491">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</sst>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4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309" customWidth="1"/>
    <col min="21" max="21" width="10.42578125" style="309" customWidth="1"/>
    <col min="22" max="22" width="9.42578125" style="309" customWidth="1"/>
    <col min="23" max="23" width="8.42578125" style="309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305" customWidth="1"/>
    <col min="34" max="36" width="9.140625" style="305" customWidth="1"/>
    <col min="37" max="16384" width="9.140625" style="305"/>
  </cols>
  <sheetData>
    <row r="1" spans="1:32" s="310" customFormat="1" ht="45" customHeight="1" x14ac:dyDescent="0.2">
      <c r="A1" s="40"/>
      <c r="B1" s="40"/>
      <c r="C1" s="40"/>
      <c r="D1" s="372" t="s">
        <v>0</v>
      </c>
      <c r="E1" s="335"/>
      <c r="F1" s="335"/>
      <c r="G1" s="11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310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5"/>
      <c r="Y2" s="15"/>
      <c r="Z2" s="15"/>
      <c r="AA2" s="15"/>
      <c r="AB2" s="50"/>
      <c r="AC2" s="50"/>
      <c r="AD2" s="50"/>
      <c r="AE2" s="50"/>
    </row>
    <row r="3" spans="1:32" s="310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7"/>
      <c r="M3" s="14"/>
      <c r="N3" s="14"/>
      <c r="O3" s="14"/>
      <c r="P3" s="315"/>
      <c r="Q3" s="315"/>
      <c r="R3" s="315"/>
      <c r="S3" s="315"/>
      <c r="T3" s="315"/>
      <c r="U3" s="315"/>
      <c r="V3" s="315"/>
      <c r="W3" s="315"/>
      <c r="X3" s="15"/>
      <c r="Y3" s="15"/>
      <c r="Z3" s="15"/>
      <c r="AA3" s="15"/>
      <c r="AB3" s="50"/>
      <c r="AC3" s="50"/>
      <c r="AD3" s="50"/>
      <c r="AE3" s="50"/>
    </row>
    <row r="4" spans="1:32" s="31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310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0"/>
      <c r="P5" s="23" t="s">
        <v>9</v>
      </c>
      <c r="Q5" s="508">
        <v>45600</v>
      </c>
      <c r="R5" s="404"/>
      <c r="T5" s="427" t="s">
        <v>10</v>
      </c>
      <c r="U5" s="316"/>
      <c r="V5" s="428" t="s">
        <v>11</v>
      </c>
      <c r="W5" s="404"/>
      <c r="AB5" s="50"/>
      <c r="AC5" s="50"/>
      <c r="AD5" s="50"/>
      <c r="AE5" s="50"/>
    </row>
    <row r="6" spans="1:32" s="310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1"/>
      <c r="P6" s="23" t="s">
        <v>14</v>
      </c>
      <c r="Q6" s="51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2" t="s">
        <v>15</v>
      </c>
      <c r="U6" s="316"/>
      <c r="V6" s="453" t="s">
        <v>16</v>
      </c>
      <c r="W6" s="350"/>
      <c r="AB6" s="50"/>
      <c r="AC6" s="50"/>
      <c r="AD6" s="50"/>
      <c r="AE6" s="50"/>
    </row>
    <row r="7" spans="1:32" s="310" customFormat="1" ht="21.75" hidden="1" customHeight="1" x14ac:dyDescent="0.2">
      <c r="A7" s="54"/>
      <c r="B7" s="54"/>
      <c r="C7" s="5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2"/>
      <c r="P7" s="23"/>
      <c r="Q7" s="41"/>
      <c r="R7" s="41"/>
      <c r="T7" s="315"/>
      <c r="U7" s="316"/>
      <c r="V7" s="454"/>
      <c r="W7" s="455"/>
      <c r="AB7" s="50"/>
      <c r="AC7" s="50"/>
      <c r="AD7" s="50"/>
      <c r="AE7" s="50"/>
    </row>
    <row r="8" spans="1:32" s="310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3"/>
      <c r="P8" s="23" t="s">
        <v>19</v>
      </c>
      <c r="Q8" s="410">
        <v>0.41666666666666669</v>
      </c>
      <c r="R8" s="357"/>
      <c r="T8" s="315"/>
      <c r="U8" s="316"/>
      <c r="V8" s="454"/>
      <c r="W8" s="455"/>
      <c r="AB8" s="50"/>
      <c r="AC8" s="50"/>
      <c r="AD8" s="50"/>
      <c r="AE8" s="50"/>
    </row>
    <row r="9" spans="1:32" s="310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8"/>
      <c r="P9" s="25" t="s">
        <v>20</v>
      </c>
      <c r="Q9" s="401"/>
      <c r="R9" s="402"/>
      <c r="T9" s="315"/>
      <c r="U9" s="316"/>
      <c r="V9" s="456"/>
      <c r="W9" s="457"/>
      <c r="X9" s="42"/>
      <c r="Y9" s="42"/>
      <c r="Z9" s="42"/>
      <c r="AA9" s="42"/>
      <c r="AB9" s="50"/>
      <c r="AC9" s="50"/>
      <c r="AD9" s="50"/>
      <c r="AE9" s="50"/>
    </row>
    <row r="10" spans="1:32" s="310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49" t="str">
        <f>IFERROR(VLOOKUP($D$10,Proxy,2,FALSE),"")</f>
        <v/>
      </c>
      <c r="I10" s="315"/>
      <c r="J10" s="315"/>
      <c r="K10" s="315"/>
      <c r="L10" s="315"/>
      <c r="M10" s="315"/>
      <c r="N10" s="312"/>
      <c r="P10" s="25" t="s">
        <v>21</v>
      </c>
      <c r="Q10" s="433"/>
      <c r="R10" s="434"/>
      <c r="U10" s="23" t="s">
        <v>22</v>
      </c>
      <c r="V10" s="349" t="s">
        <v>23</v>
      </c>
      <c r="W10" s="350"/>
      <c r="X10" s="43"/>
      <c r="Y10" s="43"/>
      <c r="Z10" s="43"/>
      <c r="AA10" s="43"/>
      <c r="AB10" s="50"/>
      <c r="AC10" s="50"/>
      <c r="AD10" s="50"/>
      <c r="AE10" s="50"/>
    </row>
    <row r="11" spans="1:32" s="31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25</v>
      </c>
      <c r="Q11" s="403"/>
      <c r="R11" s="404"/>
      <c r="U11" s="23" t="s">
        <v>26</v>
      </c>
      <c r="V11" s="477" t="s">
        <v>27</v>
      </c>
      <c r="W11" s="402"/>
      <c r="X11" s="44"/>
      <c r="Y11" s="44"/>
      <c r="Z11" s="44"/>
      <c r="AA11" s="44"/>
      <c r="AB11" s="50"/>
      <c r="AC11" s="50"/>
      <c r="AD11" s="50"/>
      <c r="AE11" s="50"/>
    </row>
    <row r="12" spans="1:32" s="310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4"/>
      <c r="P12" s="23" t="s">
        <v>29</v>
      </c>
      <c r="Q12" s="410"/>
      <c r="R12" s="357"/>
      <c r="S12" s="22"/>
      <c r="U12" s="23"/>
      <c r="V12" s="335"/>
      <c r="W12" s="315"/>
      <c r="AB12" s="50"/>
      <c r="AC12" s="50"/>
      <c r="AD12" s="50"/>
      <c r="AE12" s="50"/>
    </row>
    <row r="13" spans="1:32" s="310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4"/>
      <c r="O13" s="25"/>
      <c r="P13" s="25" t="s">
        <v>31</v>
      </c>
      <c r="Q13" s="477"/>
      <c r="R13" s="402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310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4"/>
      <c r="X14" s="49"/>
      <c r="Y14" s="49"/>
      <c r="Z14" s="49"/>
      <c r="AA14" s="49"/>
      <c r="AB14" s="50"/>
      <c r="AC14" s="50"/>
      <c r="AD14" s="50"/>
      <c r="AE14" s="50"/>
    </row>
    <row r="15" spans="1:32" s="310" customFormat="1" ht="22.5" customHeight="1" x14ac:dyDescent="0.2">
      <c r="A15" s="439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5"/>
      <c r="P15" s="419" t="s">
        <v>34</v>
      </c>
      <c r="Q15" s="335"/>
      <c r="R15" s="335"/>
      <c r="S15" s="335"/>
      <c r="T15" s="335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420"/>
      <c r="Q16" s="420"/>
      <c r="R16" s="420"/>
      <c r="S16" s="420"/>
      <c r="T16" s="420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93"/>
      <c r="AF17" s="494"/>
      <c r="AG17" s="68"/>
      <c r="BD17" s="67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313" t="s">
        <v>60</v>
      </c>
      <c r="V18" s="313" t="s">
        <v>61</v>
      </c>
      <c r="W18" s="346"/>
      <c r="X18" s="346"/>
      <c r="Y18" s="517"/>
      <c r="Z18" s="466"/>
      <c r="AA18" s="451"/>
      <c r="AB18" s="451"/>
      <c r="AC18" s="451"/>
      <c r="AD18" s="495"/>
      <c r="AE18" s="496"/>
      <c r="AF18" s="497"/>
      <c r="AG18" s="68"/>
      <c r="BD18" s="67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7"/>
      <c r="AB19" s="47"/>
      <c r="AC19" s="47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7"/>
      <c r="AB20" s="307"/>
      <c r="AC20" s="307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1"/>
      <c r="AB21" s="311"/>
      <c r="AC21" s="311"/>
    </row>
    <row r="22" spans="1:68" ht="27" customHeight="1" x14ac:dyDescent="0.25">
      <c r="A22" s="53" t="s">
        <v>64</v>
      </c>
      <c r="B22" s="53" t="s">
        <v>65</v>
      </c>
      <c r="C22" s="30">
        <v>4301070899</v>
      </c>
      <c r="D22" s="320">
        <v>4607111035752</v>
      </c>
      <c r="E22" s="321"/>
      <c r="F22" s="300">
        <v>0.43</v>
      </c>
      <c r="G22" s="31">
        <v>16</v>
      </c>
      <c r="H22" s="300">
        <v>6.88</v>
      </c>
      <c r="I22" s="300">
        <v>7.2539999999999996</v>
      </c>
      <c r="J22" s="31">
        <v>84</v>
      </c>
      <c r="K22" s="31" t="s">
        <v>66</v>
      </c>
      <c r="L22" s="31" t="s">
        <v>67</v>
      </c>
      <c r="M22" s="32" t="s">
        <v>68</v>
      </c>
      <c r="N22" s="32"/>
      <c r="O22" s="31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3"/>
      <c r="V22" s="33"/>
      <c r="W22" s="34" t="s">
        <v>69</v>
      </c>
      <c r="X22" s="301">
        <v>0</v>
      </c>
      <c r="Y22" s="302">
        <f>IFERROR(IF(X22="","",X22),"")</f>
        <v>0</v>
      </c>
      <c r="Z22" s="35">
        <f>IFERROR(IF(X22="","",X22*0.0155),"")</f>
        <v>0</v>
      </c>
      <c r="AA22" s="55"/>
      <c r="AB22" s="56"/>
      <c r="AC22" s="70" t="s">
        <v>70</v>
      </c>
      <c r="AG22" s="66"/>
      <c r="AJ22" s="69" t="s">
        <v>71</v>
      </c>
      <c r="AK22" s="69">
        <v>1</v>
      </c>
      <c r="BB22" s="71" t="s">
        <v>1</v>
      </c>
      <c r="BM22" s="66">
        <f>IFERROR(X22*I22,"0")</f>
        <v>0</v>
      </c>
      <c r="BN22" s="66">
        <f>IFERROR(Y22*I22,"0")</f>
        <v>0</v>
      </c>
      <c r="BO22" s="66">
        <f>IFERROR(X22/J22,"0")</f>
        <v>0</v>
      </c>
      <c r="BP22" s="66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6" t="s">
        <v>69</v>
      </c>
      <c r="X23" s="303">
        <f>IFERROR(SUM(X22:X22),"0")</f>
        <v>0</v>
      </c>
      <c r="Y23" s="303">
        <f>IFERROR(SUM(Y22:Y22),"0")</f>
        <v>0</v>
      </c>
      <c r="Z23" s="303">
        <f>IFERROR(IF(Z22="",0,Z22),"0")</f>
        <v>0</v>
      </c>
      <c r="AA23" s="304"/>
      <c r="AB23" s="304"/>
      <c r="AC23" s="304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6" t="s">
        <v>73</v>
      </c>
      <c r="X24" s="303">
        <f>IFERROR(SUMPRODUCT(X22:X22*H22:H22),"0")</f>
        <v>0</v>
      </c>
      <c r="Y24" s="303">
        <f>IFERROR(SUMPRODUCT(Y22:Y22*H22:H22),"0")</f>
        <v>0</v>
      </c>
      <c r="Z24" s="36"/>
      <c r="AA24" s="304"/>
      <c r="AB24" s="304"/>
      <c r="AC24" s="304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7"/>
      <c r="AB25" s="47"/>
      <c r="AC25" s="47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7"/>
      <c r="AB26" s="307"/>
      <c r="AC26" s="307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1"/>
      <c r="AB27" s="311"/>
      <c r="AC27" s="311"/>
    </row>
    <row r="28" spans="1:68" ht="27" customHeight="1" x14ac:dyDescent="0.25">
      <c r="A28" s="53" t="s">
        <v>77</v>
      </c>
      <c r="B28" s="53" t="s">
        <v>78</v>
      </c>
      <c r="C28" s="30">
        <v>4301132095</v>
      </c>
      <c r="D28" s="320">
        <v>4607111036605</v>
      </c>
      <c r="E28" s="321"/>
      <c r="F28" s="300">
        <v>0.25</v>
      </c>
      <c r="G28" s="31">
        <v>6</v>
      </c>
      <c r="H28" s="300">
        <v>1.5</v>
      </c>
      <c r="I28" s="300">
        <v>1.9218</v>
      </c>
      <c r="J28" s="31">
        <v>140</v>
      </c>
      <c r="K28" s="31" t="s">
        <v>79</v>
      </c>
      <c r="L28" s="31" t="s">
        <v>80</v>
      </c>
      <c r="M28" s="32" t="s">
        <v>68</v>
      </c>
      <c r="N28" s="32"/>
      <c r="O28" s="31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3"/>
      <c r="V28" s="33"/>
      <c r="W28" s="34" t="s">
        <v>69</v>
      </c>
      <c r="X28" s="301">
        <v>42</v>
      </c>
      <c r="Y28" s="302">
        <f>IFERROR(IF(X28="","",X28),"")</f>
        <v>42</v>
      </c>
      <c r="Z28" s="35">
        <f>IFERROR(IF(X28="","",X28*0.00941),"")</f>
        <v>0.39522000000000002</v>
      </c>
      <c r="AA28" s="55"/>
      <c r="AB28" s="56"/>
      <c r="AC28" s="72" t="s">
        <v>81</v>
      </c>
      <c r="AG28" s="66"/>
      <c r="AJ28" s="69" t="s">
        <v>82</v>
      </c>
      <c r="AK28" s="69">
        <v>14</v>
      </c>
      <c r="BB28" s="73" t="s">
        <v>83</v>
      </c>
      <c r="BM28" s="66">
        <f>IFERROR(X28*I28,"0")</f>
        <v>80.715599999999995</v>
      </c>
      <c r="BN28" s="66">
        <f>IFERROR(Y28*I28,"0")</f>
        <v>80.715599999999995</v>
      </c>
      <c r="BO28" s="66">
        <f>IFERROR(X28/J28,"0")</f>
        <v>0.3</v>
      </c>
      <c r="BP28" s="66">
        <f>IFERROR(Y28/J28,"0")</f>
        <v>0.3</v>
      </c>
    </row>
    <row r="29" spans="1:68" ht="27" customHeight="1" x14ac:dyDescent="0.25">
      <c r="A29" s="53" t="s">
        <v>84</v>
      </c>
      <c r="B29" s="53" t="s">
        <v>85</v>
      </c>
      <c r="C29" s="30">
        <v>4301132093</v>
      </c>
      <c r="D29" s="320">
        <v>4607111036520</v>
      </c>
      <c r="E29" s="321"/>
      <c r="F29" s="300">
        <v>0.25</v>
      </c>
      <c r="G29" s="31">
        <v>6</v>
      </c>
      <c r="H29" s="300">
        <v>1.5</v>
      </c>
      <c r="I29" s="300">
        <v>1.9218</v>
      </c>
      <c r="J29" s="31">
        <v>140</v>
      </c>
      <c r="K29" s="31" t="s">
        <v>79</v>
      </c>
      <c r="L29" s="31" t="s">
        <v>80</v>
      </c>
      <c r="M29" s="32" t="s">
        <v>68</v>
      </c>
      <c r="N29" s="32"/>
      <c r="O29" s="31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3"/>
      <c r="V29" s="33"/>
      <c r="W29" s="34" t="s">
        <v>69</v>
      </c>
      <c r="X29" s="301">
        <v>42</v>
      </c>
      <c r="Y29" s="302">
        <f>IFERROR(IF(X29="","",X29),"")</f>
        <v>42</v>
      </c>
      <c r="Z29" s="35">
        <f>IFERROR(IF(X29="","",X29*0.00941),"")</f>
        <v>0.39522000000000002</v>
      </c>
      <c r="AA29" s="55"/>
      <c r="AB29" s="56"/>
      <c r="AC29" s="74" t="s">
        <v>81</v>
      </c>
      <c r="AG29" s="66"/>
      <c r="AJ29" s="69" t="s">
        <v>82</v>
      </c>
      <c r="AK29" s="69">
        <v>14</v>
      </c>
      <c r="BB29" s="75" t="s">
        <v>83</v>
      </c>
      <c r="BM29" s="66">
        <f>IFERROR(X29*I29,"0")</f>
        <v>80.715599999999995</v>
      </c>
      <c r="BN29" s="66">
        <f>IFERROR(Y29*I29,"0")</f>
        <v>80.715599999999995</v>
      </c>
      <c r="BO29" s="66">
        <f>IFERROR(X29/J29,"0")</f>
        <v>0.3</v>
      </c>
      <c r="BP29" s="66">
        <f>IFERROR(Y29/J29,"0")</f>
        <v>0.3</v>
      </c>
    </row>
    <row r="30" spans="1:68" ht="27" customHeight="1" x14ac:dyDescent="0.25">
      <c r="A30" s="53" t="s">
        <v>86</v>
      </c>
      <c r="B30" s="53" t="s">
        <v>87</v>
      </c>
      <c r="C30" s="30">
        <v>4301132092</v>
      </c>
      <c r="D30" s="320">
        <v>4607111036537</v>
      </c>
      <c r="E30" s="321"/>
      <c r="F30" s="300">
        <v>0.25</v>
      </c>
      <c r="G30" s="31">
        <v>6</v>
      </c>
      <c r="H30" s="300">
        <v>1.5</v>
      </c>
      <c r="I30" s="300">
        <v>1.9218</v>
      </c>
      <c r="J30" s="31">
        <v>140</v>
      </c>
      <c r="K30" s="31" t="s">
        <v>79</v>
      </c>
      <c r="L30" s="31" t="s">
        <v>88</v>
      </c>
      <c r="M30" s="32" t="s">
        <v>68</v>
      </c>
      <c r="N30" s="32"/>
      <c r="O30" s="31">
        <v>180</v>
      </c>
      <c r="P30" s="34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3"/>
      <c r="V30" s="33"/>
      <c r="W30" s="34" t="s">
        <v>69</v>
      </c>
      <c r="X30" s="301">
        <v>0</v>
      </c>
      <c r="Y30" s="302">
        <f>IFERROR(IF(X30="","",X30),"")</f>
        <v>0</v>
      </c>
      <c r="Z30" s="35">
        <f>IFERROR(IF(X30="","",X30*0.00941),"")</f>
        <v>0</v>
      </c>
      <c r="AA30" s="55"/>
      <c r="AB30" s="56"/>
      <c r="AC30" s="76" t="s">
        <v>81</v>
      </c>
      <c r="AG30" s="66"/>
      <c r="AJ30" s="69" t="s">
        <v>89</v>
      </c>
      <c r="AK30" s="69">
        <v>140</v>
      </c>
      <c r="BB30" s="77" t="s">
        <v>83</v>
      </c>
      <c r="BM30" s="66">
        <f>IFERROR(X30*I30,"0")</f>
        <v>0</v>
      </c>
      <c r="BN30" s="66">
        <f>IFERROR(Y30*I30,"0")</f>
        <v>0</v>
      </c>
      <c r="BO30" s="66">
        <f>IFERROR(X30/J30,"0")</f>
        <v>0</v>
      </c>
      <c r="BP30" s="66">
        <f>IFERROR(Y30/J30,"0")</f>
        <v>0</v>
      </c>
    </row>
    <row r="31" spans="1:68" ht="27" customHeight="1" x14ac:dyDescent="0.25">
      <c r="A31" s="53" t="s">
        <v>90</v>
      </c>
      <c r="B31" s="53" t="s">
        <v>91</v>
      </c>
      <c r="C31" s="30">
        <v>4301132094</v>
      </c>
      <c r="D31" s="320">
        <v>4607111036599</v>
      </c>
      <c r="E31" s="321"/>
      <c r="F31" s="300">
        <v>0.25</v>
      </c>
      <c r="G31" s="31">
        <v>6</v>
      </c>
      <c r="H31" s="300">
        <v>1.5</v>
      </c>
      <c r="I31" s="300">
        <v>1.9218</v>
      </c>
      <c r="J31" s="31">
        <v>140</v>
      </c>
      <c r="K31" s="31" t="s">
        <v>79</v>
      </c>
      <c r="L31" s="31" t="s">
        <v>80</v>
      </c>
      <c r="M31" s="32" t="s">
        <v>68</v>
      </c>
      <c r="N31" s="32"/>
      <c r="O31" s="31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3"/>
      <c r="V31" s="33"/>
      <c r="W31" s="34" t="s">
        <v>69</v>
      </c>
      <c r="X31" s="301">
        <v>42</v>
      </c>
      <c r="Y31" s="302">
        <f>IFERROR(IF(X31="","",X31),"")</f>
        <v>42</v>
      </c>
      <c r="Z31" s="35">
        <f>IFERROR(IF(X31="","",X31*0.00941),"")</f>
        <v>0.39522000000000002</v>
      </c>
      <c r="AA31" s="55"/>
      <c r="AB31" s="56"/>
      <c r="AC31" s="78" t="s">
        <v>81</v>
      </c>
      <c r="AG31" s="66"/>
      <c r="AJ31" s="69" t="s">
        <v>82</v>
      </c>
      <c r="AK31" s="69">
        <v>14</v>
      </c>
      <c r="BB31" s="79" t="s">
        <v>83</v>
      </c>
      <c r="BM31" s="66">
        <f>IFERROR(X31*I31,"0")</f>
        <v>80.715599999999995</v>
      </c>
      <c r="BN31" s="66">
        <f>IFERROR(Y31*I31,"0")</f>
        <v>80.715599999999995</v>
      </c>
      <c r="BO31" s="66">
        <f>IFERROR(X31/J31,"0")</f>
        <v>0.3</v>
      </c>
      <c r="BP31" s="66">
        <f>IFERROR(Y31/J31,"0")</f>
        <v>0.3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6" t="s">
        <v>69</v>
      </c>
      <c r="X32" s="303">
        <f>IFERROR(SUM(X28:X31),"0")</f>
        <v>126</v>
      </c>
      <c r="Y32" s="303">
        <f>IFERROR(SUM(Y28:Y31),"0")</f>
        <v>126</v>
      </c>
      <c r="Z32" s="303">
        <f>IFERROR(IF(Z28="",0,Z28),"0")+IFERROR(IF(Z29="",0,Z29),"0")+IFERROR(IF(Z30="",0,Z30),"0")+IFERROR(IF(Z31="",0,Z31),"0")</f>
        <v>1.1856599999999999</v>
      </c>
      <c r="AA32" s="304"/>
      <c r="AB32" s="304"/>
      <c r="AC32" s="304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6" t="s">
        <v>73</v>
      </c>
      <c r="X33" s="303">
        <f>IFERROR(SUMPRODUCT(X28:X31*H28:H31),"0")</f>
        <v>189</v>
      </c>
      <c r="Y33" s="303">
        <f>IFERROR(SUMPRODUCT(Y28:Y31*H28:H31),"0")</f>
        <v>189</v>
      </c>
      <c r="Z33" s="36"/>
      <c r="AA33" s="304"/>
      <c r="AB33" s="304"/>
      <c r="AC33" s="304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7"/>
      <c r="AB34" s="307"/>
      <c r="AC34" s="307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1"/>
      <c r="AB35" s="311"/>
      <c r="AC35" s="311"/>
    </row>
    <row r="36" spans="1:68" ht="27" customHeight="1" x14ac:dyDescent="0.25">
      <c r="A36" s="53" t="s">
        <v>93</v>
      </c>
      <c r="B36" s="53" t="s">
        <v>94</v>
      </c>
      <c r="C36" s="30">
        <v>4301070884</v>
      </c>
      <c r="D36" s="320">
        <v>4607111036315</v>
      </c>
      <c r="E36" s="321"/>
      <c r="F36" s="300">
        <v>0.75</v>
      </c>
      <c r="G36" s="31">
        <v>8</v>
      </c>
      <c r="H36" s="300">
        <v>6</v>
      </c>
      <c r="I36" s="300">
        <v>6.27</v>
      </c>
      <c r="J36" s="31">
        <v>84</v>
      </c>
      <c r="K36" s="31" t="s">
        <v>66</v>
      </c>
      <c r="L36" s="31" t="s">
        <v>80</v>
      </c>
      <c r="M36" s="32" t="s">
        <v>68</v>
      </c>
      <c r="N36" s="32"/>
      <c r="O36" s="31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3"/>
      <c r="V36" s="33"/>
      <c r="W36" s="34" t="s">
        <v>69</v>
      </c>
      <c r="X36" s="301">
        <v>24</v>
      </c>
      <c r="Y36" s="302">
        <f>IFERROR(IF(X36="","",X36),"")</f>
        <v>24</v>
      </c>
      <c r="Z36" s="35">
        <f>IFERROR(IF(X36="","",X36*0.0155),"")</f>
        <v>0.372</v>
      </c>
      <c r="AA36" s="55"/>
      <c r="AB36" s="56"/>
      <c r="AC36" s="80" t="s">
        <v>95</v>
      </c>
      <c r="AG36" s="66"/>
      <c r="AJ36" s="69" t="s">
        <v>82</v>
      </c>
      <c r="AK36" s="69">
        <v>12</v>
      </c>
      <c r="BB36" s="81" t="s">
        <v>1</v>
      </c>
      <c r="BM36" s="66">
        <f>IFERROR(X36*I36,"0")</f>
        <v>150.47999999999999</v>
      </c>
      <c r="BN36" s="66">
        <f>IFERROR(Y36*I36,"0")</f>
        <v>150.47999999999999</v>
      </c>
      <c r="BO36" s="66">
        <f>IFERROR(X36/J36,"0")</f>
        <v>0.2857142857142857</v>
      </c>
      <c r="BP36" s="66">
        <f>IFERROR(Y36/J36,"0")</f>
        <v>0.2857142857142857</v>
      </c>
    </row>
    <row r="37" spans="1:68" ht="27" customHeight="1" x14ac:dyDescent="0.25">
      <c r="A37" s="53" t="s">
        <v>96</v>
      </c>
      <c r="B37" s="53" t="s">
        <v>97</v>
      </c>
      <c r="C37" s="30">
        <v>4301070864</v>
      </c>
      <c r="D37" s="320">
        <v>4607111036292</v>
      </c>
      <c r="E37" s="321"/>
      <c r="F37" s="300">
        <v>0.75</v>
      </c>
      <c r="G37" s="31">
        <v>8</v>
      </c>
      <c r="H37" s="300">
        <v>6</v>
      </c>
      <c r="I37" s="300">
        <v>6.27</v>
      </c>
      <c r="J37" s="31">
        <v>84</v>
      </c>
      <c r="K37" s="31" t="s">
        <v>66</v>
      </c>
      <c r="L37" s="31" t="s">
        <v>80</v>
      </c>
      <c r="M37" s="32" t="s">
        <v>68</v>
      </c>
      <c r="N37" s="32"/>
      <c r="O37" s="31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3"/>
      <c r="V37" s="33"/>
      <c r="W37" s="34" t="s">
        <v>69</v>
      </c>
      <c r="X37" s="301">
        <v>24</v>
      </c>
      <c r="Y37" s="302">
        <f>IFERROR(IF(X37="","",X37),"")</f>
        <v>24</v>
      </c>
      <c r="Z37" s="35">
        <f>IFERROR(IF(X37="","",X37*0.0155),"")</f>
        <v>0.372</v>
      </c>
      <c r="AA37" s="55"/>
      <c r="AB37" s="56"/>
      <c r="AC37" s="82" t="s">
        <v>98</v>
      </c>
      <c r="AG37" s="66"/>
      <c r="AJ37" s="69" t="s">
        <v>82</v>
      </c>
      <c r="AK37" s="69">
        <v>12</v>
      </c>
      <c r="BB37" s="83" t="s">
        <v>1</v>
      </c>
      <c r="BM37" s="66">
        <f>IFERROR(X37*I37,"0")</f>
        <v>150.47999999999999</v>
      </c>
      <c r="BN37" s="66">
        <f>IFERROR(Y37*I37,"0")</f>
        <v>150.47999999999999</v>
      </c>
      <c r="BO37" s="66">
        <f>IFERROR(X37/J37,"0")</f>
        <v>0.2857142857142857</v>
      </c>
      <c r="BP37" s="66">
        <f>IFERROR(Y37/J37,"0")</f>
        <v>0.2857142857142857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6" t="s">
        <v>69</v>
      </c>
      <c r="X38" s="303">
        <f>IFERROR(SUM(X36:X37),"0")</f>
        <v>48</v>
      </c>
      <c r="Y38" s="303">
        <f>IFERROR(SUM(Y36:Y37),"0")</f>
        <v>48</v>
      </c>
      <c r="Z38" s="303">
        <f>IFERROR(IF(Z36="",0,Z36),"0")+IFERROR(IF(Z37="",0,Z37),"0")</f>
        <v>0.74399999999999999</v>
      </c>
      <c r="AA38" s="304"/>
      <c r="AB38" s="304"/>
      <c r="AC38" s="304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6" t="s">
        <v>73</v>
      </c>
      <c r="X39" s="303">
        <f>IFERROR(SUMPRODUCT(X36:X37*H36:H37),"0")</f>
        <v>288</v>
      </c>
      <c r="Y39" s="303">
        <f>IFERROR(SUMPRODUCT(Y36:Y37*H36:H37),"0")</f>
        <v>288</v>
      </c>
      <c r="Z39" s="36"/>
      <c r="AA39" s="304"/>
      <c r="AB39" s="304"/>
      <c r="AC39" s="304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7"/>
      <c r="AB40" s="307"/>
      <c r="AC40" s="307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1"/>
      <c r="AB41" s="311"/>
      <c r="AC41" s="311"/>
    </row>
    <row r="42" spans="1:68" ht="27" customHeight="1" x14ac:dyDescent="0.25">
      <c r="A42" s="53" t="s">
        <v>101</v>
      </c>
      <c r="B42" s="53" t="s">
        <v>102</v>
      </c>
      <c r="C42" s="30">
        <v>4301190022</v>
      </c>
      <c r="D42" s="320">
        <v>4607111037053</v>
      </c>
      <c r="E42" s="321"/>
      <c r="F42" s="300">
        <v>0.2</v>
      </c>
      <c r="G42" s="31">
        <v>6</v>
      </c>
      <c r="H42" s="300">
        <v>1.2</v>
      </c>
      <c r="I42" s="300">
        <v>1.5918000000000001</v>
      </c>
      <c r="J42" s="31">
        <v>130</v>
      </c>
      <c r="K42" s="31" t="s">
        <v>103</v>
      </c>
      <c r="L42" s="31" t="s">
        <v>80</v>
      </c>
      <c r="M42" s="32" t="s">
        <v>68</v>
      </c>
      <c r="N42" s="32"/>
      <c r="O42" s="31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3"/>
      <c r="V42" s="33"/>
      <c r="W42" s="34" t="s">
        <v>69</v>
      </c>
      <c r="X42" s="301">
        <v>0</v>
      </c>
      <c r="Y42" s="302">
        <f>IFERROR(IF(X42="","",X42),"")</f>
        <v>0</v>
      </c>
      <c r="Z42" s="35">
        <f>IFERROR(IF(X42="","",X42*0.0095),"")</f>
        <v>0</v>
      </c>
      <c r="AA42" s="55"/>
      <c r="AB42" s="56"/>
      <c r="AC42" s="84" t="s">
        <v>104</v>
      </c>
      <c r="AG42" s="66"/>
      <c r="AJ42" s="69" t="s">
        <v>82</v>
      </c>
      <c r="AK42" s="69">
        <v>10</v>
      </c>
      <c r="BB42" s="85" t="s">
        <v>83</v>
      </c>
      <c r="BM42" s="66">
        <f>IFERROR(X42*I42,"0")</f>
        <v>0</v>
      </c>
      <c r="BN42" s="66">
        <f>IFERROR(Y42*I42,"0")</f>
        <v>0</v>
      </c>
      <c r="BO42" s="66">
        <f>IFERROR(X42/J42,"0")</f>
        <v>0</v>
      </c>
      <c r="BP42" s="66">
        <f>IFERROR(Y42/J42,"0")</f>
        <v>0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6" t="s">
        <v>69</v>
      </c>
      <c r="X43" s="303">
        <f>IFERROR(SUM(X42:X42),"0")</f>
        <v>0</v>
      </c>
      <c r="Y43" s="303">
        <f>IFERROR(SUM(Y42:Y42),"0")</f>
        <v>0</v>
      </c>
      <c r="Z43" s="303">
        <f>IFERROR(IF(Z42="",0,Z42),"0")</f>
        <v>0</v>
      </c>
      <c r="AA43" s="304"/>
      <c r="AB43" s="304"/>
      <c r="AC43" s="304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6" t="s">
        <v>73</v>
      </c>
      <c r="X44" s="303">
        <f>IFERROR(SUMPRODUCT(X42:X42*H42:H42),"0")</f>
        <v>0</v>
      </c>
      <c r="Y44" s="303">
        <f>IFERROR(SUMPRODUCT(Y42:Y42*H42:H42),"0")</f>
        <v>0</v>
      </c>
      <c r="Z44" s="36"/>
      <c r="AA44" s="304"/>
      <c r="AB44" s="304"/>
      <c r="AC44" s="304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7"/>
      <c r="AB45" s="307"/>
      <c r="AC45" s="307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1"/>
      <c r="AB46" s="311"/>
      <c r="AC46" s="311"/>
    </row>
    <row r="47" spans="1:68" ht="27" customHeight="1" x14ac:dyDescent="0.25">
      <c r="A47" s="53" t="s">
        <v>106</v>
      </c>
      <c r="B47" s="53" t="s">
        <v>107</v>
      </c>
      <c r="C47" s="30">
        <v>4301070989</v>
      </c>
      <c r="D47" s="320">
        <v>4607111037190</v>
      </c>
      <c r="E47" s="321"/>
      <c r="F47" s="300">
        <v>0.43</v>
      </c>
      <c r="G47" s="31">
        <v>16</v>
      </c>
      <c r="H47" s="300">
        <v>6.88</v>
      </c>
      <c r="I47" s="300">
        <v>7.1996000000000002</v>
      </c>
      <c r="J47" s="31">
        <v>84</v>
      </c>
      <c r="K47" s="31" t="s">
        <v>66</v>
      </c>
      <c r="L47" s="31" t="s">
        <v>80</v>
      </c>
      <c r="M47" s="32" t="s">
        <v>68</v>
      </c>
      <c r="N47" s="32"/>
      <c r="O47" s="31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3"/>
      <c r="V47" s="33"/>
      <c r="W47" s="34" t="s">
        <v>69</v>
      </c>
      <c r="X47" s="301">
        <v>0</v>
      </c>
      <c r="Y47" s="302">
        <f t="shared" ref="Y47:Y58" si="0">IFERROR(IF(X47="","",X47),"")</f>
        <v>0</v>
      </c>
      <c r="Z47" s="35">
        <f t="shared" ref="Z47:Z58" si="1">IFERROR(IF(X47="","",X47*0.0155),"")</f>
        <v>0</v>
      </c>
      <c r="AA47" s="55"/>
      <c r="AB47" s="56"/>
      <c r="AC47" s="86" t="s">
        <v>108</v>
      </c>
      <c r="AG47" s="66"/>
      <c r="AJ47" s="69" t="s">
        <v>82</v>
      </c>
      <c r="AK47" s="69">
        <v>12</v>
      </c>
      <c r="BB47" s="87" t="s">
        <v>1</v>
      </c>
      <c r="BM47" s="66">
        <f t="shared" ref="BM47:BM58" si="2">IFERROR(X47*I47,"0")</f>
        <v>0</v>
      </c>
      <c r="BN47" s="66">
        <f t="shared" ref="BN47:BN58" si="3">IFERROR(Y47*I47,"0")</f>
        <v>0</v>
      </c>
      <c r="BO47" s="66">
        <f t="shared" ref="BO47:BO58" si="4">IFERROR(X47/J47,"0")</f>
        <v>0</v>
      </c>
      <c r="BP47" s="66">
        <f t="shared" ref="BP47:BP58" si="5">IFERROR(Y47/J47,"0")</f>
        <v>0</v>
      </c>
    </row>
    <row r="48" spans="1:68" ht="27" customHeight="1" x14ac:dyDescent="0.25">
      <c r="A48" s="53" t="s">
        <v>109</v>
      </c>
      <c r="B48" s="53" t="s">
        <v>110</v>
      </c>
      <c r="C48" s="30">
        <v>4301071032</v>
      </c>
      <c r="D48" s="320">
        <v>4607111038999</v>
      </c>
      <c r="E48" s="321"/>
      <c r="F48" s="300">
        <v>0.4</v>
      </c>
      <c r="G48" s="31">
        <v>16</v>
      </c>
      <c r="H48" s="300">
        <v>6.4</v>
      </c>
      <c r="I48" s="300">
        <v>6.7195999999999998</v>
      </c>
      <c r="J48" s="31">
        <v>84</v>
      </c>
      <c r="K48" s="31" t="s">
        <v>66</v>
      </c>
      <c r="L48" s="31" t="s">
        <v>80</v>
      </c>
      <c r="M48" s="32" t="s">
        <v>68</v>
      </c>
      <c r="N48" s="32"/>
      <c r="O48" s="31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3"/>
      <c r="V48" s="33"/>
      <c r="W48" s="34" t="s">
        <v>69</v>
      </c>
      <c r="X48" s="301">
        <v>0</v>
      </c>
      <c r="Y48" s="302">
        <f t="shared" si="0"/>
        <v>0</v>
      </c>
      <c r="Z48" s="35">
        <f t="shared" si="1"/>
        <v>0</v>
      </c>
      <c r="AA48" s="55"/>
      <c r="AB48" s="56"/>
      <c r="AC48" s="88" t="s">
        <v>108</v>
      </c>
      <c r="AG48" s="66"/>
      <c r="AJ48" s="69" t="s">
        <v>82</v>
      </c>
      <c r="AK48" s="69">
        <v>12</v>
      </c>
      <c r="BB48" s="89" t="s">
        <v>1</v>
      </c>
      <c r="BM48" s="66">
        <f t="shared" si="2"/>
        <v>0</v>
      </c>
      <c r="BN48" s="66">
        <f t="shared" si="3"/>
        <v>0</v>
      </c>
      <c r="BO48" s="66">
        <f t="shared" si="4"/>
        <v>0</v>
      </c>
      <c r="BP48" s="66">
        <f t="shared" si="5"/>
        <v>0</v>
      </c>
    </row>
    <row r="49" spans="1:68" ht="27" customHeight="1" x14ac:dyDescent="0.25">
      <c r="A49" s="53" t="s">
        <v>111</v>
      </c>
      <c r="B49" s="53" t="s">
        <v>112</v>
      </c>
      <c r="C49" s="30">
        <v>4301070972</v>
      </c>
      <c r="D49" s="320">
        <v>4607111037183</v>
      </c>
      <c r="E49" s="321"/>
      <c r="F49" s="300">
        <v>0.9</v>
      </c>
      <c r="G49" s="31">
        <v>8</v>
      </c>
      <c r="H49" s="300">
        <v>7.2</v>
      </c>
      <c r="I49" s="300">
        <v>7.4859999999999998</v>
      </c>
      <c r="J49" s="31">
        <v>84</v>
      </c>
      <c r="K49" s="31" t="s">
        <v>66</v>
      </c>
      <c r="L49" s="31" t="s">
        <v>80</v>
      </c>
      <c r="M49" s="32" t="s">
        <v>68</v>
      </c>
      <c r="N49" s="32"/>
      <c r="O49" s="31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3"/>
      <c r="V49" s="33"/>
      <c r="W49" s="34" t="s">
        <v>69</v>
      </c>
      <c r="X49" s="301">
        <v>0</v>
      </c>
      <c r="Y49" s="302">
        <f t="shared" si="0"/>
        <v>0</v>
      </c>
      <c r="Z49" s="35">
        <f t="shared" si="1"/>
        <v>0</v>
      </c>
      <c r="AA49" s="55"/>
      <c r="AB49" s="56"/>
      <c r="AC49" s="90" t="s">
        <v>108</v>
      </c>
      <c r="AG49" s="66"/>
      <c r="AJ49" s="69" t="s">
        <v>82</v>
      </c>
      <c r="AK49" s="69">
        <v>12</v>
      </c>
      <c r="BB49" s="91" t="s">
        <v>1</v>
      </c>
      <c r="BM49" s="66">
        <f t="shared" si="2"/>
        <v>0</v>
      </c>
      <c r="BN49" s="66">
        <f t="shared" si="3"/>
        <v>0</v>
      </c>
      <c r="BO49" s="66">
        <f t="shared" si="4"/>
        <v>0</v>
      </c>
      <c r="BP49" s="66">
        <f t="shared" si="5"/>
        <v>0</v>
      </c>
    </row>
    <row r="50" spans="1:68" ht="27" customHeight="1" x14ac:dyDescent="0.25">
      <c r="A50" s="53" t="s">
        <v>113</v>
      </c>
      <c r="B50" s="53" t="s">
        <v>114</v>
      </c>
      <c r="C50" s="30">
        <v>4301071044</v>
      </c>
      <c r="D50" s="320">
        <v>4607111039385</v>
      </c>
      <c r="E50" s="321"/>
      <c r="F50" s="300">
        <v>0.7</v>
      </c>
      <c r="G50" s="31">
        <v>10</v>
      </c>
      <c r="H50" s="300">
        <v>7</v>
      </c>
      <c r="I50" s="300">
        <v>7.3</v>
      </c>
      <c r="J50" s="31">
        <v>84</v>
      </c>
      <c r="K50" s="31" t="s">
        <v>66</v>
      </c>
      <c r="L50" s="31" t="s">
        <v>80</v>
      </c>
      <c r="M50" s="32" t="s">
        <v>68</v>
      </c>
      <c r="N50" s="32"/>
      <c r="O50" s="31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3"/>
      <c r="V50" s="33"/>
      <c r="W50" s="34" t="s">
        <v>69</v>
      </c>
      <c r="X50" s="301">
        <v>0</v>
      </c>
      <c r="Y50" s="302">
        <f t="shared" si="0"/>
        <v>0</v>
      </c>
      <c r="Z50" s="35">
        <f t="shared" si="1"/>
        <v>0</v>
      </c>
      <c r="AA50" s="55"/>
      <c r="AB50" s="56"/>
      <c r="AC50" s="92" t="s">
        <v>108</v>
      </c>
      <c r="AG50" s="66"/>
      <c r="AJ50" s="69" t="s">
        <v>82</v>
      </c>
      <c r="AK50" s="69">
        <v>12</v>
      </c>
      <c r="BB50" s="93" t="s">
        <v>1</v>
      </c>
      <c r="BM50" s="66">
        <f t="shared" si="2"/>
        <v>0</v>
      </c>
      <c r="BN50" s="66">
        <f t="shared" si="3"/>
        <v>0</v>
      </c>
      <c r="BO50" s="66">
        <f t="shared" si="4"/>
        <v>0</v>
      </c>
      <c r="BP50" s="66">
        <f t="shared" si="5"/>
        <v>0</v>
      </c>
    </row>
    <row r="51" spans="1:68" ht="27" customHeight="1" x14ac:dyDescent="0.25">
      <c r="A51" s="53" t="s">
        <v>115</v>
      </c>
      <c r="B51" s="53" t="s">
        <v>116</v>
      </c>
      <c r="C51" s="30">
        <v>4301070970</v>
      </c>
      <c r="D51" s="320">
        <v>4607111037091</v>
      </c>
      <c r="E51" s="321"/>
      <c r="F51" s="300">
        <v>0.43</v>
      </c>
      <c r="G51" s="31">
        <v>16</v>
      </c>
      <c r="H51" s="300">
        <v>6.88</v>
      </c>
      <c r="I51" s="300">
        <v>7.11</v>
      </c>
      <c r="J51" s="31">
        <v>84</v>
      </c>
      <c r="K51" s="31" t="s">
        <v>66</v>
      </c>
      <c r="L51" s="31" t="s">
        <v>80</v>
      </c>
      <c r="M51" s="32" t="s">
        <v>68</v>
      </c>
      <c r="N51" s="32"/>
      <c r="O51" s="31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3"/>
      <c r="V51" s="33"/>
      <c r="W51" s="34" t="s">
        <v>69</v>
      </c>
      <c r="X51" s="301">
        <v>0</v>
      </c>
      <c r="Y51" s="302">
        <f t="shared" si="0"/>
        <v>0</v>
      </c>
      <c r="Z51" s="35">
        <f t="shared" si="1"/>
        <v>0</v>
      </c>
      <c r="AA51" s="55"/>
      <c r="AB51" s="56"/>
      <c r="AC51" s="94" t="s">
        <v>117</v>
      </c>
      <c r="AG51" s="66"/>
      <c r="AJ51" s="69" t="s">
        <v>82</v>
      </c>
      <c r="AK51" s="69">
        <v>12</v>
      </c>
      <c r="BB51" s="95" t="s">
        <v>1</v>
      </c>
      <c r="BM51" s="66">
        <f t="shared" si="2"/>
        <v>0</v>
      </c>
      <c r="BN51" s="66">
        <f t="shared" si="3"/>
        <v>0</v>
      </c>
      <c r="BO51" s="66">
        <f t="shared" si="4"/>
        <v>0</v>
      </c>
      <c r="BP51" s="66">
        <f t="shared" si="5"/>
        <v>0</v>
      </c>
    </row>
    <row r="52" spans="1:68" ht="27" customHeight="1" x14ac:dyDescent="0.25">
      <c r="A52" s="53" t="s">
        <v>118</v>
      </c>
      <c r="B52" s="53" t="s">
        <v>119</v>
      </c>
      <c r="C52" s="30">
        <v>4301071045</v>
      </c>
      <c r="D52" s="320">
        <v>4607111039392</v>
      </c>
      <c r="E52" s="321"/>
      <c r="F52" s="300">
        <v>0.4</v>
      </c>
      <c r="G52" s="31">
        <v>16</v>
      </c>
      <c r="H52" s="300">
        <v>6.4</v>
      </c>
      <c r="I52" s="300">
        <v>6.7195999999999998</v>
      </c>
      <c r="J52" s="31">
        <v>84</v>
      </c>
      <c r="K52" s="31" t="s">
        <v>66</v>
      </c>
      <c r="L52" s="31" t="s">
        <v>80</v>
      </c>
      <c r="M52" s="32" t="s">
        <v>68</v>
      </c>
      <c r="N52" s="32"/>
      <c r="O52" s="31">
        <v>180</v>
      </c>
      <c r="P52" s="396" t="s">
        <v>120</v>
      </c>
      <c r="Q52" s="318"/>
      <c r="R52" s="318"/>
      <c r="S52" s="318"/>
      <c r="T52" s="319"/>
      <c r="U52" s="33"/>
      <c r="V52" s="33"/>
      <c r="W52" s="34" t="s">
        <v>69</v>
      </c>
      <c r="X52" s="301">
        <v>0</v>
      </c>
      <c r="Y52" s="302">
        <f t="shared" si="0"/>
        <v>0</v>
      </c>
      <c r="Z52" s="35">
        <f t="shared" si="1"/>
        <v>0</v>
      </c>
      <c r="AA52" s="55"/>
      <c r="AB52" s="56"/>
      <c r="AC52" s="96" t="s">
        <v>117</v>
      </c>
      <c r="AG52" s="66"/>
      <c r="AJ52" s="69" t="s">
        <v>82</v>
      </c>
      <c r="AK52" s="69">
        <v>12</v>
      </c>
      <c r="BB52" s="97" t="s">
        <v>1</v>
      </c>
      <c r="BM52" s="66">
        <f t="shared" si="2"/>
        <v>0</v>
      </c>
      <c r="BN52" s="66">
        <f t="shared" si="3"/>
        <v>0</v>
      </c>
      <c r="BO52" s="66">
        <f t="shared" si="4"/>
        <v>0</v>
      </c>
      <c r="BP52" s="66">
        <f t="shared" si="5"/>
        <v>0</v>
      </c>
    </row>
    <row r="53" spans="1:68" ht="27" customHeight="1" x14ac:dyDescent="0.25">
      <c r="A53" s="53" t="s">
        <v>121</v>
      </c>
      <c r="B53" s="53" t="s">
        <v>122</v>
      </c>
      <c r="C53" s="30">
        <v>4301070971</v>
      </c>
      <c r="D53" s="320">
        <v>4607111036902</v>
      </c>
      <c r="E53" s="321"/>
      <c r="F53" s="300">
        <v>0.9</v>
      </c>
      <c r="G53" s="31">
        <v>8</v>
      </c>
      <c r="H53" s="300">
        <v>7.2</v>
      </c>
      <c r="I53" s="300">
        <v>7.43</v>
      </c>
      <c r="J53" s="31">
        <v>84</v>
      </c>
      <c r="K53" s="31" t="s">
        <v>66</v>
      </c>
      <c r="L53" s="31" t="s">
        <v>80</v>
      </c>
      <c r="M53" s="32" t="s">
        <v>68</v>
      </c>
      <c r="N53" s="32"/>
      <c r="O53" s="31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3"/>
      <c r="V53" s="33"/>
      <c r="W53" s="34" t="s">
        <v>69</v>
      </c>
      <c r="X53" s="301">
        <v>24</v>
      </c>
      <c r="Y53" s="302">
        <f t="shared" si="0"/>
        <v>24</v>
      </c>
      <c r="Z53" s="35">
        <f t="shared" si="1"/>
        <v>0.372</v>
      </c>
      <c r="AA53" s="55"/>
      <c r="AB53" s="56"/>
      <c r="AC53" s="98" t="s">
        <v>117</v>
      </c>
      <c r="AG53" s="66"/>
      <c r="AJ53" s="69" t="s">
        <v>82</v>
      </c>
      <c r="AK53" s="69">
        <v>12</v>
      </c>
      <c r="BB53" s="99" t="s">
        <v>1</v>
      </c>
      <c r="BM53" s="66">
        <f t="shared" si="2"/>
        <v>178.32</v>
      </c>
      <c r="BN53" s="66">
        <f t="shared" si="3"/>
        <v>178.32</v>
      </c>
      <c r="BO53" s="66">
        <f t="shared" si="4"/>
        <v>0.2857142857142857</v>
      </c>
      <c r="BP53" s="66">
        <f t="shared" si="5"/>
        <v>0.2857142857142857</v>
      </c>
    </row>
    <row r="54" spans="1:68" ht="27" customHeight="1" x14ac:dyDescent="0.25">
      <c r="A54" s="53" t="s">
        <v>123</v>
      </c>
      <c r="B54" s="53" t="s">
        <v>124</v>
      </c>
      <c r="C54" s="30">
        <v>4301071031</v>
      </c>
      <c r="D54" s="320">
        <v>4607111038982</v>
      </c>
      <c r="E54" s="321"/>
      <c r="F54" s="300">
        <v>0.7</v>
      </c>
      <c r="G54" s="31">
        <v>10</v>
      </c>
      <c r="H54" s="300">
        <v>7</v>
      </c>
      <c r="I54" s="300">
        <v>7.2859999999999996</v>
      </c>
      <c r="J54" s="31">
        <v>84</v>
      </c>
      <c r="K54" s="31" t="s">
        <v>66</v>
      </c>
      <c r="L54" s="31" t="s">
        <v>67</v>
      </c>
      <c r="M54" s="32" t="s">
        <v>68</v>
      </c>
      <c r="N54" s="32"/>
      <c r="O54" s="31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3"/>
      <c r="V54" s="33"/>
      <c r="W54" s="34" t="s">
        <v>69</v>
      </c>
      <c r="X54" s="301">
        <v>0</v>
      </c>
      <c r="Y54" s="302">
        <f t="shared" si="0"/>
        <v>0</v>
      </c>
      <c r="Z54" s="35">
        <f t="shared" si="1"/>
        <v>0</v>
      </c>
      <c r="AA54" s="55"/>
      <c r="AB54" s="56"/>
      <c r="AC54" s="100" t="s">
        <v>117</v>
      </c>
      <c r="AG54" s="66"/>
      <c r="AJ54" s="69" t="s">
        <v>71</v>
      </c>
      <c r="AK54" s="69">
        <v>1</v>
      </c>
      <c r="BB54" s="101" t="s">
        <v>1</v>
      </c>
      <c r="BM54" s="66">
        <f t="shared" si="2"/>
        <v>0</v>
      </c>
      <c r="BN54" s="66">
        <f t="shared" si="3"/>
        <v>0</v>
      </c>
      <c r="BO54" s="66">
        <f t="shared" si="4"/>
        <v>0</v>
      </c>
      <c r="BP54" s="66">
        <f t="shared" si="5"/>
        <v>0</v>
      </c>
    </row>
    <row r="55" spans="1:68" ht="27" customHeight="1" x14ac:dyDescent="0.25">
      <c r="A55" s="53" t="s">
        <v>125</v>
      </c>
      <c r="B55" s="53" t="s">
        <v>126</v>
      </c>
      <c r="C55" s="30">
        <v>4301070969</v>
      </c>
      <c r="D55" s="320">
        <v>4607111036858</v>
      </c>
      <c r="E55" s="321"/>
      <c r="F55" s="300">
        <v>0.43</v>
      </c>
      <c r="G55" s="31">
        <v>16</v>
      </c>
      <c r="H55" s="300">
        <v>6.88</v>
      </c>
      <c r="I55" s="300">
        <v>7.1996000000000002</v>
      </c>
      <c r="J55" s="31">
        <v>84</v>
      </c>
      <c r="K55" s="31" t="s">
        <v>66</v>
      </c>
      <c r="L55" s="31" t="s">
        <v>67</v>
      </c>
      <c r="M55" s="32" t="s">
        <v>68</v>
      </c>
      <c r="N55" s="32"/>
      <c r="O55" s="31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3"/>
      <c r="V55" s="33"/>
      <c r="W55" s="34" t="s">
        <v>69</v>
      </c>
      <c r="X55" s="301">
        <v>0</v>
      </c>
      <c r="Y55" s="302">
        <f t="shared" si="0"/>
        <v>0</v>
      </c>
      <c r="Z55" s="35">
        <f t="shared" si="1"/>
        <v>0</v>
      </c>
      <c r="AA55" s="55"/>
      <c r="AB55" s="56"/>
      <c r="AC55" s="102" t="s">
        <v>117</v>
      </c>
      <c r="AG55" s="66"/>
      <c r="AJ55" s="69" t="s">
        <v>71</v>
      </c>
      <c r="AK55" s="69">
        <v>1</v>
      </c>
      <c r="BB55" s="103" t="s">
        <v>1</v>
      </c>
      <c r="BM55" s="66">
        <f t="shared" si="2"/>
        <v>0</v>
      </c>
      <c r="BN55" s="66">
        <f t="shared" si="3"/>
        <v>0</v>
      </c>
      <c r="BO55" s="66">
        <f t="shared" si="4"/>
        <v>0</v>
      </c>
      <c r="BP55" s="66">
        <f t="shared" si="5"/>
        <v>0</v>
      </c>
    </row>
    <row r="56" spans="1:68" ht="27" customHeight="1" x14ac:dyDescent="0.25">
      <c r="A56" s="53" t="s">
        <v>127</v>
      </c>
      <c r="B56" s="53" t="s">
        <v>128</v>
      </c>
      <c r="C56" s="30">
        <v>4301071046</v>
      </c>
      <c r="D56" s="320">
        <v>4607111039354</v>
      </c>
      <c r="E56" s="321"/>
      <c r="F56" s="300">
        <v>0.4</v>
      </c>
      <c r="G56" s="31">
        <v>16</v>
      </c>
      <c r="H56" s="300">
        <v>6.4</v>
      </c>
      <c r="I56" s="300">
        <v>6.7195999999999998</v>
      </c>
      <c r="J56" s="31">
        <v>84</v>
      </c>
      <c r="K56" s="31" t="s">
        <v>66</v>
      </c>
      <c r="L56" s="31" t="s">
        <v>67</v>
      </c>
      <c r="M56" s="32" t="s">
        <v>68</v>
      </c>
      <c r="N56" s="32"/>
      <c r="O56" s="31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3"/>
      <c r="V56" s="33"/>
      <c r="W56" s="34" t="s">
        <v>69</v>
      </c>
      <c r="X56" s="301">
        <v>0</v>
      </c>
      <c r="Y56" s="302">
        <f t="shared" si="0"/>
        <v>0</v>
      </c>
      <c r="Z56" s="35">
        <f t="shared" si="1"/>
        <v>0</v>
      </c>
      <c r="AA56" s="55"/>
      <c r="AB56" s="56"/>
      <c r="AC56" s="104" t="s">
        <v>117</v>
      </c>
      <c r="AG56" s="66"/>
      <c r="AJ56" s="69" t="s">
        <v>71</v>
      </c>
      <c r="AK56" s="69">
        <v>1</v>
      </c>
      <c r="BB56" s="105" t="s">
        <v>1</v>
      </c>
      <c r="BM56" s="66">
        <f t="shared" si="2"/>
        <v>0</v>
      </c>
      <c r="BN56" s="66">
        <f t="shared" si="3"/>
        <v>0</v>
      </c>
      <c r="BO56" s="66">
        <f t="shared" si="4"/>
        <v>0</v>
      </c>
      <c r="BP56" s="66">
        <f t="shared" si="5"/>
        <v>0</v>
      </c>
    </row>
    <row r="57" spans="1:68" ht="27" customHeight="1" x14ac:dyDescent="0.25">
      <c r="A57" s="53" t="s">
        <v>129</v>
      </c>
      <c r="B57" s="53" t="s">
        <v>130</v>
      </c>
      <c r="C57" s="30">
        <v>4301070968</v>
      </c>
      <c r="D57" s="320">
        <v>4607111036889</v>
      </c>
      <c r="E57" s="321"/>
      <c r="F57" s="300">
        <v>0.9</v>
      </c>
      <c r="G57" s="31">
        <v>8</v>
      </c>
      <c r="H57" s="300">
        <v>7.2</v>
      </c>
      <c r="I57" s="300">
        <v>7.4859999999999998</v>
      </c>
      <c r="J57" s="31">
        <v>84</v>
      </c>
      <c r="K57" s="31" t="s">
        <v>66</v>
      </c>
      <c r="L57" s="31" t="s">
        <v>80</v>
      </c>
      <c r="M57" s="32" t="s">
        <v>68</v>
      </c>
      <c r="N57" s="32"/>
      <c r="O57" s="31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3"/>
      <c r="V57" s="33"/>
      <c r="W57" s="34" t="s">
        <v>69</v>
      </c>
      <c r="X57" s="301">
        <v>0</v>
      </c>
      <c r="Y57" s="302">
        <f t="shared" si="0"/>
        <v>0</v>
      </c>
      <c r="Z57" s="35">
        <f t="shared" si="1"/>
        <v>0</v>
      </c>
      <c r="AA57" s="55"/>
      <c r="AB57" s="56"/>
      <c r="AC57" s="106" t="s">
        <v>117</v>
      </c>
      <c r="AG57" s="66"/>
      <c r="AJ57" s="69" t="s">
        <v>82</v>
      </c>
      <c r="AK57" s="69">
        <v>12</v>
      </c>
      <c r="BB57" s="107" t="s">
        <v>1</v>
      </c>
      <c r="BM57" s="66">
        <f t="shared" si="2"/>
        <v>0</v>
      </c>
      <c r="BN57" s="66">
        <f t="shared" si="3"/>
        <v>0</v>
      </c>
      <c r="BO57" s="66">
        <f t="shared" si="4"/>
        <v>0</v>
      </c>
      <c r="BP57" s="66">
        <f t="shared" si="5"/>
        <v>0</v>
      </c>
    </row>
    <row r="58" spans="1:68" ht="27" customHeight="1" x14ac:dyDescent="0.25">
      <c r="A58" s="53" t="s">
        <v>131</v>
      </c>
      <c r="B58" s="53" t="s">
        <v>132</v>
      </c>
      <c r="C58" s="30">
        <v>4301071047</v>
      </c>
      <c r="D58" s="320">
        <v>4607111039330</v>
      </c>
      <c r="E58" s="321"/>
      <c r="F58" s="300">
        <v>0.7</v>
      </c>
      <c r="G58" s="31">
        <v>10</v>
      </c>
      <c r="H58" s="300">
        <v>7</v>
      </c>
      <c r="I58" s="300">
        <v>7.3</v>
      </c>
      <c r="J58" s="31">
        <v>84</v>
      </c>
      <c r="K58" s="31" t="s">
        <v>66</v>
      </c>
      <c r="L58" s="31" t="s">
        <v>67</v>
      </c>
      <c r="M58" s="32" t="s">
        <v>68</v>
      </c>
      <c r="N58" s="32"/>
      <c r="O58" s="31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3"/>
      <c r="V58" s="33"/>
      <c r="W58" s="34" t="s">
        <v>69</v>
      </c>
      <c r="X58" s="301">
        <v>0</v>
      </c>
      <c r="Y58" s="302">
        <f t="shared" si="0"/>
        <v>0</v>
      </c>
      <c r="Z58" s="35">
        <f t="shared" si="1"/>
        <v>0</v>
      </c>
      <c r="AA58" s="55"/>
      <c r="AB58" s="56"/>
      <c r="AC58" s="108" t="s">
        <v>117</v>
      </c>
      <c r="AG58" s="66"/>
      <c r="AJ58" s="69" t="s">
        <v>71</v>
      </c>
      <c r="AK58" s="69">
        <v>1</v>
      </c>
      <c r="BB58" s="109" t="s">
        <v>1</v>
      </c>
      <c r="BM58" s="66">
        <f t="shared" si="2"/>
        <v>0</v>
      </c>
      <c r="BN58" s="66">
        <f t="shared" si="3"/>
        <v>0</v>
      </c>
      <c r="BO58" s="66">
        <f t="shared" si="4"/>
        <v>0</v>
      </c>
      <c r="BP58" s="66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6" t="s">
        <v>69</v>
      </c>
      <c r="X59" s="303">
        <f>IFERROR(SUM(X47:X58),"0")</f>
        <v>24</v>
      </c>
      <c r="Y59" s="303">
        <f>IFERROR(SUM(Y47:Y58),"0")</f>
        <v>24</v>
      </c>
      <c r="Z59" s="30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04"/>
      <c r="AB59" s="304"/>
      <c r="AC59" s="304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6" t="s">
        <v>73</v>
      </c>
      <c r="X60" s="303">
        <f>IFERROR(SUMPRODUCT(X47:X58*H47:H58),"0")</f>
        <v>172.8</v>
      </c>
      <c r="Y60" s="303">
        <f>IFERROR(SUMPRODUCT(Y47:Y58*H47:H58),"0")</f>
        <v>172.8</v>
      </c>
      <c r="Z60" s="36"/>
      <c r="AA60" s="304"/>
      <c r="AB60" s="304"/>
      <c r="AC60" s="304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7"/>
      <c r="AB61" s="307"/>
      <c r="AC61" s="307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1"/>
      <c r="AB62" s="311"/>
      <c r="AC62" s="311"/>
    </row>
    <row r="63" spans="1:68" ht="27" customHeight="1" x14ac:dyDescent="0.25">
      <c r="A63" s="53" t="s">
        <v>134</v>
      </c>
      <c r="B63" s="53" t="s">
        <v>135</v>
      </c>
      <c r="C63" s="30">
        <v>4301070977</v>
      </c>
      <c r="D63" s="320">
        <v>4607111037411</v>
      </c>
      <c r="E63" s="321"/>
      <c r="F63" s="300">
        <v>2.7</v>
      </c>
      <c r="G63" s="31">
        <v>1</v>
      </c>
      <c r="H63" s="300">
        <v>2.7</v>
      </c>
      <c r="I63" s="300">
        <v>2.8132000000000001</v>
      </c>
      <c r="J63" s="31">
        <v>234</v>
      </c>
      <c r="K63" s="31" t="s">
        <v>136</v>
      </c>
      <c r="L63" s="31" t="s">
        <v>67</v>
      </c>
      <c r="M63" s="32" t="s">
        <v>68</v>
      </c>
      <c r="N63" s="32"/>
      <c r="O63" s="31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3"/>
      <c r="V63" s="33"/>
      <c r="W63" s="34" t="s">
        <v>69</v>
      </c>
      <c r="X63" s="301">
        <v>0</v>
      </c>
      <c r="Y63" s="302">
        <f>IFERROR(IF(X63="","",X63),"")</f>
        <v>0</v>
      </c>
      <c r="Z63" s="35">
        <f>IFERROR(IF(X63="","",X63*0.00502),"")</f>
        <v>0</v>
      </c>
      <c r="AA63" s="55"/>
      <c r="AB63" s="56"/>
      <c r="AC63" s="110" t="s">
        <v>137</v>
      </c>
      <c r="AG63" s="66"/>
      <c r="AJ63" s="69" t="s">
        <v>71</v>
      </c>
      <c r="AK63" s="69">
        <v>1</v>
      </c>
      <c r="BB63" s="111" t="s">
        <v>1</v>
      </c>
      <c r="BM63" s="66">
        <f>IFERROR(X63*I63,"0")</f>
        <v>0</v>
      </c>
      <c r="BN63" s="66">
        <f>IFERROR(Y63*I63,"0")</f>
        <v>0</v>
      </c>
      <c r="BO63" s="66">
        <f>IFERROR(X63/J63,"0")</f>
        <v>0</v>
      </c>
      <c r="BP63" s="66">
        <f>IFERROR(Y63/J63,"0")</f>
        <v>0</v>
      </c>
    </row>
    <row r="64" spans="1:68" ht="27" customHeight="1" x14ac:dyDescent="0.25">
      <c r="A64" s="53" t="s">
        <v>138</v>
      </c>
      <c r="B64" s="53" t="s">
        <v>139</v>
      </c>
      <c r="C64" s="30">
        <v>4301070981</v>
      </c>
      <c r="D64" s="320">
        <v>4607111036728</v>
      </c>
      <c r="E64" s="321"/>
      <c r="F64" s="300">
        <v>5</v>
      </c>
      <c r="G64" s="31">
        <v>1</v>
      </c>
      <c r="H64" s="300">
        <v>5</v>
      </c>
      <c r="I64" s="300">
        <v>5.2131999999999996</v>
      </c>
      <c r="J64" s="31">
        <v>144</v>
      </c>
      <c r="K64" s="31" t="s">
        <v>66</v>
      </c>
      <c r="L64" s="31" t="s">
        <v>88</v>
      </c>
      <c r="M64" s="32" t="s">
        <v>68</v>
      </c>
      <c r="N64" s="32"/>
      <c r="O64" s="31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3"/>
      <c r="V64" s="33"/>
      <c r="W64" s="34" t="s">
        <v>69</v>
      </c>
      <c r="X64" s="301">
        <v>144</v>
      </c>
      <c r="Y64" s="302">
        <f>IFERROR(IF(X64="","",X64),"")</f>
        <v>144</v>
      </c>
      <c r="Z64" s="35">
        <f>IFERROR(IF(X64="","",X64*0.00866),"")</f>
        <v>1.2470399999999999</v>
      </c>
      <c r="AA64" s="55"/>
      <c r="AB64" s="56"/>
      <c r="AC64" s="112" t="s">
        <v>137</v>
      </c>
      <c r="AG64" s="66"/>
      <c r="AJ64" s="69" t="s">
        <v>89</v>
      </c>
      <c r="AK64" s="69">
        <v>144</v>
      </c>
      <c r="BB64" s="113" t="s">
        <v>1</v>
      </c>
      <c r="BM64" s="66">
        <f>IFERROR(X64*I64,"0")</f>
        <v>750.70079999999996</v>
      </c>
      <c r="BN64" s="66">
        <f>IFERROR(Y64*I64,"0")</f>
        <v>750.70079999999996</v>
      </c>
      <c r="BO64" s="66">
        <f>IFERROR(X64/J64,"0")</f>
        <v>1</v>
      </c>
      <c r="BP64" s="66">
        <f>IFERROR(Y64/J64,"0")</f>
        <v>1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6" t="s">
        <v>69</v>
      </c>
      <c r="X65" s="303">
        <f>IFERROR(SUM(X63:X64),"0")</f>
        <v>144</v>
      </c>
      <c r="Y65" s="303">
        <f>IFERROR(SUM(Y63:Y64),"0")</f>
        <v>144</v>
      </c>
      <c r="Z65" s="303">
        <f>IFERROR(IF(Z63="",0,Z63),"0")+IFERROR(IF(Z64="",0,Z64),"0")</f>
        <v>1.2470399999999999</v>
      </c>
      <c r="AA65" s="304"/>
      <c r="AB65" s="304"/>
      <c r="AC65" s="304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6" t="s">
        <v>73</v>
      </c>
      <c r="X66" s="303">
        <f>IFERROR(SUMPRODUCT(X63:X64*H63:H64),"0")</f>
        <v>720</v>
      </c>
      <c r="Y66" s="303">
        <f>IFERROR(SUMPRODUCT(Y63:Y64*H63:H64),"0")</f>
        <v>720</v>
      </c>
      <c r="Z66" s="36"/>
      <c r="AA66" s="304"/>
      <c r="AB66" s="304"/>
      <c r="AC66" s="304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7"/>
      <c r="AB67" s="307"/>
      <c r="AC67" s="307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1"/>
      <c r="AB68" s="311"/>
      <c r="AC68" s="311"/>
    </row>
    <row r="69" spans="1:68" ht="27" customHeight="1" x14ac:dyDescent="0.25">
      <c r="A69" s="53" t="s">
        <v>142</v>
      </c>
      <c r="B69" s="53" t="s">
        <v>143</v>
      </c>
      <c r="C69" s="30">
        <v>4301135271</v>
      </c>
      <c r="D69" s="320">
        <v>4607111033659</v>
      </c>
      <c r="E69" s="321"/>
      <c r="F69" s="300">
        <v>0.3</v>
      </c>
      <c r="G69" s="31">
        <v>12</v>
      </c>
      <c r="H69" s="300">
        <v>3.6</v>
      </c>
      <c r="I69" s="300">
        <v>4.3036000000000003</v>
      </c>
      <c r="J69" s="31">
        <v>70</v>
      </c>
      <c r="K69" s="31" t="s">
        <v>79</v>
      </c>
      <c r="L69" s="31" t="s">
        <v>80</v>
      </c>
      <c r="M69" s="32" t="s">
        <v>68</v>
      </c>
      <c r="N69" s="32"/>
      <c r="O69" s="31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3"/>
      <c r="V69" s="33"/>
      <c r="W69" s="34" t="s">
        <v>69</v>
      </c>
      <c r="X69" s="301">
        <v>14</v>
      </c>
      <c r="Y69" s="302">
        <f>IFERROR(IF(X69="","",X69),"")</f>
        <v>14</v>
      </c>
      <c r="Z69" s="35">
        <f>IFERROR(IF(X69="","",X69*0.01788),"")</f>
        <v>0.25031999999999999</v>
      </c>
      <c r="AA69" s="55"/>
      <c r="AB69" s="56"/>
      <c r="AC69" s="114" t="s">
        <v>144</v>
      </c>
      <c r="AG69" s="66"/>
      <c r="AJ69" s="69" t="s">
        <v>82</v>
      </c>
      <c r="AK69" s="69">
        <v>14</v>
      </c>
      <c r="BB69" s="115" t="s">
        <v>83</v>
      </c>
      <c r="BM69" s="66">
        <f>IFERROR(X69*I69,"0")</f>
        <v>60.250400000000006</v>
      </c>
      <c r="BN69" s="66">
        <f>IFERROR(Y69*I69,"0")</f>
        <v>60.250400000000006</v>
      </c>
      <c r="BO69" s="66">
        <f>IFERROR(X69/J69,"0")</f>
        <v>0.2</v>
      </c>
      <c r="BP69" s="66">
        <f>IFERROR(Y69/J69,"0")</f>
        <v>0.2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6" t="s">
        <v>69</v>
      </c>
      <c r="X70" s="303">
        <f>IFERROR(SUM(X69:X69),"0")</f>
        <v>14</v>
      </c>
      <c r="Y70" s="303">
        <f>IFERROR(SUM(Y69:Y69),"0")</f>
        <v>14</v>
      </c>
      <c r="Z70" s="303">
        <f>IFERROR(IF(Z69="",0,Z69),"0")</f>
        <v>0.25031999999999999</v>
      </c>
      <c r="AA70" s="304"/>
      <c r="AB70" s="304"/>
      <c r="AC70" s="304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6" t="s">
        <v>73</v>
      </c>
      <c r="X71" s="303">
        <f>IFERROR(SUMPRODUCT(X69:X69*H69:H69),"0")</f>
        <v>50.4</v>
      </c>
      <c r="Y71" s="303">
        <f>IFERROR(SUMPRODUCT(Y69:Y69*H69:H69),"0")</f>
        <v>50.4</v>
      </c>
      <c r="Z71" s="36"/>
      <c r="AA71" s="304"/>
      <c r="AB71" s="304"/>
      <c r="AC71" s="304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7"/>
      <c r="AB72" s="307"/>
      <c r="AC72" s="307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1"/>
      <c r="AB73" s="311"/>
      <c r="AC73" s="311"/>
    </row>
    <row r="74" spans="1:68" ht="27" customHeight="1" x14ac:dyDescent="0.25">
      <c r="A74" s="53" t="s">
        <v>147</v>
      </c>
      <c r="B74" s="53" t="s">
        <v>148</v>
      </c>
      <c r="C74" s="30">
        <v>4301131021</v>
      </c>
      <c r="D74" s="320">
        <v>4607111034137</v>
      </c>
      <c r="E74" s="321"/>
      <c r="F74" s="300">
        <v>0.3</v>
      </c>
      <c r="G74" s="31">
        <v>12</v>
      </c>
      <c r="H74" s="300">
        <v>3.6</v>
      </c>
      <c r="I74" s="300">
        <v>4.3036000000000003</v>
      </c>
      <c r="J74" s="31">
        <v>70</v>
      </c>
      <c r="K74" s="31" t="s">
        <v>79</v>
      </c>
      <c r="L74" s="31" t="s">
        <v>80</v>
      </c>
      <c r="M74" s="32" t="s">
        <v>68</v>
      </c>
      <c r="N74" s="32"/>
      <c r="O74" s="31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3"/>
      <c r="V74" s="33"/>
      <c r="W74" s="34" t="s">
        <v>69</v>
      </c>
      <c r="X74" s="301">
        <v>42</v>
      </c>
      <c r="Y74" s="302">
        <f>IFERROR(IF(X74="","",X74),"")</f>
        <v>42</v>
      </c>
      <c r="Z74" s="35">
        <f>IFERROR(IF(X74="","",X74*0.01788),"")</f>
        <v>0.75095999999999996</v>
      </c>
      <c r="AA74" s="55"/>
      <c r="AB74" s="56"/>
      <c r="AC74" s="116" t="s">
        <v>149</v>
      </c>
      <c r="AG74" s="66"/>
      <c r="AJ74" s="69" t="s">
        <v>82</v>
      </c>
      <c r="AK74" s="69">
        <v>14</v>
      </c>
      <c r="BB74" s="117" t="s">
        <v>83</v>
      </c>
      <c r="BM74" s="66">
        <f>IFERROR(X74*I74,"0")</f>
        <v>180.75120000000001</v>
      </c>
      <c r="BN74" s="66">
        <f>IFERROR(Y74*I74,"0")</f>
        <v>180.75120000000001</v>
      </c>
      <c r="BO74" s="66">
        <f>IFERROR(X74/J74,"0")</f>
        <v>0.6</v>
      </c>
      <c r="BP74" s="66">
        <f>IFERROR(Y74/J74,"0")</f>
        <v>0.6</v>
      </c>
    </row>
    <row r="75" spans="1:68" ht="27" customHeight="1" x14ac:dyDescent="0.25">
      <c r="A75" s="53" t="s">
        <v>150</v>
      </c>
      <c r="B75" s="53" t="s">
        <v>151</v>
      </c>
      <c r="C75" s="30">
        <v>4301131022</v>
      </c>
      <c r="D75" s="320">
        <v>4607111034120</v>
      </c>
      <c r="E75" s="321"/>
      <c r="F75" s="300">
        <v>0.3</v>
      </c>
      <c r="G75" s="31">
        <v>12</v>
      </c>
      <c r="H75" s="300">
        <v>3.6</v>
      </c>
      <c r="I75" s="300">
        <v>4.3036000000000003</v>
      </c>
      <c r="J75" s="31">
        <v>70</v>
      </c>
      <c r="K75" s="31" t="s">
        <v>79</v>
      </c>
      <c r="L75" s="31" t="s">
        <v>80</v>
      </c>
      <c r="M75" s="32" t="s">
        <v>68</v>
      </c>
      <c r="N75" s="32"/>
      <c r="O75" s="31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3"/>
      <c r="V75" s="33"/>
      <c r="W75" s="34" t="s">
        <v>69</v>
      </c>
      <c r="X75" s="301">
        <v>42</v>
      </c>
      <c r="Y75" s="302">
        <f>IFERROR(IF(X75="","",X75),"")</f>
        <v>42</v>
      </c>
      <c r="Z75" s="35">
        <f>IFERROR(IF(X75="","",X75*0.01788),"")</f>
        <v>0.75095999999999996</v>
      </c>
      <c r="AA75" s="55"/>
      <c r="AB75" s="56"/>
      <c r="AC75" s="118" t="s">
        <v>152</v>
      </c>
      <c r="AG75" s="66"/>
      <c r="AJ75" s="69" t="s">
        <v>82</v>
      </c>
      <c r="AK75" s="69">
        <v>14</v>
      </c>
      <c r="BB75" s="119" t="s">
        <v>83</v>
      </c>
      <c r="BM75" s="66">
        <f>IFERROR(X75*I75,"0")</f>
        <v>180.75120000000001</v>
      </c>
      <c r="BN75" s="66">
        <f>IFERROR(Y75*I75,"0")</f>
        <v>180.75120000000001</v>
      </c>
      <c r="BO75" s="66">
        <f>IFERROR(X75/J75,"0")</f>
        <v>0.6</v>
      </c>
      <c r="BP75" s="66">
        <f>IFERROR(Y75/J75,"0")</f>
        <v>0.6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6" t="s">
        <v>69</v>
      </c>
      <c r="X76" s="303">
        <f>IFERROR(SUM(X74:X75),"0")</f>
        <v>84</v>
      </c>
      <c r="Y76" s="303">
        <f>IFERROR(SUM(Y74:Y75),"0")</f>
        <v>84</v>
      </c>
      <c r="Z76" s="303">
        <f>IFERROR(IF(Z74="",0,Z74),"0")+IFERROR(IF(Z75="",0,Z75),"0")</f>
        <v>1.5019199999999999</v>
      </c>
      <c r="AA76" s="304"/>
      <c r="AB76" s="304"/>
      <c r="AC76" s="304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6" t="s">
        <v>73</v>
      </c>
      <c r="X77" s="303">
        <f>IFERROR(SUMPRODUCT(X74:X75*H74:H75),"0")</f>
        <v>302.40000000000003</v>
      </c>
      <c r="Y77" s="303">
        <f>IFERROR(SUMPRODUCT(Y74:Y75*H74:H75),"0")</f>
        <v>302.40000000000003</v>
      </c>
      <c r="Z77" s="36"/>
      <c r="AA77" s="304"/>
      <c r="AB77" s="304"/>
      <c r="AC77" s="304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7"/>
      <c r="AB78" s="307"/>
      <c r="AC78" s="307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1"/>
      <c r="AB79" s="311"/>
      <c r="AC79" s="311"/>
    </row>
    <row r="80" spans="1:68" ht="27" customHeight="1" x14ac:dyDescent="0.25">
      <c r="A80" s="53" t="s">
        <v>154</v>
      </c>
      <c r="B80" s="53" t="s">
        <v>155</v>
      </c>
      <c r="C80" s="30">
        <v>4301135285</v>
      </c>
      <c r="D80" s="320">
        <v>4607111036407</v>
      </c>
      <c r="E80" s="321"/>
      <c r="F80" s="300">
        <v>0.3</v>
      </c>
      <c r="G80" s="31">
        <v>14</v>
      </c>
      <c r="H80" s="300">
        <v>4.2</v>
      </c>
      <c r="I80" s="300">
        <v>4.5292000000000003</v>
      </c>
      <c r="J80" s="31">
        <v>70</v>
      </c>
      <c r="K80" s="31" t="s">
        <v>79</v>
      </c>
      <c r="L80" s="31" t="s">
        <v>80</v>
      </c>
      <c r="M80" s="32" t="s">
        <v>68</v>
      </c>
      <c r="N80" s="32"/>
      <c r="O80" s="31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3"/>
      <c r="V80" s="33"/>
      <c r="W80" s="34" t="s">
        <v>69</v>
      </c>
      <c r="X80" s="301">
        <v>42</v>
      </c>
      <c r="Y80" s="302">
        <f t="shared" ref="Y80:Y85" si="6">IFERROR(IF(X80="","",X80),"")</f>
        <v>42</v>
      </c>
      <c r="Z80" s="35">
        <f t="shared" ref="Z80:Z85" si="7">IFERROR(IF(X80="","",X80*0.01788),"")</f>
        <v>0.75095999999999996</v>
      </c>
      <c r="AA80" s="55"/>
      <c r="AB80" s="56"/>
      <c r="AC80" s="120" t="s">
        <v>156</v>
      </c>
      <c r="AG80" s="66"/>
      <c r="AJ80" s="69" t="s">
        <v>82</v>
      </c>
      <c r="AK80" s="69">
        <v>14</v>
      </c>
      <c r="BB80" s="121" t="s">
        <v>83</v>
      </c>
      <c r="BM80" s="66">
        <f t="shared" ref="BM80:BM85" si="8">IFERROR(X80*I80,"0")</f>
        <v>190.22640000000001</v>
      </c>
      <c r="BN80" s="66">
        <f t="shared" ref="BN80:BN85" si="9">IFERROR(Y80*I80,"0")</f>
        <v>190.22640000000001</v>
      </c>
      <c r="BO80" s="66">
        <f t="shared" ref="BO80:BO85" si="10">IFERROR(X80/J80,"0")</f>
        <v>0.6</v>
      </c>
      <c r="BP80" s="66">
        <f t="shared" ref="BP80:BP85" si="11">IFERROR(Y80/J80,"0")</f>
        <v>0.6</v>
      </c>
    </row>
    <row r="81" spans="1:68" ht="27" customHeight="1" x14ac:dyDescent="0.25">
      <c r="A81" s="53" t="s">
        <v>157</v>
      </c>
      <c r="B81" s="53" t="s">
        <v>158</v>
      </c>
      <c r="C81" s="30">
        <v>4301135286</v>
      </c>
      <c r="D81" s="320">
        <v>4607111033628</v>
      </c>
      <c r="E81" s="321"/>
      <c r="F81" s="300">
        <v>0.3</v>
      </c>
      <c r="G81" s="31">
        <v>12</v>
      </c>
      <c r="H81" s="300">
        <v>3.6</v>
      </c>
      <c r="I81" s="300">
        <v>4.3036000000000003</v>
      </c>
      <c r="J81" s="31">
        <v>70</v>
      </c>
      <c r="K81" s="31" t="s">
        <v>79</v>
      </c>
      <c r="L81" s="31" t="s">
        <v>80</v>
      </c>
      <c r="M81" s="32" t="s">
        <v>68</v>
      </c>
      <c r="N81" s="32"/>
      <c r="O81" s="31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3"/>
      <c r="V81" s="33"/>
      <c r="W81" s="34" t="s">
        <v>69</v>
      </c>
      <c r="X81" s="301">
        <v>42</v>
      </c>
      <c r="Y81" s="302">
        <f t="shared" si="6"/>
        <v>42</v>
      </c>
      <c r="Z81" s="35">
        <f t="shared" si="7"/>
        <v>0.75095999999999996</v>
      </c>
      <c r="AA81" s="55"/>
      <c r="AB81" s="56"/>
      <c r="AC81" s="122" t="s">
        <v>159</v>
      </c>
      <c r="AG81" s="66"/>
      <c r="AJ81" s="69" t="s">
        <v>82</v>
      </c>
      <c r="AK81" s="69">
        <v>14</v>
      </c>
      <c r="BB81" s="123" t="s">
        <v>83</v>
      </c>
      <c r="BM81" s="66">
        <f t="shared" si="8"/>
        <v>180.75120000000001</v>
      </c>
      <c r="BN81" s="66">
        <f t="shared" si="9"/>
        <v>180.75120000000001</v>
      </c>
      <c r="BO81" s="66">
        <f t="shared" si="10"/>
        <v>0.6</v>
      </c>
      <c r="BP81" s="66">
        <f t="shared" si="11"/>
        <v>0.6</v>
      </c>
    </row>
    <row r="82" spans="1:68" ht="27" customHeight="1" x14ac:dyDescent="0.25">
      <c r="A82" s="53" t="s">
        <v>160</v>
      </c>
      <c r="B82" s="53" t="s">
        <v>161</v>
      </c>
      <c r="C82" s="30">
        <v>4301135565</v>
      </c>
      <c r="D82" s="320">
        <v>4607111033451</v>
      </c>
      <c r="E82" s="321"/>
      <c r="F82" s="300">
        <v>0.3</v>
      </c>
      <c r="G82" s="31">
        <v>12</v>
      </c>
      <c r="H82" s="300">
        <v>3.6</v>
      </c>
      <c r="I82" s="300">
        <v>4.3036000000000003</v>
      </c>
      <c r="J82" s="31">
        <v>70</v>
      </c>
      <c r="K82" s="31" t="s">
        <v>79</v>
      </c>
      <c r="L82" s="31" t="s">
        <v>67</v>
      </c>
      <c r="M82" s="32" t="s">
        <v>68</v>
      </c>
      <c r="N82" s="32"/>
      <c r="O82" s="31">
        <v>180</v>
      </c>
      <c r="P82" s="500" t="s">
        <v>162</v>
      </c>
      <c r="Q82" s="318"/>
      <c r="R82" s="318"/>
      <c r="S82" s="318"/>
      <c r="T82" s="319"/>
      <c r="U82" s="33"/>
      <c r="V82" s="33"/>
      <c r="W82" s="34" t="s">
        <v>69</v>
      </c>
      <c r="X82" s="301">
        <v>0</v>
      </c>
      <c r="Y82" s="302">
        <f t="shared" si="6"/>
        <v>0</v>
      </c>
      <c r="Z82" s="35">
        <f t="shared" si="7"/>
        <v>0</v>
      </c>
      <c r="AA82" s="55"/>
      <c r="AB82" s="56"/>
      <c r="AC82" s="124" t="s">
        <v>163</v>
      </c>
      <c r="AG82" s="66"/>
      <c r="AJ82" s="69" t="s">
        <v>71</v>
      </c>
      <c r="AK82" s="69">
        <v>1</v>
      </c>
      <c r="BB82" s="125" t="s">
        <v>83</v>
      </c>
      <c r="BM82" s="66">
        <f t="shared" si="8"/>
        <v>0</v>
      </c>
      <c r="BN82" s="66">
        <f t="shared" si="9"/>
        <v>0</v>
      </c>
      <c r="BO82" s="66">
        <f t="shared" si="10"/>
        <v>0</v>
      </c>
      <c r="BP82" s="66">
        <f t="shared" si="11"/>
        <v>0</v>
      </c>
    </row>
    <row r="83" spans="1:68" ht="27" customHeight="1" x14ac:dyDescent="0.25">
      <c r="A83" s="53" t="s">
        <v>164</v>
      </c>
      <c r="B83" s="53" t="s">
        <v>165</v>
      </c>
      <c r="C83" s="30">
        <v>4301135295</v>
      </c>
      <c r="D83" s="320">
        <v>4607111035141</v>
      </c>
      <c r="E83" s="321"/>
      <c r="F83" s="300">
        <v>0.3</v>
      </c>
      <c r="G83" s="31">
        <v>12</v>
      </c>
      <c r="H83" s="300">
        <v>3.6</v>
      </c>
      <c r="I83" s="300">
        <v>4.3036000000000003</v>
      </c>
      <c r="J83" s="31">
        <v>70</v>
      </c>
      <c r="K83" s="31" t="s">
        <v>79</v>
      </c>
      <c r="L83" s="31" t="s">
        <v>80</v>
      </c>
      <c r="M83" s="32" t="s">
        <v>68</v>
      </c>
      <c r="N83" s="32"/>
      <c r="O83" s="31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3"/>
      <c r="V83" s="33"/>
      <c r="W83" s="34" t="s">
        <v>69</v>
      </c>
      <c r="X83" s="301">
        <v>42</v>
      </c>
      <c r="Y83" s="302">
        <f t="shared" si="6"/>
        <v>42</v>
      </c>
      <c r="Z83" s="35">
        <f t="shared" si="7"/>
        <v>0.75095999999999996</v>
      </c>
      <c r="AA83" s="55"/>
      <c r="AB83" s="56"/>
      <c r="AC83" s="126" t="s">
        <v>166</v>
      </c>
      <c r="AG83" s="66"/>
      <c r="AJ83" s="69" t="s">
        <v>82</v>
      </c>
      <c r="AK83" s="69">
        <v>14</v>
      </c>
      <c r="BB83" s="127" t="s">
        <v>83</v>
      </c>
      <c r="BM83" s="66">
        <f t="shared" si="8"/>
        <v>180.75120000000001</v>
      </c>
      <c r="BN83" s="66">
        <f t="shared" si="9"/>
        <v>180.75120000000001</v>
      </c>
      <c r="BO83" s="66">
        <f t="shared" si="10"/>
        <v>0.6</v>
      </c>
      <c r="BP83" s="66">
        <f t="shared" si="11"/>
        <v>0.6</v>
      </c>
    </row>
    <row r="84" spans="1:68" ht="27" customHeight="1" x14ac:dyDescent="0.25">
      <c r="A84" s="53" t="s">
        <v>167</v>
      </c>
      <c r="B84" s="53" t="s">
        <v>168</v>
      </c>
      <c r="C84" s="30">
        <v>4301135578</v>
      </c>
      <c r="D84" s="320">
        <v>4607111033444</v>
      </c>
      <c r="E84" s="321"/>
      <c r="F84" s="300">
        <v>0.3</v>
      </c>
      <c r="G84" s="31">
        <v>12</v>
      </c>
      <c r="H84" s="300">
        <v>3.6</v>
      </c>
      <c r="I84" s="300">
        <v>4.3036000000000003</v>
      </c>
      <c r="J84" s="31">
        <v>70</v>
      </c>
      <c r="K84" s="31" t="s">
        <v>79</v>
      </c>
      <c r="L84" s="31" t="s">
        <v>67</v>
      </c>
      <c r="M84" s="32" t="s">
        <v>68</v>
      </c>
      <c r="N84" s="32"/>
      <c r="O84" s="31">
        <v>180</v>
      </c>
      <c r="P84" s="460" t="s">
        <v>169</v>
      </c>
      <c r="Q84" s="318"/>
      <c r="R84" s="318"/>
      <c r="S84" s="318"/>
      <c r="T84" s="319"/>
      <c r="U84" s="33"/>
      <c r="V84" s="33"/>
      <c r="W84" s="34" t="s">
        <v>69</v>
      </c>
      <c r="X84" s="301">
        <v>0</v>
      </c>
      <c r="Y84" s="302">
        <f t="shared" si="6"/>
        <v>0</v>
      </c>
      <c r="Z84" s="35">
        <f t="shared" si="7"/>
        <v>0</v>
      </c>
      <c r="AA84" s="55"/>
      <c r="AB84" s="56"/>
      <c r="AC84" s="128" t="s">
        <v>163</v>
      </c>
      <c r="AG84" s="66"/>
      <c r="AJ84" s="69" t="s">
        <v>71</v>
      </c>
      <c r="AK84" s="69">
        <v>1</v>
      </c>
      <c r="BB84" s="129" t="s">
        <v>83</v>
      </c>
      <c r="BM84" s="66">
        <f t="shared" si="8"/>
        <v>0</v>
      </c>
      <c r="BN84" s="66">
        <f t="shared" si="9"/>
        <v>0</v>
      </c>
      <c r="BO84" s="66">
        <f t="shared" si="10"/>
        <v>0</v>
      </c>
      <c r="BP84" s="66">
        <f t="shared" si="11"/>
        <v>0</v>
      </c>
    </row>
    <row r="85" spans="1:68" ht="27" customHeight="1" x14ac:dyDescent="0.25">
      <c r="A85" s="53" t="s">
        <v>170</v>
      </c>
      <c r="B85" s="53" t="s">
        <v>171</v>
      </c>
      <c r="C85" s="30">
        <v>4301135290</v>
      </c>
      <c r="D85" s="320">
        <v>4607111035028</v>
      </c>
      <c r="E85" s="321"/>
      <c r="F85" s="300">
        <v>0.48</v>
      </c>
      <c r="G85" s="31">
        <v>8</v>
      </c>
      <c r="H85" s="300">
        <v>3.84</v>
      </c>
      <c r="I85" s="300">
        <v>4.4488000000000003</v>
      </c>
      <c r="J85" s="31">
        <v>70</v>
      </c>
      <c r="K85" s="31" t="s">
        <v>79</v>
      </c>
      <c r="L85" s="31" t="s">
        <v>80</v>
      </c>
      <c r="M85" s="32" t="s">
        <v>68</v>
      </c>
      <c r="N85" s="32"/>
      <c r="O85" s="31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3"/>
      <c r="V85" s="33"/>
      <c r="W85" s="34" t="s">
        <v>69</v>
      </c>
      <c r="X85" s="301">
        <v>0</v>
      </c>
      <c r="Y85" s="302">
        <f t="shared" si="6"/>
        <v>0</v>
      </c>
      <c r="Z85" s="35">
        <f t="shared" si="7"/>
        <v>0</v>
      </c>
      <c r="AA85" s="55"/>
      <c r="AB85" s="56"/>
      <c r="AC85" s="130" t="s">
        <v>166</v>
      </c>
      <c r="AG85" s="66"/>
      <c r="AJ85" s="69" t="s">
        <v>82</v>
      </c>
      <c r="AK85" s="69">
        <v>14</v>
      </c>
      <c r="BB85" s="131" t="s">
        <v>83</v>
      </c>
      <c r="BM85" s="66">
        <f t="shared" si="8"/>
        <v>0</v>
      </c>
      <c r="BN85" s="66">
        <f t="shared" si="9"/>
        <v>0</v>
      </c>
      <c r="BO85" s="66">
        <f t="shared" si="10"/>
        <v>0</v>
      </c>
      <c r="BP85" s="66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6" t="s">
        <v>69</v>
      </c>
      <c r="X86" s="303">
        <f>IFERROR(SUM(X80:X85),"0")</f>
        <v>126</v>
      </c>
      <c r="Y86" s="303">
        <f>IFERROR(SUM(Y80:Y85),"0")</f>
        <v>126</v>
      </c>
      <c r="Z86" s="303">
        <f>IFERROR(IF(Z80="",0,Z80),"0")+IFERROR(IF(Z81="",0,Z81),"0")+IFERROR(IF(Z82="",0,Z82),"0")+IFERROR(IF(Z83="",0,Z83),"0")+IFERROR(IF(Z84="",0,Z84),"0")+IFERROR(IF(Z85="",0,Z85),"0")</f>
        <v>2.2528799999999998</v>
      </c>
      <c r="AA86" s="304"/>
      <c r="AB86" s="304"/>
      <c r="AC86" s="304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6" t="s">
        <v>73</v>
      </c>
      <c r="X87" s="303">
        <f>IFERROR(SUMPRODUCT(X80:X85*H80:H85),"0")</f>
        <v>478.80000000000007</v>
      </c>
      <c r="Y87" s="303">
        <f>IFERROR(SUMPRODUCT(Y80:Y85*H80:H85),"0")</f>
        <v>478.80000000000007</v>
      </c>
      <c r="Z87" s="36"/>
      <c r="AA87" s="304"/>
      <c r="AB87" s="304"/>
      <c r="AC87" s="304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7"/>
      <c r="AB88" s="307"/>
      <c r="AC88" s="307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1"/>
      <c r="AB89" s="311"/>
      <c r="AC89" s="311"/>
    </row>
    <row r="90" spans="1:68" ht="27" customHeight="1" x14ac:dyDescent="0.25">
      <c r="A90" s="53" t="s">
        <v>174</v>
      </c>
      <c r="B90" s="53" t="s">
        <v>175</v>
      </c>
      <c r="C90" s="30">
        <v>4301136042</v>
      </c>
      <c r="D90" s="320">
        <v>4607025784012</v>
      </c>
      <c r="E90" s="321"/>
      <c r="F90" s="300">
        <v>0.09</v>
      </c>
      <c r="G90" s="31">
        <v>24</v>
      </c>
      <c r="H90" s="300">
        <v>2.16</v>
      </c>
      <c r="I90" s="300">
        <v>2.4912000000000001</v>
      </c>
      <c r="J90" s="31">
        <v>126</v>
      </c>
      <c r="K90" s="31" t="s">
        <v>79</v>
      </c>
      <c r="L90" s="31" t="s">
        <v>80</v>
      </c>
      <c r="M90" s="32" t="s">
        <v>68</v>
      </c>
      <c r="N90" s="32"/>
      <c r="O90" s="31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3"/>
      <c r="V90" s="33"/>
      <c r="W90" s="34" t="s">
        <v>69</v>
      </c>
      <c r="X90" s="301">
        <v>0</v>
      </c>
      <c r="Y90" s="302">
        <f>IFERROR(IF(X90="","",X90),"")</f>
        <v>0</v>
      </c>
      <c r="Z90" s="35">
        <f>IFERROR(IF(X90="","",X90*0.00936),"")</f>
        <v>0</v>
      </c>
      <c r="AA90" s="55"/>
      <c r="AB90" s="56"/>
      <c r="AC90" s="132" t="s">
        <v>176</v>
      </c>
      <c r="AG90" s="66"/>
      <c r="AJ90" s="69" t="s">
        <v>82</v>
      </c>
      <c r="AK90" s="69">
        <v>14</v>
      </c>
      <c r="BB90" s="133" t="s">
        <v>83</v>
      </c>
      <c r="BM90" s="66">
        <f>IFERROR(X90*I90,"0")</f>
        <v>0</v>
      </c>
      <c r="BN90" s="66">
        <f>IFERROR(Y90*I90,"0")</f>
        <v>0</v>
      </c>
      <c r="BO90" s="66">
        <f>IFERROR(X90/J90,"0")</f>
        <v>0</v>
      </c>
      <c r="BP90" s="66">
        <f>IFERROR(Y90/J90,"0")</f>
        <v>0</v>
      </c>
    </row>
    <row r="91" spans="1:68" ht="27" customHeight="1" x14ac:dyDescent="0.25">
      <c r="A91" s="53" t="s">
        <v>177</v>
      </c>
      <c r="B91" s="53" t="s">
        <v>178</v>
      </c>
      <c r="C91" s="30">
        <v>4301136040</v>
      </c>
      <c r="D91" s="320">
        <v>4607025784319</v>
      </c>
      <c r="E91" s="321"/>
      <c r="F91" s="300">
        <v>0.36</v>
      </c>
      <c r="G91" s="31">
        <v>10</v>
      </c>
      <c r="H91" s="300">
        <v>3.6</v>
      </c>
      <c r="I91" s="300">
        <v>4.2439999999999998</v>
      </c>
      <c r="J91" s="31">
        <v>70</v>
      </c>
      <c r="K91" s="31" t="s">
        <v>79</v>
      </c>
      <c r="L91" s="31" t="s">
        <v>80</v>
      </c>
      <c r="M91" s="32" t="s">
        <v>68</v>
      </c>
      <c r="N91" s="32"/>
      <c r="O91" s="31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3"/>
      <c r="V91" s="33"/>
      <c r="W91" s="34" t="s">
        <v>69</v>
      </c>
      <c r="X91" s="301">
        <v>42</v>
      </c>
      <c r="Y91" s="302">
        <f>IFERROR(IF(X91="","",X91),"")</f>
        <v>42</v>
      </c>
      <c r="Z91" s="35">
        <f>IFERROR(IF(X91="","",X91*0.01788),"")</f>
        <v>0.75095999999999996</v>
      </c>
      <c r="AA91" s="55"/>
      <c r="AB91" s="56"/>
      <c r="AC91" s="134" t="s">
        <v>159</v>
      </c>
      <c r="AG91" s="66"/>
      <c r="AJ91" s="69" t="s">
        <v>82</v>
      </c>
      <c r="AK91" s="69">
        <v>14</v>
      </c>
      <c r="BB91" s="135" t="s">
        <v>83</v>
      </c>
      <c r="BM91" s="66">
        <f>IFERROR(X91*I91,"0")</f>
        <v>178.24799999999999</v>
      </c>
      <c r="BN91" s="66">
        <f>IFERROR(Y91*I91,"0")</f>
        <v>178.24799999999999</v>
      </c>
      <c r="BO91" s="66">
        <f>IFERROR(X91/J91,"0")</f>
        <v>0.6</v>
      </c>
      <c r="BP91" s="66">
        <f>IFERROR(Y91/J91,"0")</f>
        <v>0.6</v>
      </c>
    </row>
    <row r="92" spans="1:68" ht="16.5" customHeight="1" x14ac:dyDescent="0.25">
      <c r="A92" s="53" t="s">
        <v>179</v>
      </c>
      <c r="B92" s="53" t="s">
        <v>180</v>
      </c>
      <c r="C92" s="30">
        <v>4301136039</v>
      </c>
      <c r="D92" s="320">
        <v>4607111035370</v>
      </c>
      <c r="E92" s="321"/>
      <c r="F92" s="300">
        <v>0.14000000000000001</v>
      </c>
      <c r="G92" s="31">
        <v>22</v>
      </c>
      <c r="H92" s="300">
        <v>3.08</v>
      </c>
      <c r="I92" s="300">
        <v>3.464</v>
      </c>
      <c r="J92" s="31">
        <v>84</v>
      </c>
      <c r="K92" s="31" t="s">
        <v>66</v>
      </c>
      <c r="L92" s="31" t="s">
        <v>80</v>
      </c>
      <c r="M92" s="32" t="s">
        <v>68</v>
      </c>
      <c r="N92" s="32"/>
      <c r="O92" s="31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3"/>
      <c r="V92" s="33"/>
      <c r="W92" s="34" t="s">
        <v>69</v>
      </c>
      <c r="X92" s="301">
        <v>24</v>
      </c>
      <c r="Y92" s="302">
        <f>IFERROR(IF(X92="","",X92),"")</f>
        <v>24</v>
      </c>
      <c r="Z92" s="35">
        <f>IFERROR(IF(X92="","",X92*0.0155),"")</f>
        <v>0.372</v>
      </c>
      <c r="AA92" s="55"/>
      <c r="AB92" s="56"/>
      <c r="AC92" s="136" t="s">
        <v>181</v>
      </c>
      <c r="AG92" s="66"/>
      <c r="AJ92" s="69" t="s">
        <v>82</v>
      </c>
      <c r="AK92" s="69">
        <v>12</v>
      </c>
      <c r="BB92" s="137" t="s">
        <v>83</v>
      </c>
      <c r="BM92" s="66">
        <f>IFERROR(X92*I92,"0")</f>
        <v>83.135999999999996</v>
      </c>
      <c r="BN92" s="66">
        <f>IFERROR(Y92*I92,"0")</f>
        <v>83.135999999999996</v>
      </c>
      <c r="BO92" s="66">
        <f>IFERROR(X92/J92,"0")</f>
        <v>0.2857142857142857</v>
      </c>
      <c r="BP92" s="66">
        <f>IFERROR(Y92/J92,"0")</f>
        <v>0.2857142857142857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6" t="s">
        <v>69</v>
      </c>
      <c r="X93" s="303">
        <f>IFERROR(SUM(X90:X92),"0")</f>
        <v>66</v>
      </c>
      <c r="Y93" s="303">
        <f>IFERROR(SUM(Y90:Y92),"0")</f>
        <v>66</v>
      </c>
      <c r="Z93" s="303">
        <f>IFERROR(IF(Z90="",0,Z90),"0")+IFERROR(IF(Z91="",0,Z91),"0")+IFERROR(IF(Z92="",0,Z92),"0")</f>
        <v>1.12296</v>
      </c>
      <c r="AA93" s="304"/>
      <c r="AB93" s="304"/>
      <c r="AC93" s="304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6" t="s">
        <v>73</v>
      </c>
      <c r="X94" s="303">
        <f>IFERROR(SUMPRODUCT(X90:X92*H90:H92),"0")</f>
        <v>225.12</v>
      </c>
      <c r="Y94" s="303">
        <f>IFERROR(SUMPRODUCT(Y90:Y92*H90:H92),"0")</f>
        <v>225.12</v>
      </c>
      <c r="Z94" s="36"/>
      <c r="AA94" s="304"/>
      <c r="AB94" s="304"/>
      <c r="AC94" s="304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7"/>
      <c r="AB95" s="307"/>
      <c r="AC95" s="307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1"/>
      <c r="AB96" s="311"/>
      <c r="AC96" s="311"/>
    </row>
    <row r="97" spans="1:68" ht="27" customHeight="1" x14ac:dyDescent="0.25">
      <c r="A97" s="53" t="s">
        <v>183</v>
      </c>
      <c r="B97" s="53" t="s">
        <v>184</v>
      </c>
      <c r="C97" s="30">
        <v>4301070975</v>
      </c>
      <c r="D97" s="320">
        <v>4607111033970</v>
      </c>
      <c r="E97" s="321"/>
      <c r="F97" s="300">
        <v>0.43</v>
      </c>
      <c r="G97" s="31">
        <v>16</v>
      </c>
      <c r="H97" s="300">
        <v>6.88</v>
      </c>
      <c r="I97" s="300">
        <v>7.1996000000000002</v>
      </c>
      <c r="J97" s="31">
        <v>84</v>
      </c>
      <c r="K97" s="31" t="s">
        <v>66</v>
      </c>
      <c r="L97" s="31" t="s">
        <v>80</v>
      </c>
      <c r="M97" s="32" t="s">
        <v>68</v>
      </c>
      <c r="N97" s="32"/>
      <c r="O97" s="31">
        <v>180</v>
      </c>
      <c r="P97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3"/>
      <c r="V97" s="33"/>
      <c r="W97" s="34" t="s">
        <v>69</v>
      </c>
      <c r="X97" s="301">
        <v>0</v>
      </c>
      <c r="Y97" s="302">
        <f t="shared" ref="Y97:Y104" si="12">IFERROR(IF(X97="","",X97),"")</f>
        <v>0</v>
      </c>
      <c r="Z97" s="35">
        <f t="shared" ref="Z97:Z104" si="13">IFERROR(IF(X97="","",X97*0.0155),"")</f>
        <v>0</v>
      </c>
      <c r="AA97" s="55"/>
      <c r="AB97" s="56"/>
      <c r="AC97" s="138" t="s">
        <v>137</v>
      </c>
      <c r="AG97" s="66"/>
      <c r="AJ97" s="69" t="s">
        <v>82</v>
      </c>
      <c r="AK97" s="69">
        <v>12</v>
      </c>
      <c r="BB97" s="139" t="s">
        <v>1</v>
      </c>
      <c r="BM97" s="66">
        <f t="shared" ref="BM97:BM104" si="14">IFERROR(X97*I97,"0")</f>
        <v>0</v>
      </c>
      <c r="BN97" s="66">
        <f t="shared" ref="BN97:BN104" si="15">IFERROR(Y97*I97,"0")</f>
        <v>0</v>
      </c>
      <c r="BO97" s="66">
        <f t="shared" ref="BO97:BO104" si="16">IFERROR(X97/J97,"0")</f>
        <v>0</v>
      </c>
      <c r="BP97" s="66">
        <f t="shared" ref="BP97:BP104" si="17">IFERROR(Y97/J97,"0")</f>
        <v>0</v>
      </c>
    </row>
    <row r="98" spans="1:68" ht="27" customHeight="1" x14ac:dyDescent="0.25">
      <c r="A98" s="53" t="s">
        <v>185</v>
      </c>
      <c r="B98" s="53" t="s">
        <v>186</v>
      </c>
      <c r="C98" s="30">
        <v>4301071051</v>
      </c>
      <c r="D98" s="320">
        <v>4607111039262</v>
      </c>
      <c r="E98" s="321"/>
      <c r="F98" s="300">
        <v>0.4</v>
      </c>
      <c r="G98" s="31">
        <v>16</v>
      </c>
      <c r="H98" s="300">
        <v>6.4</v>
      </c>
      <c r="I98" s="300">
        <v>6.7195999999999998</v>
      </c>
      <c r="J98" s="31">
        <v>84</v>
      </c>
      <c r="K98" s="31" t="s">
        <v>66</v>
      </c>
      <c r="L98" s="31" t="s">
        <v>80</v>
      </c>
      <c r="M98" s="32" t="s">
        <v>68</v>
      </c>
      <c r="N98" s="32"/>
      <c r="O98" s="31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3"/>
      <c r="V98" s="33"/>
      <c r="W98" s="34" t="s">
        <v>69</v>
      </c>
      <c r="X98" s="301">
        <v>0</v>
      </c>
      <c r="Y98" s="302">
        <f t="shared" si="12"/>
        <v>0</v>
      </c>
      <c r="Z98" s="35">
        <f t="shared" si="13"/>
        <v>0</v>
      </c>
      <c r="AA98" s="55"/>
      <c r="AB98" s="56"/>
      <c r="AC98" s="140" t="s">
        <v>137</v>
      </c>
      <c r="AG98" s="66"/>
      <c r="AJ98" s="69" t="s">
        <v>82</v>
      </c>
      <c r="AK98" s="69">
        <v>12</v>
      </c>
      <c r="BB98" s="141" t="s">
        <v>1</v>
      </c>
      <c r="BM98" s="66">
        <f t="shared" si="14"/>
        <v>0</v>
      </c>
      <c r="BN98" s="66">
        <f t="shared" si="15"/>
        <v>0</v>
      </c>
      <c r="BO98" s="66">
        <f t="shared" si="16"/>
        <v>0</v>
      </c>
      <c r="BP98" s="66">
        <f t="shared" si="17"/>
        <v>0</v>
      </c>
    </row>
    <row r="99" spans="1:68" ht="27" customHeight="1" x14ac:dyDescent="0.25">
      <c r="A99" s="53" t="s">
        <v>187</v>
      </c>
      <c r="B99" s="53" t="s">
        <v>188</v>
      </c>
      <c r="C99" s="30">
        <v>4301070976</v>
      </c>
      <c r="D99" s="320">
        <v>4607111034144</v>
      </c>
      <c r="E99" s="321"/>
      <c r="F99" s="300">
        <v>0.9</v>
      </c>
      <c r="G99" s="31">
        <v>8</v>
      </c>
      <c r="H99" s="300">
        <v>7.2</v>
      </c>
      <c r="I99" s="300">
        <v>7.4859999999999998</v>
      </c>
      <c r="J99" s="31">
        <v>84</v>
      </c>
      <c r="K99" s="31" t="s">
        <v>66</v>
      </c>
      <c r="L99" s="31" t="s">
        <v>88</v>
      </c>
      <c r="M99" s="32" t="s">
        <v>68</v>
      </c>
      <c r="N99" s="32"/>
      <c r="O99" s="31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3"/>
      <c r="V99" s="33"/>
      <c r="W99" s="34" t="s">
        <v>69</v>
      </c>
      <c r="X99" s="301">
        <v>84</v>
      </c>
      <c r="Y99" s="302">
        <f t="shared" si="12"/>
        <v>84</v>
      </c>
      <c r="Z99" s="35">
        <f t="shared" si="13"/>
        <v>1.302</v>
      </c>
      <c r="AA99" s="55"/>
      <c r="AB99" s="56"/>
      <c r="AC99" s="142" t="s">
        <v>137</v>
      </c>
      <c r="AG99" s="66"/>
      <c r="AJ99" s="69" t="s">
        <v>89</v>
      </c>
      <c r="AK99" s="69">
        <v>84</v>
      </c>
      <c r="BB99" s="143" t="s">
        <v>1</v>
      </c>
      <c r="BM99" s="66">
        <f t="shared" si="14"/>
        <v>628.82399999999996</v>
      </c>
      <c r="BN99" s="66">
        <f t="shared" si="15"/>
        <v>628.82399999999996</v>
      </c>
      <c r="BO99" s="66">
        <f t="shared" si="16"/>
        <v>1</v>
      </c>
      <c r="BP99" s="66">
        <f t="shared" si="17"/>
        <v>1</v>
      </c>
    </row>
    <row r="100" spans="1:68" ht="27" customHeight="1" x14ac:dyDescent="0.25">
      <c r="A100" s="53" t="s">
        <v>189</v>
      </c>
      <c r="B100" s="53" t="s">
        <v>190</v>
      </c>
      <c r="C100" s="30">
        <v>4301071038</v>
      </c>
      <c r="D100" s="320">
        <v>4607111039248</v>
      </c>
      <c r="E100" s="321"/>
      <c r="F100" s="300">
        <v>0.7</v>
      </c>
      <c r="G100" s="31">
        <v>10</v>
      </c>
      <c r="H100" s="300">
        <v>7</v>
      </c>
      <c r="I100" s="300">
        <v>7.3</v>
      </c>
      <c r="J100" s="31">
        <v>84</v>
      </c>
      <c r="K100" s="31" t="s">
        <v>66</v>
      </c>
      <c r="L100" s="31" t="s">
        <v>88</v>
      </c>
      <c r="M100" s="32" t="s">
        <v>68</v>
      </c>
      <c r="N100" s="32"/>
      <c r="O100" s="31">
        <v>180</v>
      </c>
      <c r="P100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3"/>
      <c r="V100" s="33"/>
      <c r="W100" s="34" t="s">
        <v>69</v>
      </c>
      <c r="X100" s="301">
        <v>0</v>
      </c>
      <c r="Y100" s="302">
        <f t="shared" si="12"/>
        <v>0</v>
      </c>
      <c r="Z100" s="35">
        <f t="shared" si="13"/>
        <v>0</v>
      </c>
      <c r="AA100" s="55"/>
      <c r="AB100" s="56"/>
      <c r="AC100" s="144" t="s">
        <v>137</v>
      </c>
      <c r="AG100" s="66"/>
      <c r="AJ100" s="69" t="s">
        <v>89</v>
      </c>
      <c r="AK100" s="69">
        <v>84</v>
      </c>
      <c r="BB100" s="145" t="s">
        <v>1</v>
      </c>
      <c r="BM100" s="66">
        <f t="shared" si="14"/>
        <v>0</v>
      </c>
      <c r="BN100" s="66">
        <f t="shared" si="15"/>
        <v>0</v>
      </c>
      <c r="BO100" s="66">
        <f t="shared" si="16"/>
        <v>0</v>
      </c>
      <c r="BP100" s="66">
        <f t="shared" si="17"/>
        <v>0</v>
      </c>
    </row>
    <row r="101" spans="1:68" ht="27" customHeight="1" x14ac:dyDescent="0.25">
      <c r="A101" s="53" t="s">
        <v>191</v>
      </c>
      <c r="B101" s="53" t="s">
        <v>192</v>
      </c>
      <c r="C101" s="30">
        <v>4301070973</v>
      </c>
      <c r="D101" s="320">
        <v>4607111033987</v>
      </c>
      <c r="E101" s="321"/>
      <c r="F101" s="300">
        <v>0.43</v>
      </c>
      <c r="G101" s="31">
        <v>16</v>
      </c>
      <c r="H101" s="300">
        <v>6.88</v>
      </c>
      <c r="I101" s="300">
        <v>7.1996000000000002</v>
      </c>
      <c r="J101" s="31">
        <v>84</v>
      </c>
      <c r="K101" s="31" t="s">
        <v>66</v>
      </c>
      <c r="L101" s="31" t="s">
        <v>80</v>
      </c>
      <c r="M101" s="32" t="s">
        <v>68</v>
      </c>
      <c r="N101" s="32"/>
      <c r="O101" s="31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3"/>
      <c r="V101" s="33"/>
      <c r="W101" s="34" t="s">
        <v>69</v>
      </c>
      <c r="X101" s="301">
        <v>0</v>
      </c>
      <c r="Y101" s="302">
        <f t="shared" si="12"/>
        <v>0</v>
      </c>
      <c r="Z101" s="35">
        <f t="shared" si="13"/>
        <v>0</v>
      </c>
      <c r="AA101" s="55"/>
      <c r="AB101" s="56"/>
      <c r="AC101" s="146" t="s">
        <v>193</v>
      </c>
      <c r="AG101" s="66"/>
      <c r="AJ101" s="69" t="s">
        <v>82</v>
      </c>
      <c r="AK101" s="69">
        <v>12</v>
      </c>
      <c r="BB101" s="147" t="s">
        <v>1</v>
      </c>
      <c r="BM101" s="66">
        <f t="shared" si="14"/>
        <v>0</v>
      </c>
      <c r="BN101" s="66">
        <f t="shared" si="15"/>
        <v>0</v>
      </c>
      <c r="BO101" s="66">
        <f t="shared" si="16"/>
        <v>0</v>
      </c>
      <c r="BP101" s="66">
        <f t="shared" si="17"/>
        <v>0</v>
      </c>
    </row>
    <row r="102" spans="1:68" ht="27" customHeight="1" x14ac:dyDescent="0.25">
      <c r="A102" s="53" t="s">
        <v>194</v>
      </c>
      <c r="B102" s="53" t="s">
        <v>195</v>
      </c>
      <c r="C102" s="30">
        <v>4301071049</v>
      </c>
      <c r="D102" s="320">
        <v>4607111039293</v>
      </c>
      <c r="E102" s="321"/>
      <c r="F102" s="300">
        <v>0.4</v>
      </c>
      <c r="G102" s="31">
        <v>16</v>
      </c>
      <c r="H102" s="300">
        <v>6.4</v>
      </c>
      <c r="I102" s="300">
        <v>6.7195999999999998</v>
      </c>
      <c r="J102" s="31">
        <v>84</v>
      </c>
      <c r="K102" s="31" t="s">
        <v>66</v>
      </c>
      <c r="L102" s="31" t="s">
        <v>88</v>
      </c>
      <c r="M102" s="32" t="s">
        <v>68</v>
      </c>
      <c r="N102" s="32"/>
      <c r="O102" s="31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3"/>
      <c r="V102" s="33"/>
      <c r="W102" s="34" t="s">
        <v>69</v>
      </c>
      <c r="X102" s="301">
        <v>0</v>
      </c>
      <c r="Y102" s="302">
        <f t="shared" si="12"/>
        <v>0</v>
      </c>
      <c r="Z102" s="35">
        <f t="shared" si="13"/>
        <v>0</v>
      </c>
      <c r="AA102" s="55"/>
      <c r="AB102" s="56"/>
      <c r="AC102" s="148" t="s">
        <v>196</v>
      </c>
      <c r="AG102" s="66"/>
      <c r="AJ102" s="69" t="s">
        <v>89</v>
      </c>
      <c r="AK102" s="69">
        <v>84</v>
      </c>
      <c r="BB102" s="149" t="s">
        <v>1</v>
      </c>
      <c r="BM102" s="66">
        <f t="shared" si="14"/>
        <v>0</v>
      </c>
      <c r="BN102" s="66">
        <f t="shared" si="15"/>
        <v>0</v>
      </c>
      <c r="BO102" s="66">
        <f t="shared" si="16"/>
        <v>0</v>
      </c>
      <c r="BP102" s="66">
        <f t="shared" si="17"/>
        <v>0</v>
      </c>
    </row>
    <row r="103" spans="1:68" ht="27" customHeight="1" x14ac:dyDescent="0.25">
      <c r="A103" s="53" t="s">
        <v>197</v>
      </c>
      <c r="B103" s="53" t="s">
        <v>198</v>
      </c>
      <c r="C103" s="30">
        <v>4301070974</v>
      </c>
      <c r="D103" s="320">
        <v>4607111034151</v>
      </c>
      <c r="E103" s="321"/>
      <c r="F103" s="300">
        <v>0.9</v>
      </c>
      <c r="G103" s="31">
        <v>8</v>
      </c>
      <c r="H103" s="300">
        <v>7.2</v>
      </c>
      <c r="I103" s="300">
        <v>7.4859999999999998</v>
      </c>
      <c r="J103" s="31">
        <v>84</v>
      </c>
      <c r="K103" s="31" t="s">
        <v>66</v>
      </c>
      <c r="L103" s="31" t="s">
        <v>88</v>
      </c>
      <c r="M103" s="32" t="s">
        <v>68</v>
      </c>
      <c r="N103" s="32"/>
      <c r="O103" s="31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3"/>
      <c r="V103" s="33"/>
      <c r="W103" s="34" t="s">
        <v>69</v>
      </c>
      <c r="X103" s="301">
        <v>84</v>
      </c>
      <c r="Y103" s="302">
        <f t="shared" si="12"/>
        <v>84</v>
      </c>
      <c r="Z103" s="35">
        <f t="shared" si="13"/>
        <v>1.302</v>
      </c>
      <c r="AA103" s="55"/>
      <c r="AB103" s="56"/>
      <c r="AC103" s="150" t="s">
        <v>193</v>
      </c>
      <c r="AG103" s="66"/>
      <c r="AJ103" s="69" t="s">
        <v>89</v>
      </c>
      <c r="AK103" s="69">
        <v>84</v>
      </c>
      <c r="BB103" s="151" t="s">
        <v>1</v>
      </c>
      <c r="BM103" s="66">
        <f t="shared" si="14"/>
        <v>628.82399999999996</v>
      </c>
      <c r="BN103" s="66">
        <f t="shared" si="15"/>
        <v>628.82399999999996</v>
      </c>
      <c r="BO103" s="66">
        <f t="shared" si="16"/>
        <v>1</v>
      </c>
      <c r="BP103" s="66">
        <f t="shared" si="17"/>
        <v>1</v>
      </c>
    </row>
    <row r="104" spans="1:68" ht="27" customHeight="1" x14ac:dyDescent="0.25">
      <c r="A104" s="53" t="s">
        <v>199</v>
      </c>
      <c r="B104" s="53" t="s">
        <v>200</v>
      </c>
      <c r="C104" s="30">
        <v>4301071039</v>
      </c>
      <c r="D104" s="320">
        <v>4607111039279</v>
      </c>
      <c r="E104" s="321"/>
      <c r="F104" s="300">
        <v>0.7</v>
      </c>
      <c r="G104" s="31">
        <v>10</v>
      </c>
      <c r="H104" s="300">
        <v>7</v>
      </c>
      <c r="I104" s="300">
        <v>7.3</v>
      </c>
      <c r="J104" s="31">
        <v>84</v>
      </c>
      <c r="K104" s="31" t="s">
        <v>66</v>
      </c>
      <c r="L104" s="31" t="s">
        <v>88</v>
      </c>
      <c r="M104" s="32" t="s">
        <v>68</v>
      </c>
      <c r="N104" s="32"/>
      <c r="O104" s="31">
        <v>180</v>
      </c>
      <c r="P104" s="3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3"/>
      <c r="V104" s="33"/>
      <c r="W104" s="34" t="s">
        <v>69</v>
      </c>
      <c r="X104" s="301">
        <v>0</v>
      </c>
      <c r="Y104" s="302">
        <f t="shared" si="12"/>
        <v>0</v>
      </c>
      <c r="Z104" s="35">
        <f t="shared" si="13"/>
        <v>0</v>
      </c>
      <c r="AA104" s="55"/>
      <c r="AB104" s="56"/>
      <c r="AC104" s="152" t="s">
        <v>137</v>
      </c>
      <c r="AG104" s="66"/>
      <c r="AJ104" s="69" t="s">
        <v>89</v>
      </c>
      <c r="AK104" s="69">
        <v>84</v>
      </c>
      <c r="BB104" s="153" t="s">
        <v>1</v>
      </c>
      <c r="BM104" s="66">
        <f t="shared" si="14"/>
        <v>0</v>
      </c>
      <c r="BN104" s="66">
        <f t="shared" si="15"/>
        <v>0</v>
      </c>
      <c r="BO104" s="66">
        <f t="shared" si="16"/>
        <v>0</v>
      </c>
      <c r="BP104" s="66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6" t="s">
        <v>69</v>
      </c>
      <c r="X105" s="303">
        <f>IFERROR(SUM(X97:X104),"0")</f>
        <v>168</v>
      </c>
      <c r="Y105" s="303">
        <f>IFERROR(SUM(Y97:Y104),"0")</f>
        <v>168</v>
      </c>
      <c r="Z105" s="30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2.6040000000000001</v>
      </c>
      <c r="AA105" s="304"/>
      <c r="AB105" s="304"/>
      <c r="AC105" s="304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6" t="s">
        <v>73</v>
      </c>
      <c r="X106" s="303">
        <f>IFERROR(SUMPRODUCT(X97:X104*H97:H104),"0")</f>
        <v>1209.6000000000001</v>
      </c>
      <c r="Y106" s="303">
        <f>IFERROR(SUMPRODUCT(Y97:Y104*H97:H104),"0")</f>
        <v>1209.6000000000001</v>
      </c>
      <c r="Z106" s="36"/>
      <c r="AA106" s="304"/>
      <c r="AB106" s="304"/>
      <c r="AC106" s="304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7"/>
      <c r="AB107" s="307"/>
      <c r="AC107" s="307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1"/>
      <c r="AB108" s="311"/>
      <c r="AC108" s="311"/>
    </row>
    <row r="109" spans="1:68" ht="27" customHeight="1" x14ac:dyDescent="0.25">
      <c r="A109" s="53" t="s">
        <v>202</v>
      </c>
      <c r="B109" s="53" t="s">
        <v>203</v>
      </c>
      <c r="C109" s="30">
        <v>4301135289</v>
      </c>
      <c r="D109" s="320">
        <v>4607111034014</v>
      </c>
      <c r="E109" s="321"/>
      <c r="F109" s="300">
        <v>0.25</v>
      </c>
      <c r="G109" s="31">
        <v>12</v>
      </c>
      <c r="H109" s="300">
        <v>3</v>
      </c>
      <c r="I109" s="300">
        <v>3.7035999999999998</v>
      </c>
      <c r="J109" s="31">
        <v>70</v>
      </c>
      <c r="K109" s="31" t="s">
        <v>79</v>
      </c>
      <c r="L109" s="31" t="s">
        <v>88</v>
      </c>
      <c r="M109" s="32" t="s">
        <v>68</v>
      </c>
      <c r="N109" s="32"/>
      <c r="O109" s="31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3"/>
      <c r="V109" s="33"/>
      <c r="W109" s="34" t="s">
        <v>69</v>
      </c>
      <c r="X109" s="301">
        <v>0</v>
      </c>
      <c r="Y109" s="302">
        <f>IFERROR(IF(X109="","",X109),"")</f>
        <v>0</v>
      </c>
      <c r="Z109" s="35">
        <f>IFERROR(IF(X109="","",X109*0.01788),"")</f>
        <v>0</v>
      </c>
      <c r="AA109" s="55"/>
      <c r="AB109" s="56"/>
      <c r="AC109" s="154" t="s">
        <v>204</v>
      </c>
      <c r="AG109" s="66"/>
      <c r="AJ109" s="69" t="s">
        <v>89</v>
      </c>
      <c r="AK109" s="69">
        <v>70</v>
      </c>
      <c r="BB109" s="155" t="s">
        <v>83</v>
      </c>
      <c r="BM109" s="66">
        <f>IFERROR(X109*I109,"0")</f>
        <v>0</v>
      </c>
      <c r="BN109" s="66">
        <f>IFERROR(Y109*I109,"0")</f>
        <v>0</v>
      </c>
      <c r="BO109" s="66">
        <f>IFERROR(X109/J109,"0")</f>
        <v>0</v>
      </c>
      <c r="BP109" s="66">
        <f>IFERROR(Y109/J109,"0")</f>
        <v>0</v>
      </c>
    </row>
    <row r="110" spans="1:68" ht="27" customHeight="1" x14ac:dyDescent="0.25">
      <c r="A110" s="53" t="s">
        <v>205</v>
      </c>
      <c r="B110" s="53" t="s">
        <v>206</v>
      </c>
      <c r="C110" s="30">
        <v>4301135299</v>
      </c>
      <c r="D110" s="320">
        <v>4607111033994</v>
      </c>
      <c r="E110" s="321"/>
      <c r="F110" s="300">
        <v>0.25</v>
      </c>
      <c r="G110" s="31">
        <v>12</v>
      </c>
      <c r="H110" s="300">
        <v>3</v>
      </c>
      <c r="I110" s="300">
        <v>3.7035999999999998</v>
      </c>
      <c r="J110" s="31">
        <v>70</v>
      </c>
      <c r="K110" s="31" t="s">
        <v>79</v>
      </c>
      <c r="L110" s="31" t="s">
        <v>88</v>
      </c>
      <c r="M110" s="32" t="s">
        <v>68</v>
      </c>
      <c r="N110" s="32"/>
      <c r="O110" s="31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3"/>
      <c r="V110" s="33"/>
      <c r="W110" s="34" t="s">
        <v>69</v>
      </c>
      <c r="X110" s="301">
        <v>0</v>
      </c>
      <c r="Y110" s="302">
        <f>IFERROR(IF(X110="","",X110),"")</f>
        <v>0</v>
      </c>
      <c r="Z110" s="35">
        <f>IFERROR(IF(X110="","",X110*0.01788),"")</f>
        <v>0</v>
      </c>
      <c r="AA110" s="55"/>
      <c r="AB110" s="56"/>
      <c r="AC110" s="156" t="s">
        <v>163</v>
      </c>
      <c r="AG110" s="66"/>
      <c r="AJ110" s="69" t="s">
        <v>89</v>
      </c>
      <c r="AK110" s="69">
        <v>70</v>
      </c>
      <c r="BB110" s="157" t="s">
        <v>83</v>
      </c>
      <c r="BM110" s="66">
        <f>IFERROR(X110*I110,"0")</f>
        <v>0</v>
      </c>
      <c r="BN110" s="66">
        <f>IFERROR(Y110*I110,"0")</f>
        <v>0</v>
      </c>
      <c r="BO110" s="66">
        <f>IFERROR(X110/J110,"0")</f>
        <v>0</v>
      </c>
      <c r="BP110" s="66">
        <f>IFERROR(Y110/J110,"0")</f>
        <v>0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6" t="s">
        <v>69</v>
      </c>
      <c r="X111" s="303">
        <f>IFERROR(SUM(X109:X110),"0")</f>
        <v>0</v>
      </c>
      <c r="Y111" s="303">
        <f>IFERROR(SUM(Y109:Y110),"0")</f>
        <v>0</v>
      </c>
      <c r="Z111" s="303">
        <f>IFERROR(IF(Z109="",0,Z109),"0")+IFERROR(IF(Z110="",0,Z110),"0")</f>
        <v>0</v>
      </c>
      <c r="AA111" s="304"/>
      <c r="AB111" s="304"/>
      <c r="AC111" s="304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6" t="s">
        <v>73</v>
      </c>
      <c r="X112" s="303">
        <f>IFERROR(SUMPRODUCT(X109:X110*H109:H110),"0")</f>
        <v>0</v>
      </c>
      <c r="Y112" s="303">
        <f>IFERROR(SUMPRODUCT(Y109:Y110*H109:H110),"0")</f>
        <v>0</v>
      </c>
      <c r="Z112" s="36"/>
      <c r="AA112" s="304"/>
      <c r="AB112" s="304"/>
      <c r="AC112" s="304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7"/>
      <c r="AB113" s="307"/>
      <c r="AC113" s="307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1"/>
      <c r="AB114" s="311"/>
      <c r="AC114" s="311"/>
    </row>
    <row r="115" spans="1:68" ht="27" customHeight="1" x14ac:dyDescent="0.25">
      <c r="A115" s="53" t="s">
        <v>208</v>
      </c>
      <c r="B115" s="53" t="s">
        <v>209</v>
      </c>
      <c r="C115" s="30">
        <v>4301135311</v>
      </c>
      <c r="D115" s="320">
        <v>4607111039095</v>
      </c>
      <c r="E115" s="321"/>
      <c r="F115" s="300">
        <v>0.25</v>
      </c>
      <c r="G115" s="31">
        <v>12</v>
      </c>
      <c r="H115" s="300">
        <v>3</v>
      </c>
      <c r="I115" s="300">
        <v>3.7480000000000002</v>
      </c>
      <c r="J115" s="31">
        <v>70</v>
      </c>
      <c r="K115" s="31" t="s">
        <v>79</v>
      </c>
      <c r="L115" s="31" t="s">
        <v>80</v>
      </c>
      <c r="M115" s="32" t="s">
        <v>68</v>
      </c>
      <c r="N115" s="32"/>
      <c r="O115" s="31">
        <v>180</v>
      </c>
      <c r="P115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3"/>
      <c r="V115" s="33"/>
      <c r="W115" s="34" t="s">
        <v>69</v>
      </c>
      <c r="X115" s="301">
        <v>0</v>
      </c>
      <c r="Y115" s="302">
        <f>IFERROR(IF(X115="","",X115),"")</f>
        <v>0</v>
      </c>
      <c r="Z115" s="35">
        <f>IFERROR(IF(X115="","",X115*0.01788),"")</f>
        <v>0</v>
      </c>
      <c r="AA115" s="55"/>
      <c r="AB115" s="56"/>
      <c r="AC115" s="158" t="s">
        <v>210</v>
      </c>
      <c r="AG115" s="66"/>
      <c r="AJ115" s="69" t="s">
        <v>82</v>
      </c>
      <c r="AK115" s="69">
        <v>14</v>
      </c>
      <c r="BB115" s="159" t="s">
        <v>83</v>
      </c>
      <c r="BM115" s="66">
        <f>IFERROR(X115*I115,"0")</f>
        <v>0</v>
      </c>
      <c r="BN115" s="66">
        <f>IFERROR(Y115*I115,"0")</f>
        <v>0</v>
      </c>
      <c r="BO115" s="66">
        <f>IFERROR(X115/J115,"0")</f>
        <v>0</v>
      </c>
      <c r="BP115" s="66">
        <f>IFERROR(Y115/J115,"0")</f>
        <v>0</v>
      </c>
    </row>
    <row r="116" spans="1:68" ht="16.5" customHeight="1" x14ac:dyDescent="0.25">
      <c r="A116" s="53" t="s">
        <v>211</v>
      </c>
      <c r="B116" s="53" t="s">
        <v>212</v>
      </c>
      <c r="C116" s="30">
        <v>4301135282</v>
      </c>
      <c r="D116" s="320">
        <v>4607111034199</v>
      </c>
      <c r="E116" s="321"/>
      <c r="F116" s="300">
        <v>0.25</v>
      </c>
      <c r="G116" s="31">
        <v>12</v>
      </c>
      <c r="H116" s="300">
        <v>3</v>
      </c>
      <c r="I116" s="300">
        <v>3.7035999999999998</v>
      </c>
      <c r="J116" s="31">
        <v>70</v>
      </c>
      <c r="K116" s="31" t="s">
        <v>79</v>
      </c>
      <c r="L116" s="31" t="s">
        <v>88</v>
      </c>
      <c r="M116" s="32" t="s">
        <v>68</v>
      </c>
      <c r="N116" s="32"/>
      <c r="O116" s="31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3"/>
      <c r="V116" s="33"/>
      <c r="W116" s="34" t="s">
        <v>69</v>
      </c>
      <c r="X116" s="301">
        <v>70</v>
      </c>
      <c r="Y116" s="302">
        <f>IFERROR(IF(X116="","",X116),"")</f>
        <v>70</v>
      </c>
      <c r="Z116" s="35">
        <f>IFERROR(IF(X116="","",X116*0.01788),"")</f>
        <v>1.2516</v>
      </c>
      <c r="AA116" s="55"/>
      <c r="AB116" s="56"/>
      <c r="AC116" s="160" t="s">
        <v>213</v>
      </c>
      <c r="AG116" s="66"/>
      <c r="AJ116" s="69" t="s">
        <v>89</v>
      </c>
      <c r="AK116" s="69">
        <v>70</v>
      </c>
      <c r="BB116" s="161" t="s">
        <v>83</v>
      </c>
      <c r="BM116" s="66">
        <f>IFERROR(X116*I116,"0")</f>
        <v>259.25200000000001</v>
      </c>
      <c r="BN116" s="66">
        <f>IFERROR(Y116*I116,"0")</f>
        <v>259.25200000000001</v>
      </c>
      <c r="BO116" s="66">
        <f>IFERROR(X116/J116,"0")</f>
        <v>1</v>
      </c>
      <c r="BP116" s="66">
        <f>IFERROR(Y116/J116,"0")</f>
        <v>1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6" t="s">
        <v>69</v>
      </c>
      <c r="X117" s="303">
        <f>IFERROR(SUM(X115:X116),"0")</f>
        <v>70</v>
      </c>
      <c r="Y117" s="303">
        <f>IFERROR(SUM(Y115:Y116),"0")</f>
        <v>70</v>
      </c>
      <c r="Z117" s="303">
        <f>IFERROR(IF(Z115="",0,Z115),"0")+IFERROR(IF(Z116="",0,Z116),"0")</f>
        <v>1.2516</v>
      </c>
      <c r="AA117" s="304"/>
      <c r="AB117" s="304"/>
      <c r="AC117" s="304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6" t="s">
        <v>73</v>
      </c>
      <c r="X118" s="303">
        <f>IFERROR(SUMPRODUCT(X115:X116*H115:H116),"0")</f>
        <v>210</v>
      </c>
      <c r="Y118" s="303">
        <f>IFERROR(SUMPRODUCT(Y115:Y116*H115:H116),"0")</f>
        <v>210</v>
      </c>
      <c r="Z118" s="36"/>
      <c r="AA118" s="304"/>
      <c r="AB118" s="304"/>
      <c r="AC118" s="304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7"/>
      <c r="AB119" s="307"/>
      <c r="AC119" s="307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1"/>
      <c r="AB120" s="311"/>
      <c r="AC120" s="311"/>
    </row>
    <row r="121" spans="1:68" ht="27" customHeight="1" x14ac:dyDescent="0.25">
      <c r="A121" s="53" t="s">
        <v>215</v>
      </c>
      <c r="B121" s="53" t="s">
        <v>216</v>
      </c>
      <c r="C121" s="30">
        <v>4301135178</v>
      </c>
      <c r="D121" s="320">
        <v>4607111034816</v>
      </c>
      <c r="E121" s="321"/>
      <c r="F121" s="300">
        <v>0.25</v>
      </c>
      <c r="G121" s="31">
        <v>6</v>
      </c>
      <c r="H121" s="300">
        <v>1.5</v>
      </c>
      <c r="I121" s="300">
        <v>1.9218</v>
      </c>
      <c r="J121" s="31">
        <v>140</v>
      </c>
      <c r="K121" s="31" t="s">
        <v>79</v>
      </c>
      <c r="L121" s="31" t="s">
        <v>67</v>
      </c>
      <c r="M121" s="32" t="s">
        <v>68</v>
      </c>
      <c r="N121" s="32"/>
      <c r="O121" s="31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3"/>
      <c r="V121" s="33"/>
      <c r="W121" s="34" t="s">
        <v>69</v>
      </c>
      <c r="X121" s="301">
        <v>0</v>
      </c>
      <c r="Y121" s="302">
        <f>IFERROR(IF(X121="","",X121),"")</f>
        <v>0</v>
      </c>
      <c r="Z121" s="35">
        <f>IFERROR(IF(X121="","",X121*0.00941),"")</f>
        <v>0</v>
      </c>
      <c r="AA121" s="55"/>
      <c r="AB121" s="56"/>
      <c r="AC121" s="162" t="s">
        <v>213</v>
      </c>
      <c r="AG121" s="66"/>
      <c r="AJ121" s="69" t="s">
        <v>71</v>
      </c>
      <c r="AK121" s="69">
        <v>1</v>
      </c>
      <c r="BB121" s="163" t="s">
        <v>83</v>
      </c>
      <c r="BM121" s="66">
        <f>IFERROR(X121*I121,"0")</f>
        <v>0</v>
      </c>
      <c r="BN121" s="66">
        <f>IFERROR(Y121*I121,"0")</f>
        <v>0</v>
      </c>
      <c r="BO121" s="66">
        <f>IFERROR(X121/J121,"0")</f>
        <v>0</v>
      </c>
      <c r="BP121" s="66">
        <f>IFERROR(Y121/J121,"0")</f>
        <v>0</v>
      </c>
    </row>
    <row r="122" spans="1:68" ht="27" customHeight="1" x14ac:dyDescent="0.25">
      <c r="A122" s="53" t="s">
        <v>217</v>
      </c>
      <c r="B122" s="53" t="s">
        <v>218</v>
      </c>
      <c r="C122" s="30">
        <v>4301135275</v>
      </c>
      <c r="D122" s="320">
        <v>4607111034380</v>
      </c>
      <c r="E122" s="321"/>
      <c r="F122" s="300">
        <v>0.25</v>
      </c>
      <c r="G122" s="31">
        <v>12</v>
      </c>
      <c r="H122" s="300">
        <v>3</v>
      </c>
      <c r="I122" s="300">
        <v>3.28</v>
      </c>
      <c r="J122" s="31">
        <v>70</v>
      </c>
      <c r="K122" s="31" t="s">
        <v>79</v>
      </c>
      <c r="L122" s="31" t="s">
        <v>80</v>
      </c>
      <c r="M122" s="32" t="s">
        <v>68</v>
      </c>
      <c r="N122" s="32"/>
      <c r="O122" s="31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3"/>
      <c r="V122" s="33"/>
      <c r="W122" s="34" t="s">
        <v>69</v>
      </c>
      <c r="X122" s="301">
        <v>28</v>
      </c>
      <c r="Y122" s="302">
        <f>IFERROR(IF(X122="","",X122),"")</f>
        <v>28</v>
      </c>
      <c r="Z122" s="35">
        <f>IFERROR(IF(X122="","",X122*0.01788),"")</f>
        <v>0.50063999999999997</v>
      </c>
      <c r="AA122" s="55"/>
      <c r="AB122" s="56"/>
      <c r="AC122" s="164" t="s">
        <v>219</v>
      </c>
      <c r="AG122" s="66"/>
      <c r="AJ122" s="69" t="s">
        <v>82</v>
      </c>
      <c r="AK122" s="69">
        <v>14</v>
      </c>
      <c r="BB122" s="165" t="s">
        <v>83</v>
      </c>
      <c r="BM122" s="66">
        <f>IFERROR(X122*I122,"0")</f>
        <v>91.839999999999989</v>
      </c>
      <c r="BN122" s="66">
        <f>IFERROR(Y122*I122,"0")</f>
        <v>91.839999999999989</v>
      </c>
      <c r="BO122" s="66">
        <f>IFERROR(X122/J122,"0")</f>
        <v>0.4</v>
      </c>
      <c r="BP122" s="66">
        <f>IFERROR(Y122/J122,"0")</f>
        <v>0.4</v>
      </c>
    </row>
    <row r="123" spans="1:68" ht="27" customHeight="1" x14ac:dyDescent="0.25">
      <c r="A123" s="53" t="s">
        <v>220</v>
      </c>
      <c r="B123" s="53" t="s">
        <v>221</v>
      </c>
      <c r="C123" s="30">
        <v>4301135277</v>
      </c>
      <c r="D123" s="320">
        <v>4607111034397</v>
      </c>
      <c r="E123" s="321"/>
      <c r="F123" s="300">
        <v>0.25</v>
      </c>
      <c r="G123" s="31">
        <v>12</v>
      </c>
      <c r="H123" s="300">
        <v>3</v>
      </c>
      <c r="I123" s="300">
        <v>3.28</v>
      </c>
      <c r="J123" s="31">
        <v>70</v>
      </c>
      <c r="K123" s="31" t="s">
        <v>79</v>
      </c>
      <c r="L123" s="31" t="s">
        <v>80</v>
      </c>
      <c r="M123" s="32" t="s">
        <v>68</v>
      </c>
      <c r="N123" s="32"/>
      <c r="O123" s="31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3"/>
      <c r="V123" s="33"/>
      <c r="W123" s="34" t="s">
        <v>69</v>
      </c>
      <c r="X123" s="301">
        <v>0</v>
      </c>
      <c r="Y123" s="302">
        <f>IFERROR(IF(X123="","",X123),"")</f>
        <v>0</v>
      </c>
      <c r="Z123" s="35">
        <f>IFERROR(IF(X123="","",X123*0.01788),"")</f>
        <v>0</v>
      </c>
      <c r="AA123" s="55"/>
      <c r="AB123" s="56"/>
      <c r="AC123" s="166" t="s">
        <v>204</v>
      </c>
      <c r="AG123" s="66"/>
      <c r="AJ123" s="69" t="s">
        <v>82</v>
      </c>
      <c r="AK123" s="69">
        <v>14</v>
      </c>
      <c r="BB123" s="167" t="s">
        <v>83</v>
      </c>
      <c r="BM123" s="66">
        <f>IFERROR(X123*I123,"0")</f>
        <v>0</v>
      </c>
      <c r="BN123" s="66">
        <f>IFERROR(Y123*I123,"0")</f>
        <v>0</v>
      </c>
      <c r="BO123" s="66">
        <f>IFERROR(X123/J123,"0")</f>
        <v>0</v>
      </c>
      <c r="BP123" s="66">
        <f>IFERROR(Y123/J123,"0")</f>
        <v>0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6" t="s">
        <v>69</v>
      </c>
      <c r="X124" s="303">
        <f>IFERROR(SUM(X121:X123),"0")</f>
        <v>28</v>
      </c>
      <c r="Y124" s="303">
        <f>IFERROR(SUM(Y121:Y123),"0")</f>
        <v>28</v>
      </c>
      <c r="Z124" s="303">
        <f>IFERROR(IF(Z121="",0,Z121),"0")+IFERROR(IF(Z122="",0,Z122),"0")+IFERROR(IF(Z123="",0,Z123),"0")</f>
        <v>0.50063999999999997</v>
      </c>
      <c r="AA124" s="304"/>
      <c r="AB124" s="304"/>
      <c r="AC124" s="304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6" t="s">
        <v>73</v>
      </c>
      <c r="X125" s="303">
        <f>IFERROR(SUMPRODUCT(X121:X123*H121:H123),"0")</f>
        <v>84</v>
      </c>
      <c r="Y125" s="303">
        <f>IFERROR(SUMPRODUCT(Y121:Y123*H121:H123),"0")</f>
        <v>84</v>
      </c>
      <c r="Z125" s="36"/>
      <c r="AA125" s="304"/>
      <c r="AB125" s="304"/>
      <c r="AC125" s="304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7"/>
      <c r="AB126" s="307"/>
      <c r="AC126" s="307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1"/>
      <c r="AB127" s="311"/>
      <c r="AC127" s="311"/>
    </row>
    <row r="128" spans="1:68" ht="27" customHeight="1" x14ac:dyDescent="0.25">
      <c r="A128" s="53" t="s">
        <v>223</v>
      </c>
      <c r="B128" s="53" t="s">
        <v>224</v>
      </c>
      <c r="C128" s="30">
        <v>4301135279</v>
      </c>
      <c r="D128" s="320">
        <v>4607111035806</v>
      </c>
      <c r="E128" s="321"/>
      <c r="F128" s="300">
        <v>0.25</v>
      </c>
      <c r="G128" s="31">
        <v>12</v>
      </c>
      <c r="H128" s="300">
        <v>3</v>
      </c>
      <c r="I128" s="300">
        <v>3.7035999999999998</v>
      </c>
      <c r="J128" s="31">
        <v>70</v>
      </c>
      <c r="K128" s="31" t="s">
        <v>79</v>
      </c>
      <c r="L128" s="31" t="s">
        <v>80</v>
      </c>
      <c r="M128" s="32" t="s">
        <v>68</v>
      </c>
      <c r="N128" s="32"/>
      <c r="O128" s="31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3"/>
      <c r="V128" s="33"/>
      <c r="W128" s="34" t="s">
        <v>69</v>
      </c>
      <c r="X128" s="301">
        <v>0</v>
      </c>
      <c r="Y128" s="302">
        <f>IFERROR(IF(X128="","",X128),"")</f>
        <v>0</v>
      </c>
      <c r="Z128" s="35">
        <f>IFERROR(IF(X128="","",X128*0.01788),"")</f>
        <v>0</v>
      </c>
      <c r="AA128" s="55"/>
      <c r="AB128" s="56"/>
      <c r="AC128" s="168" t="s">
        <v>225</v>
      </c>
      <c r="AG128" s="66"/>
      <c r="AJ128" s="69" t="s">
        <v>82</v>
      </c>
      <c r="AK128" s="69">
        <v>14</v>
      </c>
      <c r="BB128" s="169" t="s">
        <v>83</v>
      </c>
      <c r="BM128" s="66">
        <f>IFERROR(X128*I128,"0")</f>
        <v>0</v>
      </c>
      <c r="BN128" s="66">
        <f>IFERROR(Y128*I128,"0")</f>
        <v>0</v>
      </c>
      <c r="BO128" s="66">
        <f>IFERROR(X128/J128,"0")</f>
        <v>0</v>
      </c>
      <c r="BP128" s="66">
        <f>IFERROR(Y128/J128,"0")</f>
        <v>0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6" t="s">
        <v>69</v>
      </c>
      <c r="X129" s="303">
        <f>IFERROR(SUM(X128:X128),"0")</f>
        <v>0</v>
      </c>
      <c r="Y129" s="303">
        <f>IFERROR(SUM(Y128:Y128),"0")</f>
        <v>0</v>
      </c>
      <c r="Z129" s="303">
        <f>IFERROR(IF(Z128="",0,Z128),"0")</f>
        <v>0</v>
      </c>
      <c r="AA129" s="304"/>
      <c r="AB129" s="304"/>
      <c r="AC129" s="304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6" t="s">
        <v>73</v>
      </c>
      <c r="X130" s="303">
        <f>IFERROR(SUMPRODUCT(X128:X128*H128:H128),"0")</f>
        <v>0</v>
      </c>
      <c r="Y130" s="303">
        <f>IFERROR(SUMPRODUCT(Y128:Y128*H128:H128),"0")</f>
        <v>0</v>
      </c>
      <c r="Z130" s="36"/>
      <c r="AA130" s="304"/>
      <c r="AB130" s="304"/>
      <c r="AC130" s="304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7"/>
      <c r="AB131" s="307"/>
      <c r="AC131" s="307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1"/>
      <c r="AB132" s="311"/>
      <c r="AC132" s="311"/>
    </row>
    <row r="133" spans="1:68" ht="27" customHeight="1" x14ac:dyDescent="0.25">
      <c r="A133" s="53" t="s">
        <v>228</v>
      </c>
      <c r="B133" s="53" t="s">
        <v>229</v>
      </c>
      <c r="C133" s="30">
        <v>4301071054</v>
      </c>
      <c r="D133" s="320">
        <v>4607111035639</v>
      </c>
      <c r="E133" s="321"/>
      <c r="F133" s="300">
        <v>0.2</v>
      </c>
      <c r="G133" s="31">
        <v>8</v>
      </c>
      <c r="H133" s="300">
        <v>1.6</v>
      </c>
      <c r="I133" s="300">
        <v>2.12</v>
      </c>
      <c r="J133" s="31">
        <v>72</v>
      </c>
      <c r="K133" s="31" t="s">
        <v>230</v>
      </c>
      <c r="L133" s="31" t="s">
        <v>80</v>
      </c>
      <c r="M133" s="32" t="s">
        <v>68</v>
      </c>
      <c r="N133" s="32"/>
      <c r="O133" s="31">
        <v>180</v>
      </c>
      <c r="P133" s="488" t="s">
        <v>231</v>
      </c>
      <c r="Q133" s="318"/>
      <c r="R133" s="318"/>
      <c r="S133" s="318"/>
      <c r="T133" s="319"/>
      <c r="U133" s="33"/>
      <c r="V133" s="33"/>
      <c r="W133" s="34" t="s">
        <v>69</v>
      </c>
      <c r="X133" s="301">
        <v>0</v>
      </c>
      <c r="Y133" s="302">
        <f>IFERROR(IF(X133="","",X133),"")</f>
        <v>0</v>
      </c>
      <c r="Z133" s="35">
        <f>IFERROR(IF(X133="","",X133*0.01157),"")</f>
        <v>0</v>
      </c>
      <c r="AA133" s="55"/>
      <c r="AB133" s="56"/>
      <c r="AC133" s="170" t="s">
        <v>232</v>
      </c>
      <c r="AG133" s="66"/>
      <c r="AJ133" s="69" t="s">
        <v>82</v>
      </c>
      <c r="AK133" s="69">
        <v>6</v>
      </c>
      <c r="BB133" s="171" t="s">
        <v>83</v>
      </c>
      <c r="BM133" s="66">
        <f>IFERROR(X133*I133,"0")</f>
        <v>0</v>
      </c>
      <c r="BN133" s="66">
        <f>IFERROR(Y133*I133,"0")</f>
        <v>0</v>
      </c>
      <c r="BO133" s="66">
        <f>IFERROR(X133/J133,"0")</f>
        <v>0</v>
      </c>
      <c r="BP133" s="66">
        <f>IFERROR(Y133/J133,"0")</f>
        <v>0</v>
      </c>
    </row>
    <row r="134" spans="1:68" ht="27" customHeight="1" x14ac:dyDescent="0.25">
      <c r="A134" s="53" t="s">
        <v>233</v>
      </c>
      <c r="B134" s="53" t="s">
        <v>234</v>
      </c>
      <c r="C134" s="30">
        <v>4301135540</v>
      </c>
      <c r="D134" s="320">
        <v>4607111035646</v>
      </c>
      <c r="E134" s="321"/>
      <c r="F134" s="300">
        <v>0.2</v>
      </c>
      <c r="G134" s="31">
        <v>8</v>
      </c>
      <c r="H134" s="300">
        <v>1.6</v>
      </c>
      <c r="I134" s="300">
        <v>2.12</v>
      </c>
      <c r="J134" s="31">
        <v>72</v>
      </c>
      <c r="K134" s="31" t="s">
        <v>230</v>
      </c>
      <c r="L134" s="31" t="s">
        <v>80</v>
      </c>
      <c r="M134" s="32" t="s">
        <v>68</v>
      </c>
      <c r="N134" s="32"/>
      <c r="O134" s="31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3"/>
      <c r="V134" s="33"/>
      <c r="W134" s="34" t="s">
        <v>69</v>
      </c>
      <c r="X134" s="301">
        <v>0</v>
      </c>
      <c r="Y134" s="302">
        <f>IFERROR(IF(X134="","",X134),"")</f>
        <v>0</v>
      </c>
      <c r="Z134" s="35">
        <f>IFERROR(IF(X134="","",X134*0.01157),"")</f>
        <v>0</v>
      </c>
      <c r="AA134" s="55"/>
      <c r="AB134" s="56"/>
      <c r="AC134" s="172" t="s">
        <v>232</v>
      </c>
      <c r="AG134" s="66"/>
      <c r="AJ134" s="69" t="s">
        <v>82</v>
      </c>
      <c r="AK134" s="69">
        <v>6</v>
      </c>
      <c r="BB134" s="173" t="s">
        <v>83</v>
      </c>
      <c r="BM134" s="66">
        <f>IFERROR(X134*I134,"0")</f>
        <v>0</v>
      </c>
      <c r="BN134" s="66">
        <f>IFERROR(Y134*I134,"0")</f>
        <v>0</v>
      </c>
      <c r="BO134" s="66">
        <f>IFERROR(X134/J134,"0")</f>
        <v>0</v>
      </c>
      <c r="BP134" s="66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6" t="s">
        <v>69</v>
      </c>
      <c r="X135" s="303">
        <f>IFERROR(SUM(X133:X134),"0")</f>
        <v>0</v>
      </c>
      <c r="Y135" s="303">
        <f>IFERROR(SUM(Y133:Y134),"0")</f>
        <v>0</v>
      </c>
      <c r="Z135" s="303">
        <f>IFERROR(IF(Z133="",0,Z133),"0")+IFERROR(IF(Z134="",0,Z134),"0")</f>
        <v>0</v>
      </c>
      <c r="AA135" s="304"/>
      <c r="AB135" s="304"/>
      <c r="AC135" s="304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6" t="s">
        <v>73</v>
      </c>
      <c r="X136" s="303">
        <f>IFERROR(SUMPRODUCT(X133:X134*H133:H134),"0")</f>
        <v>0</v>
      </c>
      <c r="Y136" s="303">
        <f>IFERROR(SUMPRODUCT(Y133:Y134*H133:H134),"0")</f>
        <v>0</v>
      </c>
      <c r="Z136" s="36"/>
      <c r="AA136" s="304"/>
      <c r="AB136" s="304"/>
      <c r="AC136" s="304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7"/>
      <c r="AB137" s="307"/>
      <c r="AC137" s="307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11"/>
      <c r="AB138" s="311"/>
      <c r="AC138" s="311"/>
    </row>
    <row r="139" spans="1:68" ht="27" customHeight="1" x14ac:dyDescent="0.25">
      <c r="A139" s="53" t="s">
        <v>236</v>
      </c>
      <c r="B139" s="53" t="s">
        <v>237</v>
      </c>
      <c r="C139" s="30">
        <v>4301135281</v>
      </c>
      <c r="D139" s="320">
        <v>4607111036568</v>
      </c>
      <c r="E139" s="321"/>
      <c r="F139" s="300">
        <v>0.28000000000000003</v>
      </c>
      <c r="G139" s="31">
        <v>6</v>
      </c>
      <c r="H139" s="300">
        <v>1.68</v>
      </c>
      <c r="I139" s="300">
        <v>2.1017999999999999</v>
      </c>
      <c r="J139" s="31">
        <v>140</v>
      </c>
      <c r="K139" s="31" t="s">
        <v>79</v>
      </c>
      <c r="L139" s="31" t="s">
        <v>67</v>
      </c>
      <c r="M139" s="32" t="s">
        <v>68</v>
      </c>
      <c r="N139" s="32"/>
      <c r="O139" s="31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3"/>
      <c r="V139" s="33"/>
      <c r="W139" s="34" t="s">
        <v>69</v>
      </c>
      <c r="X139" s="301">
        <v>0</v>
      </c>
      <c r="Y139" s="302">
        <f>IFERROR(IF(X139="","",X139),"")</f>
        <v>0</v>
      </c>
      <c r="Z139" s="35">
        <f>IFERROR(IF(X139="","",X139*0.00941),"")</f>
        <v>0</v>
      </c>
      <c r="AA139" s="55"/>
      <c r="AB139" s="56"/>
      <c r="AC139" s="174" t="s">
        <v>238</v>
      </c>
      <c r="AG139" s="66"/>
      <c r="AJ139" s="69" t="s">
        <v>71</v>
      </c>
      <c r="AK139" s="69">
        <v>1</v>
      </c>
      <c r="BB139" s="175" t="s">
        <v>83</v>
      </c>
      <c r="BM139" s="66">
        <f>IFERROR(X139*I139,"0")</f>
        <v>0</v>
      </c>
      <c r="BN139" s="66">
        <f>IFERROR(Y139*I139,"0")</f>
        <v>0</v>
      </c>
      <c r="BO139" s="66">
        <f>IFERROR(X139/J139,"0")</f>
        <v>0</v>
      </c>
      <c r="BP139" s="66">
        <f>IFERROR(Y139/J139,"0")</f>
        <v>0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6" t="s">
        <v>69</v>
      </c>
      <c r="X140" s="303">
        <f>IFERROR(SUM(X139:X139),"0")</f>
        <v>0</v>
      </c>
      <c r="Y140" s="303">
        <f>IFERROR(SUM(Y139:Y139),"0")</f>
        <v>0</v>
      </c>
      <c r="Z140" s="303">
        <f>IFERROR(IF(Z139="",0,Z139),"0")</f>
        <v>0</v>
      </c>
      <c r="AA140" s="304"/>
      <c r="AB140" s="304"/>
      <c r="AC140" s="304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6" t="s">
        <v>73</v>
      </c>
      <c r="X141" s="303">
        <f>IFERROR(SUMPRODUCT(X139:X139*H139:H139),"0")</f>
        <v>0</v>
      </c>
      <c r="Y141" s="303">
        <f>IFERROR(SUMPRODUCT(Y139:Y139*H139:H139),"0")</f>
        <v>0</v>
      </c>
      <c r="Z141" s="36"/>
      <c r="AA141" s="304"/>
      <c r="AB141" s="304"/>
      <c r="AC141" s="304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7"/>
      <c r="AB142" s="47"/>
      <c r="AC142" s="47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7"/>
      <c r="AB143" s="307"/>
      <c r="AC143" s="307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11"/>
      <c r="AB144" s="311"/>
      <c r="AC144" s="311"/>
    </row>
    <row r="145" spans="1:68" ht="27" customHeight="1" x14ac:dyDescent="0.25">
      <c r="A145" s="53" t="s">
        <v>241</v>
      </c>
      <c r="B145" s="53" t="s">
        <v>242</v>
      </c>
      <c r="C145" s="30">
        <v>4301135317</v>
      </c>
      <c r="D145" s="320">
        <v>4607111039057</v>
      </c>
      <c r="E145" s="321"/>
      <c r="F145" s="300">
        <v>1.8</v>
      </c>
      <c r="G145" s="31">
        <v>1</v>
      </c>
      <c r="H145" s="300">
        <v>1.8</v>
      </c>
      <c r="I145" s="300">
        <v>1.9</v>
      </c>
      <c r="J145" s="31">
        <v>234</v>
      </c>
      <c r="K145" s="31" t="s">
        <v>136</v>
      </c>
      <c r="L145" s="31" t="s">
        <v>67</v>
      </c>
      <c r="M145" s="32" t="s">
        <v>68</v>
      </c>
      <c r="N145" s="32"/>
      <c r="O145" s="31">
        <v>180</v>
      </c>
      <c r="P145" s="354" t="s">
        <v>243</v>
      </c>
      <c r="Q145" s="318"/>
      <c r="R145" s="318"/>
      <c r="S145" s="318"/>
      <c r="T145" s="319"/>
      <c r="U145" s="33"/>
      <c r="V145" s="33"/>
      <c r="W145" s="34" t="s">
        <v>69</v>
      </c>
      <c r="X145" s="301">
        <v>0</v>
      </c>
      <c r="Y145" s="302">
        <f>IFERROR(IF(X145="","",X145),"")</f>
        <v>0</v>
      </c>
      <c r="Z145" s="35">
        <f>IFERROR(IF(X145="","",X145*0.00502),"")</f>
        <v>0</v>
      </c>
      <c r="AA145" s="55"/>
      <c r="AB145" s="56"/>
      <c r="AC145" s="176" t="s">
        <v>210</v>
      </c>
      <c r="AG145" s="66"/>
      <c r="AJ145" s="69" t="s">
        <v>71</v>
      </c>
      <c r="AK145" s="69">
        <v>1</v>
      </c>
      <c r="BB145" s="177" t="s">
        <v>83</v>
      </c>
      <c r="BM145" s="66">
        <f>IFERROR(X145*I145,"0")</f>
        <v>0</v>
      </c>
      <c r="BN145" s="66">
        <f>IFERROR(Y145*I145,"0")</f>
        <v>0</v>
      </c>
      <c r="BO145" s="66">
        <f>IFERROR(X145/J145,"0")</f>
        <v>0</v>
      </c>
      <c r="BP145" s="66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6" t="s">
        <v>69</v>
      </c>
      <c r="X146" s="303">
        <f>IFERROR(SUM(X145:X145),"0")</f>
        <v>0</v>
      </c>
      <c r="Y146" s="303">
        <f>IFERROR(SUM(Y145:Y145),"0")</f>
        <v>0</v>
      </c>
      <c r="Z146" s="303">
        <f>IFERROR(IF(Z145="",0,Z145),"0")</f>
        <v>0</v>
      </c>
      <c r="AA146" s="304"/>
      <c r="AB146" s="304"/>
      <c r="AC146" s="304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6" t="s">
        <v>73</v>
      </c>
      <c r="X147" s="303">
        <f>IFERROR(SUMPRODUCT(X145:X145*H145:H145),"0")</f>
        <v>0</v>
      </c>
      <c r="Y147" s="303">
        <f>IFERROR(SUMPRODUCT(Y145:Y145*H145:H145),"0")</f>
        <v>0</v>
      </c>
      <c r="Z147" s="36"/>
      <c r="AA147" s="304"/>
      <c r="AB147" s="304"/>
      <c r="AC147" s="304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7"/>
      <c r="AB148" s="307"/>
      <c r="AC148" s="307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11"/>
      <c r="AB149" s="311"/>
      <c r="AC149" s="311"/>
    </row>
    <row r="150" spans="1:68" ht="16.5" customHeight="1" x14ac:dyDescent="0.25">
      <c r="A150" s="53" t="s">
        <v>245</v>
      </c>
      <c r="B150" s="53" t="s">
        <v>246</v>
      </c>
      <c r="C150" s="30">
        <v>4301071062</v>
      </c>
      <c r="D150" s="320">
        <v>4607111036384</v>
      </c>
      <c r="E150" s="321"/>
      <c r="F150" s="300">
        <v>5</v>
      </c>
      <c r="G150" s="31">
        <v>1</v>
      </c>
      <c r="H150" s="300">
        <v>5</v>
      </c>
      <c r="I150" s="300">
        <v>5.2106000000000003</v>
      </c>
      <c r="J150" s="31">
        <v>144</v>
      </c>
      <c r="K150" s="31" t="s">
        <v>66</v>
      </c>
      <c r="L150" s="31" t="s">
        <v>67</v>
      </c>
      <c r="M150" s="32" t="s">
        <v>68</v>
      </c>
      <c r="N150" s="32"/>
      <c r="O150" s="31">
        <v>180</v>
      </c>
      <c r="P150" s="337" t="s">
        <v>247</v>
      </c>
      <c r="Q150" s="318"/>
      <c r="R150" s="318"/>
      <c r="S150" s="318"/>
      <c r="T150" s="319"/>
      <c r="U150" s="33"/>
      <c r="V150" s="33"/>
      <c r="W150" s="34" t="s">
        <v>69</v>
      </c>
      <c r="X150" s="301">
        <v>0</v>
      </c>
      <c r="Y150" s="302">
        <f>IFERROR(IF(X150="","",X150),"")</f>
        <v>0</v>
      </c>
      <c r="Z150" s="35">
        <f>IFERROR(IF(X150="","",X150*0.00866),"")</f>
        <v>0</v>
      </c>
      <c r="AA150" s="55"/>
      <c r="AB150" s="56"/>
      <c r="AC150" s="178" t="s">
        <v>248</v>
      </c>
      <c r="AG150" s="66"/>
      <c r="AJ150" s="69" t="s">
        <v>71</v>
      </c>
      <c r="AK150" s="69">
        <v>1</v>
      </c>
      <c r="BB150" s="179" t="s">
        <v>1</v>
      </c>
      <c r="BM150" s="66">
        <f>IFERROR(X150*I150,"0")</f>
        <v>0</v>
      </c>
      <c r="BN150" s="66">
        <f>IFERROR(Y150*I150,"0")</f>
        <v>0</v>
      </c>
      <c r="BO150" s="66">
        <f>IFERROR(X150/J150,"0")</f>
        <v>0</v>
      </c>
      <c r="BP150" s="66">
        <f>IFERROR(Y150/J150,"0")</f>
        <v>0</v>
      </c>
    </row>
    <row r="151" spans="1:68" ht="16.5" customHeight="1" x14ac:dyDescent="0.25">
      <c r="A151" s="53" t="s">
        <v>249</v>
      </c>
      <c r="B151" s="53" t="s">
        <v>250</v>
      </c>
      <c r="C151" s="30">
        <v>4301071056</v>
      </c>
      <c r="D151" s="320">
        <v>4640242180250</v>
      </c>
      <c r="E151" s="321"/>
      <c r="F151" s="300">
        <v>5</v>
      </c>
      <c r="G151" s="31">
        <v>1</v>
      </c>
      <c r="H151" s="300">
        <v>5</v>
      </c>
      <c r="I151" s="300">
        <v>5.2131999999999996</v>
      </c>
      <c r="J151" s="31">
        <v>144</v>
      </c>
      <c r="K151" s="31" t="s">
        <v>66</v>
      </c>
      <c r="L151" s="31" t="s">
        <v>67</v>
      </c>
      <c r="M151" s="32" t="s">
        <v>68</v>
      </c>
      <c r="N151" s="32"/>
      <c r="O151" s="31">
        <v>180</v>
      </c>
      <c r="P151" s="519" t="s">
        <v>251</v>
      </c>
      <c r="Q151" s="318"/>
      <c r="R151" s="318"/>
      <c r="S151" s="318"/>
      <c r="T151" s="319"/>
      <c r="U151" s="33"/>
      <c r="V151" s="33"/>
      <c r="W151" s="34" t="s">
        <v>69</v>
      </c>
      <c r="X151" s="301">
        <v>0</v>
      </c>
      <c r="Y151" s="302">
        <f>IFERROR(IF(X151="","",X151),"")</f>
        <v>0</v>
      </c>
      <c r="Z151" s="35">
        <f>IFERROR(IF(X151="","",X151*0.00866),"")</f>
        <v>0</v>
      </c>
      <c r="AA151" s="55"/>
      <c r="AB151" s="56"/>
      <c r="AC151" s="180" t="s">
        <v>252</v>
      </c>
      <c r="AG151" s="66"/>
      <c r="AJ151" s="69" t="s">
        <v>71</v>
      </c>
      <c r="AK151" s="69">
        <v>1</v>
      </c>
      <c r="BB151" s="181" t="s">
        <v>1</v>
      </c>
      <c r="BM151" s="66">
        <f>IFERROR(X151*I151,"0")</f>
        <v>0</v>
      </c>
      <c r="BN151" s="66">
        <f>IFERROR(Y151*I151,"0")</f>
        <v>0</v>
      </c>
      <c r="BO151" s="66">
        <f>IFERROR(X151/J151,"0")</f>
        <v>0</v>
      </c>
      <c r="BP151" s="66">
        <f>IFERROR(Y151/J151,"0")</f>
        <v>0</v>
      </c>
    </row>
    <row r="152" spans="1:68" ht="27" customHeight="1" x14ac:dyDescent="0.25">
      <c r="A152" s="53" t="s">
        <v>253</v>
      </c>
      <c r="B152" s="53" t="s">
        <v>254</v>
      </c>
      <c r="C152" s="30">
        <v>4301071050</v>
      </c>
      <c r="D152" s="320">
        <v>4607111036216</v>
      </c>
      <c r="E152" s="321"/>
      <c r="F152" s="300">
        <v>5</v>
      </c>
      <c r="G152" s="31">
        <v>1</v>
      </c>
      <c r="H152" s="300">
        <v>5</v>
      </c>
      <c r="I152" s="300">
        <v>5.2131999999999996</v>
      </c>
      <c r="J152" s="31">
        <v>144</v>
      </c>
      <c r="K152" s="31" t="s">
        <v>66</v>
      </c>
      <c r="L152" s="31" t="s">
        <v>88</v>
      </c>
      <c r="M152" s="32" t="s">
        <v>68</v>
      </c>
      <c r="N152" s="32"/>
      <c r="O152" s="31">
        <v>180</v>
      </c>
      <c r="P152" s="341" t="s">
        <v>255</v>
      </c>
      <c r="Q152" s="318"/>
      <c r="R152" s="318"/>
      <c r="S152" s="318"/>
      <c r="T152" s="319"/>
      <c r="U152" s="33"/>
      <c r="V152" s="33"/>
      <c r="W152" s="34" t="s">
        <v>69</v>
      </c>
      <c r="X152" s="301">
        <v>0</v>
      </c>
      <c r="Y152" s="302">
        <f>IFERROR(IF(X152="","",X152),"")</f>
        <v>0</v>
      </c>
      <c r="Z152" s="35">
        <f>IFERROR(IF(X152="","",X152*0.00866),"")</f>
        <v>0</v>
      </c>
      <c r="AA152" s="55"/>
      <c r="AB152" s="56"/>
      <c r="AC152" s="182" t="s">
        <v>256</v>
      </c>
      <c r="AG152" s="66"/>
      <c r="AJ152" s="69" t="s">
        <v>89</v>
      </c>
      <c r="AK152" s="69">
        <v>144</v>
      </c>
      <c r="BB152" s="183" t="s">
        <v>1</v>
      </c>
      <c r="BM152" s="66">
        <f>IFERROR(X152*I152,"0")</f>
        <v>0</v>
      </c>
      <c r="BN152" s="66">
        <f>IFERROR(Y152*I152,"0")</f>
        <v>0</v>
      </c>
      <c r="BO152" s="66">
        <f>IFERROR(X152/J152,"0")</f>
        <v>0</v>
      </c>
      <c r="BP152" s="66">
        <f>IFERROR(Y152/J152,"0")</f>
        <v>0</v>
      </c>
    </row>
    <row r="153" spans="1:68" ht="27" customHeight="1" x14ac:dyDescent="0.25">
      <c r="A153" s="53" t="s">
        <v>257</v>
      </c>
      <c r="B153" s="53" t="s">
        <v>258</v>
      </c>
      <c r="C153" s="30">
        <v>4301071061</v>
      </c>
      <c r="D153" s="320">
        <v>4607111036278</v>
      </c>
      <c r="E153" s="321"/>
      <c r="F153" s="300">
        <v>5</v>
      </c>
      <c r="G153" s="31">
        <v>1</v>
      </c>
      <c r="H153" s="300">
        <v>5</v>
      </c>
      <c r="I153" s="300">
        <v>5.2405999999999997</v>
      </c>
      <c r="J153" s="31">
        <v>84</v>
      </c>
      <c r="K153" s="31" t="s">
        <v>66</v>
      </c>
      <c r="L153" s="31" t="s">
        <v>67</v>
      </c>
      <c r="M153" s="32" t="s">
        <v>68</v>
      </c>
      <c r="N153" s="32"/>
      <c r="O153" s="31">
        <v>180</v>
      </c>
      <c r="P153" s="438" t="s">
        <v>259</v>
      </c>
      <c r="Q153" s="318"/>
      <c r="R153" s="318"/>
      <c r="S153" s="318"/>
      <c r="T153" s="319"/>
      <c r="U153" s="33"/>
      <c r="V153" s="33"/>
      <c r="W153" s="34" t="s">
        <v>69</v>
      </c>
      <c r="X153" s="301">
        <v>0</v>
      </c>
      <c r="Y153" s="302">
        <f>IFERROR(IF(X153="","",X153),"")</f>
        <v>0</v>
      </c>
      <c r="Z153" s="35">
        <f>IFERROR(IF(X153="","",X153*0.0155),"")</f>
        <v>0</v>
      </c>
      <c r="AA153" s="55"/>
      <c r="AB153" s="56"/>
      <c r="AC153" s="184" t="s">
        <v>260</v>
      </c>
      <c r="AG153" s="66"/>
      <c r="AJ153" s="69" t="s">
        <v>71</v>
      </c>
      <c r="AK153" s="69">
        <v>1</v>
      </c>
      <c r="BB153" s="185" t="s">
        <v>1</v>
      </c>
      <c r="BM153" s="66">
        <f>IFERROR(X153*I153,"0")</f>
        <v>0</v>
      </c>
      <c r="BN153" s="66">
        <f>IFERROR(Y153*I153,"0")</f>
        <v>0</v>
      </c>
      <c r="BO153" s="66">
        <f>IFERROR(X153/J153,"0")</f>
        <v>0</v>
      </c>
      <c r="BP153" s="66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6" t="s">
        <v>69</v>
      </c>
      <c r="X154" s="303">
        <f>IFERROR(SUM(X150:X153),"0")</f>
        <v>0</v>
      </c>
      <c r="Y154" s="303">
        <f>IFERROR(SUM(Y150:Y153),"0")</f>
        <v>0</v>
      </c>
      <c r="Z154" s="303">
        <f>IFERROR(IF(Z150="",0,Z150),"0")+IFERROR(IF(Z151="",0,Z151),"0")+IFERROR(IF(Z152="",0,Z152),"0")+IFERROR(IF(Z153="",0,Z153),"0")</f>
        <v>0</v>
      </c>
      <c r="AA154" s="304"/>
      <c r="AB154" s="304"/>
      <c r="AC154" s="304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6" t="s">
        <v>73</v>
      </c>
      <c r="X155" s="303">
        <f>IFERROR(SUMPRODUCT(X150:X153*H150:H153),"0")</f>
        <v>0</v>
      </c>
      <c r="Y155" s="303">
        <f>IFERROR(SUMPRODUCT(Y150:Y153*H150:H153),"0")</f>
        <v>0</v>
      </c>
      <c r="Z155" s="36"/>
      <c r="AA155" s="304"/>
      <c r="AB155" s="304"/>
      <c r="AC155" s="304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1"/>
      <c r="AB156" s="311"/>
      <c r="AC156" s="311"/>
    </row>
    <row r="157" spans="1:68" ht="27" customHeight="1" x14ac:dyDescent="0.25">
      <c r="A157" s="53" t="s">
        <v>262</v>
      </c>
      <c r="B157" s="53" t="s">
        <v>263</v>
      </c>
      <c r="C157" s="30">
        <v>4301080153</v>
      </c>
      <c r="D157" s="320">
        <v>4607111036827</v>
      </c>
      <c r="E157" s="321"/>
      <c r="F157" s="300">
        <v>1</v>
      </c>
      <c r="G157" s="31">
        <v>5</v>
      </c>
      <c r="H157" s="300">
        <v>5</v>
      </c>
      <c r="I157" s="300">
        <v>5.2</v>
      </c>
      <c r="J157" s="31">
        <v>144</v>
      </c>
      <c r="K157" s="31" t="s">
        <v>66</v>
      </c>
      <c r="L157" s="31" t="s">
        <v>67</v>
      </c>
      <c r="M157" s="32" t="s">
        <v>68</v>
      </c>
      <c r="N157" s="32"/>
      <c r="O157" s="31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3"/>
      <c r="V157" s="33"/>
      <c r="W157" s="34" t="s">
        <v>69</v>
      </c>
      <c r="X157" s="301">
        <v>0</v>
      </c>
      <c r="Y157" s="302">
        <f>IFERROR(IF(X157="","",X157),"")</f>
        <v>0</v>
      </c>
      <c r="Z157" s="35">
        <f>IFERROR(IF(X157="","",X157*0.00866),"")</f>
        <v>0</v>
      </c>
      <c r="AA157" s="55"/>
      <c r="AB157" s="56"/>
      <c r="AC157" s="186" t="s">
        <v>264</v>
      </c>
      <c r="AG157" s="66"/>
      <c r="AJ157" s="69" t="s">
        <v>71</v>
      </c>
      <c r="AK157" s="69">
        <v>1</v>
      </c>
      <c r="BB157" s="187" t="s">
        <v>1</v>
      </c>
      <c r="BM157" s="66">
        <f>IFERROR(X157*I157,"0")</f>
        <v>0</v>
      </c>
      <c r="BN157" s="66">
        <f>IFERROR(Y157*I157,"0")</f>
        <v>0</v>
      </c>
      <c r="BO157" s="66">
        <f>IFERROR(X157/J157,"0")</f>
        <v>0</v>
      </c>
      <c r="BP157" s="66">
        <f>IFERROR(Y157/J157,"0")</f>
        <v>0</v>
      </c>
    </row>
    <row r="158" spans="1:68" ht="27" customHeight="1" x14ac:dyDescent="0.25">
      <c r="A158" s="53" t="s">
        <v>265</v>
      </c>
      <c r="B158" s="53" t="s">
        <v>266</v>
      </c>
      <c r="C158" s="30">
        <v>4301080154</v>
      </c>
      <c r="D158" s="320">
        <v>4607111036834</v>
      </c>
      <c r="E158" s="321"/>
      <c r="F158" s="300">
        <v>1</v>
      </c>
      <c r="G158" s="31">
        <v>5</v>
      </c>
      <c r="H158" s="300">
        <v>5</v>
      </c>
      <c r="I158" s="300">
        <v>5.2530000000000001</v>
      </c>
      <c r="J158" s="31">
        <v>144</v>
      </c>
      <c r="K158" s="31" t="s">
        <v>66</v>
      </c>
      <c r="L158" s="31" t="s">
        <v>67</v>
      </c>
      <c r="M158" s="32" t="s">
        <v>68</v>
      </c>
      <c r="N158" s="32"/>
      <c r="O158" s="31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3"/>
      <c r="V158" s="33"/>
      <c r="W158" s="34" t="s">
        <v>69</v>
      </c>
      <c r="X158" s="301">
        <v>0</v>
      </c>
      <c r="Y158" s="302">
        <f>IFERROR(IF(X158="","",X158),"")</f>
        <v>0</v>
      </c>
      <c r="Z158" s="35">
        <f>IFERROR(IF(X158="","",X158*0.00866),"")</f>
        <v>0</v>
      </c>
      <c r="AA158" s="55"/>
      <c r="AB158" s="56"/>
      <c r="AC158" s="188" t="s">
        <v>264</v>
      </c>
      <c r="AG158" s="66"/>
      <c r="AJ158" s="69" t="s">
        <v>71</v>
      </c>
      <c r="AK158" s="69">
        <v>1</v>
      </c>
      <c r="BB158" s="189" t="s">
        <v>1</v>
      </c>
      <c r="BM158" s="66">
        <f>IFERROR(X158*I158,"0")</f>
        <v>0</v>
      </c>
      <c r="BN158" s="66">
        <f>IFERROR(Y158*I158,"0")</f>
        <v>0</v>
      </c>
      <c r="BO158" s="66">
        <f>IFERROR(X158/J158,"0")</f>
        <v>0</v>
      </c>
      <c r="BP158" s="66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6" t="s">
        <v>69</v>
      </c>
      <c r="X159" s="303">
        <f>IFERROR(SUM(X157:X158),"0")</f>
        <v>0</v>
      </c>
      <c r="Y159" s="303">
        <f>IFERROR(SUM(Y157:Y158),"0")</f>
        <v>0</v>
      </c>
      <c r="Z159" s="303">
        <f>IFERROR(IF(Z157="",0,Z157),"0")+IFERROR(IF(Z158="",0,Z158),"0")</f>
        <v>0</v>
      </c>
      <c r="AA159" s="304"/>
      <c r="AB159" s="304"/>
      <c r="AC159" s="304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6" t="s">
        <v>73</v>
      </c>
      <c r="X160" s="303">
        <f>IFERROR(SUMPRODUCT(X157:X158*H157:H158),"0")</f>
        <v>0</v>
      </c>
      <c r="Y160" s="303">
        <f>IFERROR(SUMPRODUCT(Y157:Y158*H157:H158),"0")</f>
        <v>0</v>
      </c>
      <c r="Z160" s="36"/>
      <c r="AA160" s="304"/>
      <c r="AB160" s="304"/>
      <c r="AC160" s="304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7"/>
      <c r="AB161" s="47"/>
      <c r="AC161" s="47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7"/>
      <c r="AB162" s="307"/>
      <c r="AC162" s="307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11"/>
      <c r="AB163" s="311"/>
      <c r="AC163" s="311"/>
    </row>
    <row r="164" spans="1:68" ht="27" customHeight="1" x14ac:dyDescent="0.25">
      <c r="A164" s="53" t="s">
        <v>269</v>
      </c>
      <c r="B164" s="53" t="s">
        <v>270</v>
      </c>
      <c r="C164" s="30">
        <v>4301132097</v>
      </c>
      <c r="D164" s="320">
        <v>4607111035721</v>
      </c>
      <c r="E164" s="321"/>
      <c r="F164" s="300">
        <v>0.25</v>
      </c>
      <c r="G164" s="31">
        <v>12</v>
      </c>
      <c r="H164" s="300">
        <v>3</v>
      </c>
      <c r="I164" s="300">
        <v>3.3879999999999999</v>
      </c>
      <c r="J164" s="31">
        <v>70</v>
      </c>
      <c r="K164" s="31" t="s">
        <v>79</v>
      </c>
      <c r="L164" s="31" t="s">
        <v>88</v>
      </c>
      <c r="M164" s="32" t="s">
        <v>68</v>
      </c>
      <c r="N164" s="32"/>
      <c r="O164" s="31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3"/>
      <c r="V164" s="33"/>
      <c r="W164" s="34" t="s">
        <v>69</v>
      </c>
      <c r="X164" s="301">
        <v>70</v>
      </c>
      <c r="Y164" s="302">
        <f>IFERROR(IF(X164="","",X164),"")</f>
        <v>70</v>
      </c>
      <c r="Z164" s="35">
        <f>IFERROR(IF(X164="","",X164*0.01788),"")</f>
        <v>1.2516</v>
      </c>
      <c r="AA164" s="55"/>
      <c r="AB164" s="56"/>
      <c r="AC164" s="190" t="s">
        <v>271</v>
      </c>
      <c r="AG164" s="66"/>
      <c r="AJ164" s="69" t="s">
        <v>89</v>
      </c>
      <c r="AK164" s="69">
        <v>70</v>
      </c>
      <c r="BB164" s="191" t="s">
        <v>83</v>
      </c>
      <c r="BM164" s="66">
        <f>IFERROR(X164*I164,"0")</f>
        <v>237.16</v>
      </c>
      <c r="BN164" s="66">
        <f>IFERROR(Y164*I164,"0")</f>
        <v>237.16</v>
      </c>
      <c r="BO164" s="66">
        <f>IFERROR(X164/J164,"0")</f>
        <v>1</v>
      </c>
      <c r="BP164" s="66">
        <f>IFERROR(Y164/J164,"0")</f>
        <v>1</v>
      </c>
    </row>
    <row r="165" spans="1:68" ht="27" customHeight="1" x14ac:dyDescent="0.25">
      <c r="A165" s="53" t="s">
        <v>272</v>
      </c>
      <c r="B165" s="53" t="s">
        <v>273</v>
      </c>
      <c r="C165" s="30">
        <v>4301132100</v>
      </c>
      <c r="D165" s="320">
        <v>4607111035691</v>
      </c>
      <c r="E165" s="321"/>
      <c r="F165" s="300">
        <v>0.25</v>
      </c>
      <c r="G165" s="31">
        <v>12</v>
      </c>
      <c r="H165" s="300">
        <v>3</v>
      </c>
      <c r="I165" s="300">
        <v>3.3879999999999999</v>
      </c>
      <c r="J165" s="31">
        <v>70</v>
      </c>
      <c r="K165" s="31" t="s">
        <v>79</v>
      </c>
      <c r="L165" s="31" t="s">
        <v>88</v>
      </c>
      <c r="M165" s="32" t="s">
        <v>68</v>
      </c>
      <c r="N165" s="32"/>
      <c r="O165" s="31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3"/>
      <c r="V165" s="33"/>
      <c r="W165" s="34" t="s">
        <v>69</v>
      </c>
      <c r="X165" s="301">
        <v>70</v>
      </c>
      <c r="Y165" s="302">
        <f>IFERROR(IF(X165="","",X165),"")</f>
        <v>70</v>
      </c>
      <c r="Z165" s="35">
        <f>IFERROR(IF(X165="","",X165*0.01788),"")</f>
        <v>1.2516</v>
      </c>
      <c r="AA165" s="55"/>
      <c r="AB165" s="56"/>
      <c r="AC165" s="192" t="s">
        <v>274</v>
      </c>
      <c r="AG165" s="66"/>
      <c r="AJ165" s="69" t="s">
        <v>89</v>
      </c>
      <c r="AK165" s="69">
        <v>70</v>
      </c>
      <c r="BB165" s="193" t="s">
        <v>83</v>
      </c>
      <c r="BM165" s="66">
        <f>IFERROR(X165*I165,"0")</f>
        <v>237.16</v>
      </c>
      <c r="BN165" s="66">
        <f>IFERROR(Y165*I165,"0")</f>
        <v>237.16</v>
      </c>
      <c r="BO165" s="66">
        <f>IFERROR(X165/J165,"0")</f>
        <v>1</v>
      </c>
      <c r="BP165" s="66">
        <f>IFERROR(Y165/J165,"0")</f>
        <v>1</v>
      </c>
    </row>
    <row r="166" spans="1:68" ht="27" customHeight="1" x14ac:dyDescent="0.25">
      <c r="A166" s="53" t="s">
        <v>275</v>
      </c>
      <c r="B166" s="53" t="s">
        <v>276</v>
      </c>
      <c r="C166" s="30">
        <v>4301132079</v>
      </c>
      <c r="D166" s="320">
        <v>4607111038487</v>
      </c>
      <c r="E166" s="321"/>
      <c r="F166" s="300">
        <v>0.25</v>
      </c>
      <c r="G166" s="31">
        <v>12</v>
      </c>
      <c r="H166" s="300">
        <v>3</v>
      </c>
      <c r="I166" s="300">
        <v>3.7360000000000002</v>
      </c>
      <c r="J166" s="31">
        <v>70</v>
      </c>
      <c r="K166" s="31" t="s">
        <v>79</v>
      </c>
      <c r="L166" s="31" t="s">
        <v>80</v>
      </c>
      <c r="M166" s="32" t="s">
        <v>68</v>
      </c>
      <c r="N166" s="32"/>
      <c r="O166" s="31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3"/>
      <c r="V166" s="33"/>
      <c r="W166" s="34" t="s">
        <v>69</v>
      </c>
      <c r="X166" s="301">
        <v>0</v>
      </c>
      <c r="Y166" s="302">
        <f>IFERROR(IF(X166="","",X166),"")</f>
        <v>0</v>
      </c>
      <c r="Z166" s="35">
        <f>IFERROR(IF(X166="","",X166*0.01788),"")</f>
        <v>0</v>
      </c>
      <c r="AA166" s="55"/>
      <c r="AB166" s="56"/>
      <c r="AC166" s="194" t="s">
        <v>277</v>
      </c>
      <c r="AG166" s="66"/>
      <c r="AJ166" s="69" t="s">
        <v>82</v>
      </c>
      <c r="AK166" s="69">
        <v>14</v>
      </c>
      <c r="BB166" s="195" t="s">
        <v>83</v>
      </c>
      <c r="BM166" s="66">
        <f>IFERROR(X166*I166,"0")</f>
        <v>0</v>
      </c>
      <c r="BN166" s="66">
        <f>IFERROR(Y166*I166,"0")</f>
        <v>0</v>
      </c>
      <c r="BO166" s="66">
        <f>IFERROR(X166/J166,"0")</f>
        <v>0</v>
      </c>
      <c r="BP166" s="66">
        <f>IFERROR(Y166/J166,"0")</f>
        <v>0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6" t="s">
        <v>69</v>
      </c>
      <c r="X167" s="303">
        <f>IFERROR(SUM(X164:X166),"0")</f>
        <v>140</v>
      </c>
      <c r="Y167" s="303">
        <f>IFERROR(SUM(Y164:Y166),"0")</f>
        <v>140</v>
      </c>
      <c r="Z167" s="303">
        <f>IFERROR(IF(Z164="",0,Z164),"0")+IFERROR(IF(Z165="",0,Z165),"0")+IFERROR(IF(Z166="",0,Z166),"0")</f>
        <v>2.5032000000000001</v>
      </c>
      <c r="AA167" s="304"/>
      <c r="AB167" s="304"/>
      <c r="AC167" s="304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6" t="s">
        <v>73</v>
      </c>
      <c r="X168" s="303">
        <f>IFERROR(SUMPRODUCT(X164:X166*H164:H166),"0")</f>
        <v>420</v>
      </c>
      <c r="Y168" s="303">
        <f>IFERROR(SUMPRODUCT(Y164:Y166*H164:H166),"0")</f>
        <v>420</v>
      </c>
      <c r="Z168" s="36"/>
      <c r="AA168" s="304"/>
      <c r="AB168" s="304"/>
      <c r="AC168" s="304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1"/>
      <c r="AB169" s="311"/>
      <c r="AC169" s="311"/>
    </row>
    <row r="170" spans="1:68" ht="27" customHeight="1" x14ac:dyDescent="0.25">
      <c r="A170" s="53" t="s">
        <v>279</v>
      </c>
      <c r="B170" s="53" t="s">
        <v>280</v>
      </c>
      <c r="C170" s="30">
        <v>4301051855</v>
      </c>
      <c r="D170" s="320">
        <v>4680115885875</v>
      </c>
      <c r="E170" s="321"/>
      <c r="F170" s="300">
        <v>1</v>
      </c>
      <c r="G170" s="31">
        <v>9</v>
      </c>
      <c r="H170" s="300">
        <v>9</v>
      </c>
      <c r="I170" s="300">
        <v>9.48</v>
      </c>
      <c r="J170" s="31">
        <v>56</v>
      </c>
      <c r="K170" s="31" t="s">
        <v>281</v>
      </c>
      <c r="L170" s="31" t="s">
        <v>67</v>
      </c>
      <c r="M170" s="32" t="s">
        <v>282</v>
      </c>
      <c r="N170" s="32"/>
      <c r="O170" s="31">
        <v>365</v>
      </c>
      <c r="P170" s="353" t="s">
        <v>283</v>
      </c>
      <c r="Q170" s="318"/>
      <c r="R170" s="318"/>
      <c r="S170" s="318"/>
      <c r="T170" s="319"/>
      <c r="U170" s="33"/>
      <c r="V170" s="33"/>
      <c r="W170" s="34" t="s">
        <v>69</v>
      </c>
      <c r="X170" s="301">
        <v>0</v>
      </c>
      <c r="Y170" s="302">
        <f>IFERROR(IF(X170="","",X170),"")</f>
        <v>0</v>
      </c>
      <c r="Z170" s="35">
        <f>IFERROR(IF(X170="","",X170*0.02175),"")</f>
        <v>0</v>
      </c>
      <c r="AA170" s="55"/>
      <c r="AB170" s="56"/>
      <c r="AC170" s="196" t="s">
        <v>284</v>
      </c>
      <c r="AG170" s="66"/>
      <c r="AJ170" s="69" t="s">
        <v>71</v>
      </c>
      <c r="AK170" s="69">
        <v>1</v>
      </c>
      <c r="BB170" s="197" t="s">
        <v>285</v>
      </c>
      <c r="BM170" s="66">
        <f>IFERROR(X170*I170,"0")</f>
        <v>0</v>
      </c>
      <c r="BN170" s="66">
        <f>IFERROR(Y170*I170,"0")</f>
        <v>0</v>
      </c>
      <c r="BO170" s="66">
        <f>IFERROR(X170/J170,"0")</f>
        <v>0</v>
      </c>
      <c r="BP170" s="66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6" t="s">
        <v>69</v>
      </c>
      <c r="X171" s="303">
        <f>IFERROR(SUM(X170:X170),"0")</f>
        <v>0</v>
      </c>
      <c r="Y171" s="303">
        <f>IFERROR(SUM(Y170:Y170),"0")</f>
        <v>0</v>
      </c>
      <c r="Z171" s="303">
        <f>IFERROR(IF(Z170="",0,Z170),"0")</f>
        <v>0</v>
      </c>
      <c r="AA171" s="304"/>
      <c r="AB171" s="304"/>
      <c r="AC171" s="304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6" t="s">
        <v>73</v>
      </c>
      <c r="X172" s="303">
        <f>IFERROR(SUMPRODUCT(X170:X170*H170:H170),"0")</f>
        <v>0</v>
      </c>
      <c r="Y172" s="303">
        <f>IFERROR(SUMPRODUCT(Y170:Y170*H170:H170),"0")</f>
        <v>0</v>
      </c>
      <c r="Z172" s="36"/>
      <c r="AA172" s="304"/>
      <c r="AB172" s="304"/>
      <c r="AC172" s="304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7"/>
      <c r="AB173" s="307"/>
      <c r="AC173" s="307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11"/>
      <c r="AB174" s="311"/>
      <c r="AC174" s="311"/>
    </row>
    <row r="175" spans="1:68" ht="27" customHeight="1" x14ac:dyDescent="0.25">
      <c r="A175" s="53" t="s">
        <v>287</v>
      </c>
      <c r="B175" s="53" t="s">
        <v>288</v>
      </c>
      <c r="C175" s="30">
        <v>4301051319</v>
      </c>
      <c r="D175" s="320">
        <v>4680115881204</v>
      </c>
      <c r="E175" s="321"/>
      <c r="F175" s="300">
        <v>0.33</v>
      </c>
      <c r="G175" s="31">
        <v>6</v>
      </c>
      <c r="H175" s="300">
        <v>1.98</v>
      </c>
      <c r="I175" s="300">
        <v>2.246</v>
      </c>
      <c r="J175" s="31">
        <v>156</v>
      </c>
      <c r="K175" s="31" t="s">
        <v>66</v>
      </c>
      <c r="L175" s="31" t="s">
        <v>67</v>
      </c>
      <c r="M175" s="32" t="s">
        <v>282</v>
      </c>
      <c r="N175" s="32"/>
      <c r="O175" s="31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3"/>
      <c r="V175" s="33"/>
      <c r="W175" s="34" t="s">
        <v>69</v>
      </c>
      <c r="X175" s="301">
        <v>0</v>
      </c>
      <c r="Y175" s="302">
        <f>IFERROR(IF(X175="","",X175),"")</f>
        <v>0</v>
      </c>
      <c r="Z175" s="35">
        <f>IFERROR(IF(X175="","",X175*0.00753),"")</f>
        <v>0</v>
      </c>
      <c r="AA175" s="55"/>
      <c r="AB175" s="56"/>
      <c r="AC175" s="198" t="s">
        <v>289</v>
      </c>
      <c r="AG175" s="66"/>
      <c r="AJ175" s="69" t="s">
        <v>71</v>
      </c>
      <c r="AK175" s="69">
        <v>1</v>
      </c>
      <c r="BB175" s="199" t="s">
        <v>285</v>
      </c>
      <c r="BM175" s="66">
        <f>IFERROR(X175*I175,"0")</f>
        <v>0</v>
      </c>
      <c r="BN175" s="66">
        <f>IFERROR(Y175*I175,"0")</f>
        <v>0</v>
      </c>
      <c r="BO175" s="66">
        <f>IFERROR(X175/J175,"0")</f>
        <v>0</v>
      </c>
      <c r="BP175" s="66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6" t="s">
        <v>69</v>
      </c>
      <c r="X176" s="303">
        <f>IFERROR(SUM(X175:X175),"0")</f>
        <v>0</v>
      </c>
      <c r="Y176" s="303">
        <f>IFERROR(SUM(Y175:Y175),"0")</f>
        <v>0</v>
      </c>
      <c r="Z176" s="303">
        <f>IFERROR(IF(Z175="",0,Z175),"0")</f>
        <v>0</v>
      </c>
      <c r="AA176" s="304"/>
      <c r="AB176" s="304"/>
      <c r="AC176" s="304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6" t="s">
        <v>73</v>
      </c>
      <c r="X177" s="303">
        <f>IFERROR(SUMPRODUCT(X175:X175*H175:H175),"0")</f>
        <v>0</v>
      </c>
      <c r="Y177" s="303">
        <f>IFERROR(SUMPRODUCT(Y175:Y175*H175:H175),"0")</f>
        <v>0</v>
      </c>
      <c r="Z177" s="36"/>
      <c r="AA177" s="304"/>
      <c r="AB177" s="304"/>
      <c r="AC177" s="304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7"/>
      <c r="AB178" s="47"/>
      <c r="AC178" s="47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7"/>
      <c r="AB179" s="307"/>
      <c r="AC179" s="307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11"/>
      <c r="AB180" s="311"/>
      <c r="AC180" s="311"/>
    </row>
    <row r="181" spans="1:68" ht="27" customHeight="1" x14ac:dyDescent="0.25">
      <c r="A181" s="53" t="s">
        <v>292</v>
      </c>
      <c r="B181" s="53" t="s">
        <v>293</v>
      </c>
      <c r="C181" s="30">
        <v>4301135719</v>
      </c>
      <c r="D181" s="320">
        <v>4620207490235</v>
      </c>
      <c r="E181" s="321"/>
      <c r="F181" s="300">
        <v>0.2</v>
      </c>
      <c r="G181" s="31">
        <v>12</v>
      </c>
      <c r="H181" s="300">
        <v>2.4</v>
      </c>
      <c r="I181" s="300">
        <v>3.1036000000000001</v>
      </c>
      <c r="J181" s="31">
        <v>70</v>
      </c>
      <c r="K181" s="31" t="s">
        <v>79</v>
      </c>
      <c r="L181" s="31" t="s">
        <v>67</v>
      </c>
      <c r="M181" s="32" t="s">
        <v>68</v>
      </c>
      <c r="N181" s="32"/>
      <c r="O181" s="31">
        <v>180</v>
      </c>
      <c r="P181" s="505" t="s">
        <v>294</v>
      </c>
      <c r="Q181" s="318"/>
      <c r="R181" s="318"/>
      <c r="S181" s="318"/>
      <c r="T181" s="319"/>
      <c r="U181" s="33"/>
      <c r="V181" s="33"/>
      <c r="W181" s="34" t="s">
        <v>69</v>
      </c>
      <c r="X181" s="301">
        <v>0</v>
      </c>
      <c r="Y181" s="302">
        <f>IFERROR(IF(X181="","",X181),"")</f>
        <v>0</v>
      </c>
      <c r="Z181" s="35">
        <f>IFERROR(IF(X181="","",X181*0.01788),"")</f>
        <v>0</v>
      </c>
      <c r="AA181" s="55"/>
      <c r="AB181" s="56" t="s">
        <v>295</v>
      </c>
      <c r="AC181" s="200" t="s">
        <v>296</v>
      </c>
      <c r="AG181" s="66"/>
      <c r="AJ181" s="69" t="s">
        <v>71</v>
      </c>
      <c r="AK181" s="69">
        <v>1</v>
      </c>
      <c r="BB181" s="201" t="s">
        <v>83</v>
      </c>
      <c r="BM181" s="66">
        <f>IFERROR(X181*I181,"0")</f>
        <v>0</v>
      </c>
      <c r="BN181" s="66">
        <f>IFERROR(Y181*I181,"0")</f>
        <v>0</v>
      </c>
      <c r="BO181" s="66">
        <f>IFERROR(X181/J181,"0")</f>
        <v>0</v>
      </c>
      <c r="BP181" s="66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6" t="s">
        <v>69</v>
      </c>
      <c r="X182" s="303">
        <f>IFERROR(SUM(X181:X181),"0")</f>
        <v>0</v>
      </c>
      <c r="Y182" s="303">
        <f>IFERROR(SUM(Y181:Y181),"0")</f>
        <v>0</v>
      </c>
      <c r="Z182" s="303">
        <f>IFERROR(IF(Z181="",0,Z181),"0")</f>
        <v>0</v>
      </c>
      <c r="AA182" s="304"/>
      <c r="AB182" s="304"/>
      <c r="AC182" s="304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6" t="s">
        <v>73</v>
      </c>
      <c r="X183" s="303">
        <f>IFERROR(SUMPRODUCT(X181:X181*H181:H181),"0")</f>
        <v>0</v>
      </c>
      <c r="Y183" s="303">
        <f>IFERROR(SUMPRODUCT(Y181:Y181*H181:H181),"0")</f>
        <v>0</v>
      </c>
      <c r="Z183" s="36"/>
      <c r="AA183" s="304"/>
      <c r="AB183" s="304"/>
      <c r="AC183" s="304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7"/>
      <c r="AB184" s="307"/>
      <c r="AC184" s="307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11"/>
      <c r="AB185" s="311"/>
      <c r="AC185" s="311"/>
    </row>
    <row r="186" spans="1:68" ht="16.5" customHeight="1" x14ac:dyDescent="0.25">
      <c r="A186" s="53" t="s">
        <v>298</v>
      </c>
      <c r="B186" s="53" t="s">
        <v>299</v>
      </c>
      <c r="C186" s="30">
        <v>4301070948</v>
      </c>
      <c r="D186" s="320">
        <v>4607111037022</v>
      </c>
      <c r="E186" s="321"/>
      <c r="F186" s="300">
        <v>0.7</v>
      </c>
      <c r="G186" s="31">
        <v>8</v>
      </c>
      <c r="H186" s="300">
        <v>5.6</v>
      </c>
      <c r="I186" s="300">
        <v>5.87</v>
      </c>
      <c r="J186" s="31">
        <v>84</v>
      </c>
      <c r="K186" s="31" t="s">
        <v>66</v>
      </c>
      <c r="L186" s="31" t="s">
        <v>80</v>
      </c>
      <c r="M186" s="32" t="s">
        <v>68</v>
      </c>
      <c r="N186" s="32"/>
      <c r="O186" s="31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3"/>
      <c r="V186" s="33"/>
      <c r="W186" s="34" t="s">
        <v>69</v>
      </c>
      <c r="X186" s="301">
        <v>36</v>
      </c>
      <c r="Y186" s="302">
        <f>IFERROR(IF(X186="","",X186),"")</f>
        <v>36</v>
      </c>
      <c r="Z186" s="35">
        <f>IFERROR(IF(X186="","",X186*0.0155),"")</f>
        <v>0.55800000000000005</v>
      </c>
      <c r="AA186" s="55"/>
      <c r="AB186" s="56"/>
      <c r="AC186" s="202" t="s">
        <v>300</v>
      </c>
      <c r="AG186" s="66"/>
      <c r="AJ186" s="69" t="s">
        <v>82</v>
      </c>
      <c r="AK186" s="69">
        <v>12</v>
      </c>
      <c r="BB186" s="203" t="s">
        <v>1</v>
      </c>
      <c r="BM186" s="66">
        <f>IFERROR(X186*I186,"0")</f>
        <v>211.32</v>
      </c>
      <c r="BN186" s="66">
        <f>IFERROR(Y186*I186,"0")</f>
        <v>211.32</v>
      </c>
      <c r="BO186" s="66">
        <f>IFERROR(X186/J186,"0")</f>
        <v>0.42857142857142855</v>
      </c>
      <c r="BP186" s="66">
        <f>IFERROR(Y186/J186,"0")</f>
        <v>0.42857142857142855</v>
      </c>
    </row>
    <row r="187" spans="1:68" ht="27" customHeight="1" x14ac:dyDescent="0.25">
      <c r="A187" s="53" t="s">
        <v>301</v>
      </c>
      <c r="B187" s="53" t="s">
        <v>302</v>
      </c>
      <c r="C187" s="30">
        <v>4301070990</v>
      </c>
      <c r="D187" s="320">
        <v>4607111038494</v>
      </c>
      <c r="E187" s="321"/>
      <c r="F187" s="300">
        <v>0.7</v>
      </c>
      <c r="G187" s="31">
        <v>8</v>
      </c>
      <c r="H187" s="300">
        <v>5.6</v>
      </c>
      <c r="I187" s="300">
        <v>5.87</v>
      </c>
      <c r="J187" s="31">
        <v>84</v>
      </c>
      <c r="K187" s="31" t="s">
        <v>66</v>
      </c>
      <c r="L187" s="31" t="s">
        <v>67</v>
      </c>
      <c r="M187" s="32" t="s">
        <v>68</v>
      </c>
      <c r="N187" s="32"/>
      <c r="O187" s="31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3"/>
      <c r="V187" s="33"/>
      <c r="W187" s="34" t="s">
        <v>69</v>
      </c>
      <c r="X187" s="301">
        <v>36</v>
      </c>
      <c r="Y187" s="302">
        <f>IFERROR(IF(X187="","",X187),"")</f>
        <v>36</v>
      </c>
      <c r="Z187" s="35">
        <f>IFERROR(IF(X187="","",X187*0.0155),"")</f>
        <v>0.55800000000000005</v>
      </c>
      <c r="AA187" s="55"/>
      <c r="AB187" s="56"/>
      <c r="AC187" s="204" t="s">
        <v>303</v>
      </c>
      <c r="AG187" s="66"/>
      <c r="AJ187" s="69" t="s">
        <v>71</v>
      </c>
      <c r="AK187" s="69">
        <v>1</v>
      </c>
      <c r="BB187" s="205" t="s">
        <v>1</v>
      </c>
      <c r="BM187" s="66">
        <f>IFERROR(X187*I187,"0")</f>
        <v>211.32</v>
      </c>
      <c r="BN187" s="66">
        <f>IFERROR(Y187*I187,"0")</f>
        <v>211.32</v>
      </c>
      <c r="BO187" s="66">
        <f>IFERROR(X187/J187,"0")</f>
        <v>0.42857142857142855</v>
      </c>
      <c r="BP187" s="66">
        <f>IFERROR(Y187/J187,"0")</f>
        <v>0.42857142857142855</v>
      </c>
    </row>
    <row r="188" spans="1:68" ht="27" customHeight="1" x14ac:dyDescent="0.25">
      <c r="A188" s="53" t="s">
        <v>304</v>
      </c>
      <c r="B188" s="53" t="s">
        <v>305</v>
      </c>
      <c r="C188" s="30">
        <v>4301070966</v>
      </c>
      <c r="D188" s="320">
        <v>4607111038135</v>
      </c>
      <c r="E188" s="321"/>
      <c r="F188" s="300">
        <v>0.7</v>
      </c>
      <c r="G188" s="31">
        <v>8</v>
      </c>
      <c r="H188" s="300">
        <v>5.6</v>
      </c>
      <c r="I188" s="300">
        <v>5.87</v>
      </c>
      <c r="J188" s="31">
        <v>84</v>
      </c>
      <c r="K188" s="31" t="s">
        <v>66</v>
      </c>
      <c r="L188" s="31" t="s">
        <v>67</v>
      </c>
      <c r="M188" s="32" t="s">
        <v>68</v>
      </c>
      <c r="N188" s="32"/>
      <c r="O188" s="31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3"/>
      <c r="V188" s="33"/>
      <c r="W188" s="34" t="s">
        <v>69</v>
      </c>
      <c r="X188" s="301">
        <v>36</v>
      </c>
      <c r="Y188" s="302">
        <f>IFERROR(IF(X188="","",X188),"")</f>
        <v>36</v>
      </c>
      <c r="Z188" s="35">
        <f>IFERROR(IF(X188="","",X188*0.0155),"")</f>
        <v>0.55800000000000005</v>
      </c>
      <c r="AA188" s="55"/>
      <c r="AB188" s="56"/>
      <c r="AC188" s="206" t="s">
        <v>306</v>
      </c>
      <c r="AG188" s="66"/>
      <c r="AJ188" s="69" t="s">
        <v>71</v>
      </c>
      <c r="AK188" s="69">
        <v>1</v>
      </c>
      <c r="BB188" s="207" t="s">
        <v>1</v>
      </c>
      <c r="BM188" s="66">
        <f>IFERROR(X188*I188,"0")</f>
        <v>211.32</v>
      </c>
      <c r="BN188" s="66">
        <f>IFERROR(Y188*I188,"0")</f>
        <v>211.32</v>
      </c>
      <c r="BO188" s="66">
        <f>IFERROR(X188/J188,"0")</f>
        <v>0.42857142857142855</v>
      </c>
      <c r="BP188" s="66">
        <f>IFERROR(Y188/J188,"0")</f>
        <v>0.42857142857142855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6" t="s">
        <v>69</v>
      </c>
      <c r="X189" s="303">
        <f>IFERROR(SUM(X186:X188),"0")</f>
        <v>108</v>
      </c>
      <c r="Y189" s="303">
        <f>IFERROR(SUM(Y186:Y188),"0")</f>
        <v>108</v>
      </c>
      <c r="Z189" s="303">
        <f>IFERROR(IF(Z186="",0,Z186),"0")+IFERROR(IF(Z187="",0,Z187),"0")+IFERROR(IF(Z188="",0,Z188),"0")</f>
        <v>1.6740000000000002</v>
      </c>
      <c r="AA189" s="304"/>
      <c r="AB189" s="304"/>
      <c r="AC189" s="304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6" t="s">
        <v>73</v>
      </c>
      <c r="X190" s="303">
        <f>IFERROR(SUMPRODUCT(X186:X188*H186:H188),"0")</f>
        <v>604.79999999999995</v>
      </c>
      <c r="Y190" s="303">
        <f>IFERROR(SUMPRODUCT(Y186:Y188*H186:H188),"0")</f>
        <v>604.79999999999995</v>
      </c>
      <c r="Z190" s="36"/>
      <c r="AA190" s="304"/>
      <c r="AB190" s="304"/>
      <c r="AC190" s="304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7"/>
      <c r="AB191" s="307"/>
      <c r="AC191" s="307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11"/>
      <c r="AB192" s="311"/>
      <c r="AC192" s="311"/>
    </row>
    <row r="193" spans="1:68" ht="27" customHeight="1" x14ac:dyDescent="0.25">
      <c r="A193" s="53" t="s">
        <v>308</v>
      </c>
      <c r="B193" s="53" t="s">
        <v>309</v>
      </c>
      <c r="C193" s="30">
        <v>4301070996</v>
      </c>
      <c r="D193" s="320">
        <v>4607111038654</v>
      </c>
      <c r="E193" s="321"/>
      <c r="F193" s="300">
        <v>0.4</v>
      </c>
      <c r="G193" s="31">
        <v>16</v>
      </c>
      <c r="H193" s="300">
        <v>6.4</v>
      </c>
      <c r="I193" s="300">
        <v>6.63</v>
      </c>
      <c r="J193" s="31">
        <v>84</v>
      </c>
      <c r="K193" s="31" t="s">
        <v>66</v>
      </c>
      <c r="L193" s="31" t="s">
        <v>67</v>
      </c>
      <c r="M193" s="32" t="s">
        <v>68</v>
      </c>
      <c r="N193" s="32"/>
      <c r="O193" s="31">
        <v>180</v>
      </c>
      <c r="P193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3"/>
      <c r="V193" s="33"/>
      <c r="W193" s="34" t="s">
        <v>69</v>
      </c>
      <c r="X193" s="301">
        <v>0</v>
      </c>
      <c r="Y193" s="302">
        <f t="shared" ref="Y193:Y198" si="18">IFERROR(IF(X193="","",X193),"")</f>
        <v>0</v>
      </c>
      <c r="Z193" s="35">
        <f t="shared" ref="Z193:Z198" si="19">IFERROR(IF(X193="","",X193*0.0155),"")</f>
        <v>0</v>
      </c>
      <c r="AA193" s="55"/>
      <c r="AB193" s="56"/>
      <c r="AC193" s="208" t="s">
        <v>310</v>
      </c>
      <c r="AG193" s="66"/>
      <c r="AJ193" s="69" t="s">
        <v>71</v>
      </c>
      <c r="AK193" s="69">
        <v>1</v>
      </c>
      <c r="BB193" s="209" t="s">
        <v>1</v>
      </c>
      <c r="BM193" s="66">
        <f t="shared" ref="BM193:BM198" si="20">IFERROR(X193*I193,"0")</f>
        <v>0</v>
      </c>
      <c r="BN193" s="66">
        <f t="shared" ref="BN193:BN198" si="21">IFERROR(Y193*I193,"0")</f>
        <v>0</v>
      </c>
      <c r="BO193" s="66">
        <f t="shared" ref="BO193:BO198" si="22">IFERROR(X193/J193,"0")</f>
        <v>0</v>
      </c>
      <c r="BP193" s="66">
        <f t="shared" ref="BP193:BP198" si="23">IFERROR(Y193/J193,"0")</f>
        <v>0</v>
      </c>
    </row>
    <row r="194" spans="1:68" ht="27" customHeight="1" x14ac:dyDescent="0.25">
      <c r="A194" s="53" t="s">
        <v>311</v>
      </c>
      <c r="B194" s="53" t="s">
        <v>312</v>
      </c>
      <c r="C194" s="30">
        <v>4301070997</v>
      </c>
      <c r="D194" s="320">
        <v>4607111038586</v>
      </c>
      <c r="E194" s="321"/>
      <c r="F194" s="300">
        <v>0.7</v>
      </c>
      <c r="G194" s="31">
        <v>8</v>
      </c>
      <c r="H194" s="300">
        <v>5.6</v>
      </c>
      <c r="I194" s="300">
        <v>5.83</v>
      </c>
      <c r="J194" s="31">
        <v>84</v>
      </c>
      <c r="K194" s="31" t="s">
        <v>66</v>
      </c>
      <c r="L194" s="31" t="s">
        <v>80</v>
      </c>
      <c r="M194" s="32" t="s">
        <v>68</v>
      </c>
      <c r="N194" s="32"/>
      <c r="O194" s="31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3"/>
      <c r="V194" s="33"/>
      <c r="W194" s="34" t="s">
        <v>69</v>
      </c>
      <c r="X194" s="301">
        <v>48</v>
      </c>
      <c r="Y194" s="302">
        <f t="shared" si="18"/>
        <v>48</v>
      </c>
      <c r="Z194" s="35">
        <f t="shared" si="19"/>
        <v>0.74399999999999999</v>
      </c>
      <c r="AA194" s="55"/>
      <c r="AB194" s="56"/>
      <c r="AC194" s="210" t="s">
        <v>310</v>
      </c>
      <c r="AG194" s="66"/>
      <c r="AJ194" s="69" t="s">
        <v>82</v>
      </c>
      <c r="AK194" s="69">
        <v>12</v>
      </c>
      <c r="BB194" s="211" t="s">
        <v>1</v>
      </c>
      <c r="BM194" s="66">
        <f t="shared" si="20"/>
        <v>279.84000000000003</v>
      </c>
      <c r="BN194" s="66">
        <f t="shared" si="21"/>
        <v>279.84000000000003</v>
      </c>
      <c r="BO194" s="66">
        <f t="shared" si="22"/>
        <v>0.5714285714285714</v>
      </c>
      <c r="BP194" s="66">
        <f t="shared" si="23"/>
        <v>0.5714285714285714</v>
      </c>
    </row>
    <row r="195" spans="1:68" ht="27" customHeight="1" x14ac:dyDescent="0.25">
      <c r="A195" s="53" t="s">
        <v>313</v>
      </c>
      <c r="B195" s="53" t="s">
        <v>314</v>
      </c>
      <c r="C195" s="30">
        <v>4301070962</v>
      </c>
      <c r="D195" s="320">
        <v>4607111038609</v>
      </c>
      <c r="E195" s="321"/>
      <c r="F195" s="300">
        <v>0.4</v>
      </c>
      <c r="G195" s="31">
        <v>16</v>
      </c>
      <c r="H195" s="300">
        <v>6.4</v>
      </c>
      <c r="I195" s="300">
        <v>6.71</v>
      </c>
      <c r="J195" s="31">
        <v>84</v>
      </c>
      <c r="K195" s="31" t="s">
        <v>66</v>
      </c>
      <c r="L195" s="31" t="s">
        <v>67</v>
      </c>
      <c r="M195" s="32" t="s">
        <v>68</v>
      </c>
      <c r="N195" s="32"/>
      <c r="O195" s="31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3"/>
      <c r="V195" s="33"/>
      <c r="W195" s="34" t="s">
        <v>69</v>
      </c>
      <c r="X195" s="301">
        <v>0</v>
      </c>
      <c r="Y195" s="302">
        <f t="shared" si="18"/>
        <v>0</v>
      </c>
      <c r="Z195" s="35">
        <f t="shared" si="19"/>
        <v>0</v>
      </c>
      <c r="AA195" s="55"/>
      <c r="AB195" s="56"/>
      <c r="AC195" s="212" t="s">
        <v>315</v>
      </c>
      <c r="AG195" s="66"/>
      <c r="AJ195" s="69" t="s">
        <v>71</v>
      </c>
      <c r="AK195" s="69">
        <v>1</v>
      </c>
      <c r="BB195" s="213" t="s">
        <v>1</v>
      </c>
      <c r="BM195" s="66">
        <f t="shared" si="20"/>
        <v>0</v>
      </c>
      <c r="BN195" s="66">
        <f t="shared" si="21"/>
        <v>0</v>
      </c>
      <c r="BO195" s="66">
        <f t="shared" si="22"/>
        <v>0</v>
      </c>
      <c r="BP195" s="66">
        <f t="shared" si="23"/>
        <v>0</v>
      </c>
    </row>
    <row r="196" spans="1:68" ht="27" customHeight="1" x14ac:dyDescent="0.25">
      <c r="A196" s="53" t="s">
        <v>316</v>
      </c>
      <c r="B196" s="53" t="s">
        <v>317</v>
      </c>
      <c r="C196" s="30">
        <v>4301070963</v>
      </c>
      <c r="D196" s="320">
        <v>4607111038630</v>
      </c>
      <c r="E196" s="321"/>
      <c r="F196" s="300">
        <v>0.7</v>
      </c>
      <c r="G196" s="31">
        <v>8</v>
      </c>
      <c r="H196" s="300">
        <v>5.6</v>
      </c>
      <c r="I196" s="300">
        <v>5.87</v>
      </c>
      <c r="J196" s="31">
        <v>84</v>
      </c>
      <c r="K196" s="31" t="s">
        <v>66</v>
      </c>
      <c r="L196" s="31" t="s">
        <v>80</v>
      </c>
      <c r="M196" s="32" t="s">
        <v>68</v>
      </c>
      <c r="N196" s="32"/>
      <c r="O196" s="31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3"/>
      <c r="V196" s="33"/>
      <c r="W196" s="34" t="s">
        <v>69</v>
      </c>
      <c r="X196" s="301">
        <v>0</v>
      </c>
      <c r="Y196" s="302">
        <f t="shared" si="18"/>
        <v>0</v>
      </c>
      <c r="Z196" s="35">
        <f t="shared" si="19"/>
        <v>0</v>
      </c>
      <c r="AA196" s="55"/>
      <c r="AB196" s="56"/>
      <c r="AC196" s="214" t="s">
        <v>315</v>
      </c>
      <c r="AG196" s="66"/>
      <c r="AJ196" s="69" t="s">
        <v>82</v>
      </c>
      <c r="AK196" s="69">
        <v>12</v>
      </c>
      <c r="BB196" s="215" t="s">
        <v>1</v>
      </c>
      <c r="BM196" s="66">
        <f t="shared" si="20"/>
        <v>0</v>
      </c>
      <c r="BN196" s="66">
        <f t="shared" si="21"/>
        <v>0</v>
      </c>
      <c r="BO196" s="66">
        <f t="shared" si="22"/>
        <v>0</v>
      </c>
      <c r="BP196" s="66">
        <f t="shared" si="23"/>
        <v>0</v>
      </c>
    </row>
    <row r="197" spans="1:68" ht="27" customHeight="1" x14ac:dyDescent="0.25">
      <c r="A197" s="53" t="s">
        <v>318</v>
      </c>
      <c r="B197" s="53" t="s">
        <v>319</v>
      </c>
      <c r="C197" s="30">
        <v>4301070959</v>
      </c>
      <c r="D197" s="320">
        <v>4607111038616</v>
      </c>
      <c r="E197" s="321"/>
      <c r="F197" s="300">
        <v>0.4</v>
      </c>
      <c r="G197" s="31">
        <v>16</v>
      </c>
      <c r="H197" s="300">
        <v>6.4</v>
      </c>
      <c r="I197" s="300">
        <v>6.71</v>
      </c>
      <c r="J197" s="31">
        <v>84</v>
      </c>
      <c r="K197" s="31" t="s">
        <v>66</v>
      </c>
      <c r="L197" s="31" t="s">
        <v>67</v>
      </c>
      <c r="M197" s="32" t="s">
        <v>68</v>
      </c>
      <c r="N197" s="32"/>
      <c r="O197" s="31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3"/>
      <c r="V197" s="33"/>
      <c r="W197" s="34" t="s">
        <v>69</v>
      </c>
      <c r="X197" s="301">
        <v>0</v>
      </c>
      <c r="Y197" s="302">
        <f t="shared" si="18"/>
        <v>0</v>
      </c>
      <c r="Z197" s="35">
        <f t="shared" si="19"/>
        <v>0</v>
      </c>
      <c r="AA197" s="55"/>
      <c r="AB197" s="56"/>
      <c r="AC197" s="216" t="s">
        <v>310</v>
      </c>
      <c r="AG197" s="66"/>
      <c r="AJ197" s="69" t="s">
        <v>71</v>
      </c>
      <c r="AK197" s="69">
        <v>1</v>
      </c>
      <c r="BB197" s="217" t="s">
        <v>1</v>
      </c>
      <c r="BM197" s="66">
        <f t="shared" si="20"/>
        <v>0</v>
      </c>
      <c r="BN197" s="66">
        <f t="shared" si="21"/>
        <v>0</v>
      </c>
      <c r="BO197" s="66">
        <f t="shared" si="22"/>
        <v>0</v>
      </c>
      <c r="BP197" s="66">
        <f t="shared" si="23"/>
        <v>0</v>
      </c>
    </row>
    <row r="198" spans="1:68" ht="27" customHeight="1" x14ac:dyDescent="0.25">
      <c r="A198" s="53" t="s">
        <v>320</v>
      </c>
      <c r="B198" s="53" t="s">
        <v>321</v>
      </c>
      <c r="C198" s="30">
        <v>4301070960</v>
      </c>
      <c r="D198" s="320">
        <v>4607111038623</v>
      </c>
      <c r="E198" s="321"/>
      <c r="F198" s="300">
        <v>0.7</v>
      </c>
      <c r="G198" s="31">
        <v>8</v>
      </c>
      <c r="H198" s="300">
        <v>5.6</v>
      </c>
      <c r="I198" s="300">
        <v>5.87</v>
      </c>
      <c r="J198" s="31">
        <v>84</v>
      </c>
      <c r="K198" s="31" t="s">
        <v>66</v>
      </c>
      <c r="L198" s="31" t="s">
        <v>80</v>
      </c>
      <c r="M198" s="32" t="s">
        <v>68</v>
      </c>
      <c r="N198" s="32"/>
      <c r="O198" s="31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3"/>
      <c r="V198" s="33"/>
      <c r="W198" s="34" t="s">
        <v>69</v>
      </c>
      <c r="X198" s="301">
        <v>0</v>
      </c>
      <c r="Y198" s="302">
        <f t="shared" si="18"/>
        <v>0</v>
      </c>
      <c r="Z198" s="35">
        <f t="shared" si="19"/>
        <v>0</v>
      </c>
      <c r="AA198" s="55"/>
      <c r="AB198" s="56"/>
      <c r="AC198" s="218" t="s">
        <v>310</v>
      </c>
      <c r="AG198" s="66"/>
      <c r="AJ198" s="69" t="s">
        <v>82</v>
      </c>
      <c r="AK198" s="69">
        <v>12</v>
      </c>
      <c r="BB198" s="219" t="s">
        <v>1</v>
      </c>
      <c r="BM198" s="66">
        <f t="shared" si="20"/>
        <v>0</v>
      </c>
      <c r="BN198" s="66">
        <f t="shared" si="21"/>
        <v>0</v>
      </c>
      <c r="BO198" s="66">
        <f t="shared" si="22"/>
        <v>0</v>
      </c>
      <c r="BP198" s="66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6" t="s">
        <v>69</v>
      </c>
      <c r="X199" s="303">
        <f>IFERROR(SUM(X193:X198),"0")</f>
        <v>48</v>
      </c>
      <c r="Y199" s="303">
        <f>IFERROR(SUM(Y193:Y198),"0")</f>
        <v>48</v>
      </c>
      <c r="Z199" s="303">
        <f>IFERROR(IF(Z193="",0,Z193),"0")+IFERROR(IF(Z194="",0,Z194),"0")+IFERROR(IF(Z195="",0,Z195),"0")+IFERROR(IF(Z196="",0,Z196),"0")+IFERROR(IF(Z197="",0,Z197),"0")+IFERROR(IF(Z198="",0,Z198),"0")</f>
        <v>0.74399999999999999</v>
      </c>
      <c r="AA199" s="304"/>
      <c r="AB199" s="304"/>
      <c r="AC199" s="304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6" t="s">
        <v>73</v>
      </c>
      <c r="X200" s="303">
        <f>IFERROR(SUMPRODUCT(X193:X198*H193:H198),"0")</f>
        <v>268.79999999999995</v>
      </c>
      <c r="Y200" s="303">
        <f>IFERROR(SUMPRODUCT(Y193:Y198*H193:H198),"0")</f>
        <v>268.79999999999995</v>
      </c>
      <c r="Z200" s="36"/>
      <c r="AA200" s="304"/>
      <c r="AB200" s="304"/>
      <c r="AC200" s="304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7"/>
      <c r="AB201" s="307"/>
      <c r="AC201" s="307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11"/>
      <c r="AB202" s="311"/>
      <c r="AC202" s="311"/>
    </row>
    <row r="203" spans="1:68" ht="27" customHeight="1" x14ac:dyDescent="0.25">
      <c r="A203" s="53" t="s">
        <v>323</v>
      </c>
      <c r="B203" s="53" t="s">
        <v>324</v>
      </c>
      <c r="C203" s="30">
        <v>4301070915</v>
      </c>
      <c r="D203" s="320">
        <v>4607111035882</v>
      </c>
      <c r="E203" s="321"/>
      <c r="F203" s="300">
        <v>0.43</v>
      </c>
      <c r="G203" s="31">
        <v>16</v>
      </c>
      <c r="H203" s="300">
        <v>6.88</v>
      </c>
      <c r="I203" s="300">
        <v>7.19</v>
      </c>
      <c r="J203" s="31">
        <v>84</v>
      </c>
      <c r="K203" s="31" t="s">
        <v>66</v>
      </c>
      <c r="L203" s="31" t="s">
        <v>67</v>
      </c>
      <c r="M203" s="32" t="s">
        <v>68</v>
      </c>
      <c r="N203" s="32"/>
      <c r="O203" s="31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3"/>
      <c r="V203" s="33"/>
      <c r="W203" s="34" t="s">
        <v>69</v>
      </c>
      <c r="X203" s="301">
        <v>0</v>
      </c>
      <c r="Y203" s="302">
        <f>IFERROR(IF(X203="","",X203),"")</f>
        <v>0</v>
      </c>
      <c r="Z203" s="35">
        <f>IFERROR(IF(X203="","",X203*0.0155),"")</f>
        <v>0</v>
      </c>
      <c r="AA203" s="55"/>
      <c r="AB203" s="56"/>
      <c r="AC203" s="220" t="s">
        <v>325</v>
      </c>
      <c r="AG203" s="66"/>
      <c r="AJ203" s="69" t="s">
        <v>71</v>
      </c>
      <c r="AK203" s="69">
        <v>1</v>
      </c>
      <c r="BB203" s="221" t="s">
        <v>1</v>
      </c>
      <c r="BM203" s="66">
        <f>IFERROR(X203*I203,"0")</f>
        <v>0</v>
      </c>
      <c r="BN203" s="66">
        <f>IFERROR(Y203*I203,"0")</f>
        <v>0</v>
      </c>
      <c r="BO203" s="66">
        <f>IFERROR(X203/J203,"0")</f>
        <v>0</v>
      </c>
      <c r="BP203" s="66">
        <f>IFERROR(Y203/J203,"0")</f>
        <v>0</v>
      </c>
    </row>
    <row r="204" spans="1:68" ht="27" customHeight="1" x14ac:dyDescent="0.25">
      <c r="A204" s="53" t="s">
        <v>326</v>
      </c>
      <c r="B204" s="53" t="s">
        <v>327</v>
      </c>
      <c r="C204" s="30">
        <v>4301070921</v>
      </c>
      <c r="D204" s="320">
        <v>4607111035905</v>
      </c>
      <c r="E204" s="321"/>
      <c r="F204" s="300">
        <v>0.9</v>
      </c>
      <c r="G204" s="31">
        <v>8</v>
      </c>
      <c r="H204" s="300">
        <v>7.2</v>
      </c>
      <c r="I204" s="300">
        <v>7.47</v>
      </c>
      <c r="J204" s="31">
        <v>84</v>
      </c>
      <c r="K204" s="31" t="s">
        <v>66</v>
      </c>
      <c r="L204" s="31" t="s">
        <v>80</v>
      </c>
      <c r="M204" s="32" t="s">
        <v>68</v>
      </c>
      <c r="N204" s="32"/>
      <c r="O204" s="31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3"/>
      <c r="V204" s="33"/>
      <c r="W204" s="34" t="s">
        <v>69</v>
      </c>
      <c r="X204" s="301">
        <v>0</v>
      </c>
      <c r="Y204" s="302">
        <f>IFERROR(IF(X204="","",X204),"")</f>
        <v>0</v>
      </c>
      <c r="Z204" s="35">
        <f>IFERROR(IF(X204="","",X204*0.0155),"")</f>
        <v>0</v>
      </c>
      <c r="AA204" s="55"/>
      <c r="AB204" s="56"/>
      <c r="AC204" s="222" t="s">
        <v>325</v>
      </c>
      <c r="AG204" s="66"/>
      <c r="AJ204" s="69" t="s">
        <v>82</v>
      </c>
      <c r="AK204" s="69">
        <v>12</v>
      </c>
      <c r="BB204" s="223" t="s">
        <v>1</v>
      </c>
      <c r="BM204" s="66">
        <f>IFERROR(X204*I204,"0")</f>
        <v>0</v>
      </c>
      <c r="BN204" s="66">
        <f>IFERROR(Y204*I204,"0")</f>
        <v>0</v>
      </c>
      <c r="BO204" s="66">
        <f>IFERROR(X204/J204,"0")</f>
        <v>0</v>
      </c>
      <c r="BP204" s="66">
        <f>IFERROR(Y204/J204,"0")</f>
        <v>0</v>
      </c>
    </row>
    <row r="205" spans="1:68" ht="27" customHeight="1" x14ac:dyDescent="0.25">
      <c r="A205" s="53" t="s">
        <v>328</v>
      </c>
      <c r="B205" s="53" t="s">
        <v>329</v>
      </c>
      <c r="C205" s="30">
        <v>4301070917</v>
      </c>
      <c r="D205" s="320">
        <v>4607111035912</v>
      </c>
      <c r="E205" s="321"/>
      <c r="F205" s="300">
        <v>0.43</v>
      </c>
      <c r="G205" s="31">
        <v>16</v>
      </c>
      <c r="H205" s="300">
        <v>6.88</v>
      </c>
      <c r="I205" s="300">
        <v>7.19</v>
      </c>
      <c r="J205" s="31">
        <v>84</v>
      </c>
      <c r="K205" s="31" t="s">
        <v>66</v>
      </c>
      <c r="L205" s="31" t="s">
        <v>67</v>
      </c>
      <c r="M205" s="32" t="s">
        <v>68</v>
      </c>
      <c r="N205" s="32"/>
      <c r="O205" s="31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3"/>
      <c r="V205" s="33"/>
      <c r="W205" s="34" t="s">
        <v>69</v>
      </c>
      <c r="X205" s="301">
        <v>0</v>
      </c>
      <c r="Y205" s="302">
        <f>IFERROR(IF(X205="","",X205),"")</f>
        <v>0</v>
      </c>
      <c r="Z205" s="35">
        <f>IFERROR(IF(X205="","",X205*0.0155),"")</f>
        <v>0</v>
      </c>
      <c r="AA205" s="55"/>
      <c r="AB205" s="56"/>
      <c r="AC205" s="224" t="s">
        <v>330</v>
      </c>
      <c r="AG205" s="66"/>
      <c r="AJ205" s="69" t="s">
        <v>71</v>
      </c>
      <c r="AK205" s="69">
        <v>1</v>
      </c>
      <c r="BB205" s="225" t="s">
        <v>1</v>
      </c>
      <c r="BM205" s="66">
        <f>IFERROR(X205*I205,"0")</f>
        <v>0</v>
      </c>
      <c r="BN205" s="66">
        <f>IFERROR(Y205*I205,"0")</f>
        <v>0</v>
      </c>
      <c r="BO205" s="66">
        <f>IFERROR(X205/J205,"0")</f>
        <v>0</v>
      </c>
      <c r="BP205" s="66">
        <f>IFERROR(Y205/J205,"0")</f>
        <v>0</v>
      </c>
    </row>
    <row r="206" spans="1:68" ht="27" customHeight="1" x14ac:dyDescent="0.25">
      <c r="A206" s="53" t="s">
        <v>331</v>
      </c>
      <c r="B206" s="53" t="s">
        <v>332</v>
      </c>
      <c r="C206" s="30">
        <v>4301070920</v>
      </c>
      <c r="D206" s="320">
        <v>4607111035929</v>
      </c>
      <c r="E206" s="321"/>
      <c r="F206" s="300">
        <v>0.9</v>
      </c>
      <c r="G206" s="31">
        <v>8</v>
      </c>
      <c r="H206" s="300">
        <v>7.2</v>
      </c>
      <c r="I206" s="300">
        <v>7.47</v>
      </c>
      <c r="J206" s="31">
        <v>84</v>
      </c>
      <c r="K206" s="31" t="s">
        <v>66</v>
      </c>
      <c r="L206" s="31" t="s">
        <v>80</v>
      </c>
      <c r="M206" s="32" t="s">
        <v>68</v>
      </c>
      <c r="N206" s="32"/>
      <c r="O206" s="31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3"/>
      <c r="V206" s="33"/>
      <c r="W206" s="34" t="s">
        <v>69</v>
      </c>
      <c r="X206" s="301">
        <v>0</v>
      </c>
      <c r="Y206" s="302">
        <f>IFERROR(IF(X206="","",X206),"")</f>
        <v>0</v>
      </c>
      <c r="Z206" s="35">
        <f>IFERROR(IF(X206="","",X206*0.0155),"")</f>
        <v>0</v>
      </c>
      <c r="AA206" s="55"/>
      <c r="AB206" s="56"/>
      <c r="AC206" s="226" t="s">
        <v>330</v>
      </c>
      <c r="AG206" s="66"/>
      <c r="AJ206" s="69" t="s">
        <v>82</v>
      </c>
      <c r="AK206" s="69">
        <v>12</v>
      </c>
      <c r="BB206" s="227" t="s">
        <v>1</v>
      </c>
      <c r="BM206" s="66">
        <f>IFERROR(X206*I206,"0")</f>
        <v>0</v>
      </c>
      <c r="BN206" s="66">
        <f>IFERROR(Y206*I206,"0")</f>
        <v>0</v>
      </c>
      <c r="BO206" s="66">
        <f>IFERROR(X206/J206,"0")</f>
        <v>0</v>
      </c>
      <c r="BP206" s="66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6" t="s">
        <v>69</v>
      </c>
      <c r="X207" s="303">
        <f>IFERROR(SUM(X203:X206),"0")</f>
        <v>0</v>
      </c>
      <c r="Y207" s="303">
        <f>IFERROR(SUM(Y203:Y206),"0")</f>
        <v>0</v>
      </c>
      <c r="Z207" s="303">
        <f>IFERROR(IF(Z203="",0,Z203),"0")+IFERROR(IF(Z204="",0,Z204),"0")+IFERROR(IF(Z205="",0,Z205),"0")+IFERROR(IF(Z206="",0,Z206),"0")</f>
        <v>0</v>
      </c>
      <c r="AA207" s="304"/>
      <c r="AB207" s="304"/>
      <c r="AC207" s="304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6" t="s">
        <v>73</v>
      </c>
      <c r="X208" s="303">
        <f>IFERROR(SUMPRODUCT(X203:X206*H203:H206),"0")</f>
        <v>0</v>
      </c>
      <c r="Y208" s="303">
        <f>IFERROR(SUMPRODUCT(Y203:Y206*H203:H206),"0")</f>
        <v>0</v>
      </c>
      <c r="Z208" s="36"/>
      <c r="AA208" s="304"/>
      <c r="AB208" s="304"/>
      <c r="AC208" s="304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7"/>
      <c r="AB209" s="307"/>
      <c r="AC209" s="307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11"/>
      <c r="AB210" s="311"/>
      <c r="AC210" s="311"/>
    </row>
    <row r="211" spans="1:68" ht="27" customHeight="1" x14ac:dyDescent="0.25">
      <c r="A211" s="53" t="s">
        <v>334</v>
      </c>
      <c r="B211" s="53" t="s">
        <v>335</v>
      </c>
      <c r="C211" s="30">
        <v>4301051320</v>
      </c>
      <c r="D211" s="320">
        <v>4680115881334</v>
      </c>
      <c r="E211" s="321"/>
      <c r="F211" s="300">
        <v>0.33</v>
      </c>
      <c r="G211" s="31">
        <v>6</v>
      </c>
      <c r="H211" s="300">
        <v>1.98</v>
      </c>
      <c r="I211" s="300">
        <v>2.27</v>
      </c>
      <c r="J211" s="31">
        <v>156</v>
      </c>
      <c r="K211" s="31" t="s">
        <v>66</v>
      </c>
      <c r="L211" s="31" t="s">
        <v>67</v>
      </c>
      <c r="M211" s="32" t="s">
        <v>282</v>
      </c>
      <c r="N211" s="32"/>
      <c r="O211" s="31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3"/>
      <c r="V211" s="33"/>
      <c r="W211" s="34" t="s">
        <v>69</v>
      </c>
      <c r="X211" s="301">
        <v>0</v>
      </c>
      <c r="Y211" s="302">
        <f>IFERROR(IF(X211="","",X211),"")</f>
        <v>0</v>
      </c>
      <c r="Z211" s="35">
        <f>IFERROR(IF(X211="","",X211*0.00753),"")</f>
        <v>0</v>
      </c>
      <c r="AA211" s="55"/>
      <c r="AB211" s="56"/>
      <c r="AC211" s="228" t="s">
        <v>336</v>
      </c>
      <c r="AG211" s="66"/>
      <c r="AJ211" s="69" t="s">
        <v>71</v>
      </c>
      <c r="AK211" s="69">
        <v>1</v>
      </c>
      <c r="BB211" s="229" t="s">
        <v>285</v>
      </c>
      <c r="BM211" s="66">
        <f>IFERROR(X211*I211,"0")</f>
        <v>0</v>
      </c>
      <c r="BN211" s="66">
        <f>IFERROR(Y211*I211,"0")</f>
        <v>0</v>
      </c>
      <c r="BO211" s="66">
        <f>IFERROR(X211/J211,"0")</f>
        <v>0</v>
      </c>
      <c r="BP211" s="66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6" t="s">
        <v>69</v>
      </c>
      <c r="X212" s="303">
        <f>IFERROR(SUM(X211:X211),"0")</f>
        <v>0</v>
      </c>
      <c r="Y212" s="303">
        <f>IFERROR(SUM(Y211:Y211),"0")</f>
        <v>0</v>
      </c>
      <c r="Z212" s="303">
        <f>IFERROR(IF(Z211="",0,Z211),"0")</f>
        <v>0</v>
      </c>
      <c r="AA212" s="304"/>
      <c r="AB212" s="304"/>
      <c r="AC212" s="304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6" t="s">
        <v>73</v>
      </c>
      <c r="X213" s="303">
        <f>IFERROR(SUMPRODUCT(X211:X211*H211:H211),"0")</f>
        <v>0</v>
      </c>
      <c r="Y213" s="303">
        <f>IFERROR(SUMPRODUCT(Y211:Y211*H211:H211),"0")</f>
        <v>0</v>
      </c>
      <c r="Z213" s="36"/>
      <c r="AA213" s="304"/>
      <c r="AB213" s="304"/>
      <c r="AC213" s="304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7"/>
      <c r="AB214" s="307"/>
      <c r="AC214" s="307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11"/>
      <c r="AB215" s="311"/>
      <c r="AC215" s="311"/>
    </row>
    <row r="216" spans="1:68" ht="16.5" customHeight="1" x14ac:dyDescent="0.25">
      <c r="A216" s="53" t="s">
        <v>338</v>
      </c>
      <c r="B216" s="53" t="s">
        <v>339</v>
      </c>
      <c r="C216" s="30">
        <v>4301071063</v>
      </c>
      <c r="D216" s="320">
        <v>4607111039019</v>
      </c>
      <c r="E216" s="321"/>
      <c r="F216" s="300">
        <v>0.43</v>
      </c>
      <c r="G216" s="31">
        <v>16</v>
      </c>
      <c r="H216" s="300">
        <v>6.88</v>
      </c>
      <c r="I216" s="300">
        <v>7.2060000000000004</v>
      </c>
      <c r="J216" s="31">
        <v>84</v>
      </c>
      <c r="K216" s="31" t="s">
        <v>66</v>
      </c>
      <c r="L216" s="31" t="s">
        <v>67</v>
      </c>
      <c r="M216" s="32" t="s">
        <v>68</v>
      </c>
      <c r="N216" s="32"/>
      <c r="O216" s="31">
        <v>180</v>
      </c>
      <c r="P216" s="435" t="s">
        <v>340</v>
      </c>
      <c r="Q216" s="318"/>
      <c r="R216" s="318"/>
      <c r="S216" s="318"/>
      <c r="T216" s="319"/>
      <c r="U216" s="33"/>
      <c r="V216" s="33"/>
      <c r="W216" s="34" t="s">
        <v>69</v>
      </c>
      <c r="X216" s="301">
        <v>0</v>
      </c>
      <c r="Y216" s="302">
        <f>IFERROR(IF(X216="","",X216),"")</f>
        <v>0</v>
      </c>
      <c r="Z216" s="35">
        <f>IFERROR(IF(X216="","",X216*0.0155),"")</f>
        <v>0</v>
      </c>
      <c r="AA216" s="55"/>
      <c r="AB216" s="56"/>
      <c r="AC216" s="230" t="s">
        <v>341</v>
      </c>
      <c r="AG216" s="66"/>
      <c r="AJ216" s="69" t="s">
        <v>71</v>
      </c>
      <c r="AK216" s="69">
        <v>1</v>
      </c>
      <c r="BB216" s="231" t="s">
        <v>1</v>
      </c>
      <c r="BM216" s="66">
        <f>IFERROR(X216*I216,"0")</f>
        <v>0</v>
      </c>
      <c r="BN216" s="66">
        <f>IFERROR(Y216*I216,"0")</f>
        <v>0</v>
      </c>
      <c r="BO216" s="66">
        <f>IFERROR(X216/J216,"0")</f>
        <v>0</v>
      </c>
      <c r="BP216" s="66">
        <f>IFERROR(Y216/J216,"0")</f>
        <v>0</v>
      </c>
    </row>
    <row r="217" spans="1:68" ht="16.5" customHeight="1" x14ac:dyDescent="0.25">
      <c r="A217" s="53" t="s">
        <v>342</v>
      </c>
      <c r="B217" s="53" t="s">
        <v>343</v>
      </c>
      <c r="C217" s="30">
        <v>4301071000</v>
      </c>
      <c r="D217" s="320">
        <v>4607111038708</v>
      </c>
      <c r="E217" s="321"/>
      <c r="F217" s="300">
        <v>0.8</v>
      </c>
      <c r="G217" s="31">
        <v>8</v>
      </c>
      <c r="H217" s="300">
        <v>6.4</v>
      </c>
      <c r="I217" s="300">
        <v>6.67</v>
      </c>
      <c r="J217" s="31">
        <v>84</v>
      </c>
      <c r="K217" s="31" t="s">
        <v>66</v>
      </c>
      <c r="L217" s="31" t="s">
        <v>67</v>
      </c>
      <c r="M217" s="32" t="s">
        <v>68</v>
      </c>
      <c r="N217" s="32"/>
      <c r="O217" s="31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3"/>
      <c r="V217" s="33"/>
      <c r="W217" s="34" t="s">
        <v>69</v>
      </c>
      <c r="X217" s="301">
        <v>0</v>
      </c>
      <c r="Y217" s="302">
        <f>IFERROR(IF(X217="","",X217),"")</f>
        <v>0</v>
      </c>
      <c r="Z217" s="35">
        <f>IFERROR(IF(X217="","",X217*0.0155),"")</f>
        <v>0</v>
      </c>
      <c r="AA217" s="55"/>
      <c r="AB217" s="56"/>
      <c r="AC217" s="232" t="s">
        <v>341</v>
      </c>
      <c r="AG217" s="66"/>
      <c r="AJ217" s="69" t="s">
        <v>71</v>
      </c>
      <c r="AK217" s="69">
        <v>1</v>
      </c>
      <c r="BB217" s="233" t="s">
        <v>1</v>
      </c>
      <c r="BM217" s="66">
        <f>IFERROR(X217*I217,"0")</f>
        <v>0</v>
      </c>
      <c r="BN217" s="66">
        <f>IFERROR(Y217*I217,"0")</f>
        <v>0</v>
      </c>
      <c r="BO217" s="66">
        <f>IFERROR(X217/J217,"0")</f>
        <v>0</v>
      </c>
      <c r="BP217" s="66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6" t="s">
        <v>69</v>
      </c>
      <c r="X218" s="303">
        <f>IFERROR(SUM(X216:X217),"0")</f>
        <v>0</v>
      </c>
      <c r="Y218" s="303">
        <f>IFERROR(SUM(Y216:Y217),"0")</f>
        <v>0</v>
      </c>
      <c r="Z218" s="303">
        <f>IFERROR(IF(Z216="",0,Z216),"0")+IFERROR(IF(Z217="",0,Z217),"0")</f>
        <v>0</v>
      </c>
      <c r="AA218" s="304"/>
      <c r="AB218" s="304"/>
      <c r="AC218" s="304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6" t="s">
        <v>73</v>
      </c>
      <c r="X219" s="303">
        <f>IFERROR(SUMPRODUCT(X216:X217*H216:H217),"0")</f>
        <v>0</v>
      </c>
      <c r="Y219" s="303">
        <f>IFERROR(SUMPRODUCT(Y216:Y217*H216:H217),"0")</f>
        <v>0</v>
      </c>
      <c r="Z219" s="36"/>
      <c r="AA219" s="304"/>
      <c r="AB219" s="304"/>
      <c r="AC219" s="304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7"/>
      <c r="AB220" s="47"/>
      <c r="AC220" s="47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7"/>
      <c r="AB221" s="307"/>
      <c r="AC221" s="307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11"/>
      <c r="AB222" s="311"/>
      <c r="AC222" s="311"/>
    </row>
    <row r="223" spans="1:68" ht="27" customHeight="1" x14ac:dyDescent="0.25">
      <c r="A223" s="53" t="s">
        <v>346</v>
      </c>
      <c r="B223" s="53" t="s">
        <v>347</v>
      </c>
      <c r="C223" s="30">
        <v>4301071036</v>
      </c>
      <c r="D223" s="320">
        <v>4607111036162</v>
      </c>
      <c r="E223" s="321"/>
      <c r="F223" s="300">
        <v>0.8</v>
      </c>
      <c r="G223" s="31">
        <v>8</v>
      </c>
      <c r="H223" s="300">
        <v>6.4</v>
      </c>
      <c r="I223" s="300">
        <v>6.6811999999999996</v>
      </c>
      <c r="J223" s="31">
        <v>84</v>
      </c>
      <c r="K223" s="31" t="s">
        <v>66</v>
      </c>
      <c r="L223" s="31" t="s">
        <v>67</v>
      </c>
      <c r="M223" s="32" t="s">
        <v>68</v>
      </c>
      <c r="N223" s="32"/>
      <c r="O223" s="31">
        <v>90</v>
      </c>
      <c r="P223" s="397" t="s">
        <v>348</v>
      </c>
      <c r="Q223" s="318"/>
      <c r="R223" s="318"/>
      <c r="S223" s="318"/>
      <c r="T223" s="319"/>
      <c r="U223" s="33"/>
      <c r="V223" s="33"/>
      <c r="W223" s="34" t="s">
        <v>69</v>
      </c>
      <c r="X223" s="301">
        <v>0</v>
      </c>
      <c r="Y223" s="302">
        <f>IFERROR(IF(X223="","",X223),"")</f>
        <v>0</v>
      </c>
      <c r="Z223" s="35">
        <f>IFERROR(IF(X223="","",X223*0.0155),"")</f>
        <v>0</v>
      </c>
      <c r="AA223" s="55"/>
      <c r="AB223" s="56"/>
      <c r="AC223" s="234" t="s">
        <v>349</v>
      </c>
      <c r="AG223" s="66"/>
      <c r="AJ223" s="69" t="s">
        <v>71</v>
      </c>
      <c r="AK223" s="69">
        <v>1</v>
      </c>
      <c r="BB223" s="235" t="s">
        <v>1</v>
      </c>
      <c r="BM223" s="66">
        <f>IFERROR(X223*I223,"0")</f>
        <v>0</v>
      </c>
      <c r="BN223" s="66">
        <f>IFERROR(Y223*I223,"0")</f>
        <v>0</v>
      </c>
      <c r="BO223" s="66">
        <f>IFERROR(X223/J223,"0")</f>
        <v>0</v>
      </c>
      <c r="BP223" s="66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6" t="s">
        <v>69</v>
      </c>
      <c r="X224" s="303">
        <f>IFERROR(SUM(X223:X223),"0")</f>
        <v>0</v>
      </c>
      <c r="Y224" s="303">
        <f>IFERROR(SUM(Y223:Y223),"0")</f>
        <v>0</v>
      </c>
      <c r="Z224" s="303">
        <f>IFERROR(IF(Z223="",0,Z223),"0")</f>
        <v>0</v>
      </c>
      <c r="AA224" s="304"/>
      <c r="AB224" s="304"/>
      <c r="AC224" s="304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6" t="s">
        <v>73</v>
      </c>
      <c r="X225" s="303">
        <f>IFERROR(SUMPRODUCT(X223:X223*H223:H223),"0")</f>
        <v>0</v>
      </c>
      <c r="Y225" s="303">
        <f>IFERROR(SUMPRODUCT(Y223:Y223*H223:H223),"0")</f>
        <v>0</v>
      </c>
      <c r="Z225" s="36"/>
      <c r="AA225" s="304"/>
      <c r="AB225" s="304"/>
      <c r="AC225" s="304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7"/>
      <c r="AB226" s="47"/>
      <c r="AC226" s="47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7"/>
      <c r="AB227" s="307"/>
      <c r="AC227" s="307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11"/>
      <c r="AB228" s="311"/>
      <c r="AC228" s="311"/>
    </row>
    <row r="229" spans="1:68" ht="27" customHeight="1" x14ac:dyDescent="0.25">
      <c r="A229" s="53" t="s">
        <v>352</v>
      </c>
      <c r="B229" s="53" t="s">
        <v>353</v>
      </c>
      <c r="C229" s="30">
        <v>4301071029</v>
      </c>
      <c r="D229" s="320">
        <v>4607111035899</v>
      </c>
      <c r="E229" s="321"/>
      <c r="F229" s="300">
        <v>1</v>
      </c>
      <c r="G229" s="31">
        <v>5</v>
      </c>
      <c r="H229" s="300">
        <v>5</v>
      </c>
      <c r="I229" s="300">
        <v>5.2619999999999996</v>
      </c>
      <c r="J229" s="31">
        <v>84</v>
      </c>
      <c r="K229" s="31" t="s">
        <v>66</v>
      </c>
      <c r="L229" s="31" t="s">
        <v>88</v>
      </c>
      <c r="M229" s="32" t="s">
        <v>68</v>
      </c>
      <c r="N229" s="32"/>
      <c r="O229" s="31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3"/>
      <c r="V229" s="33"/>
      <c r="W229" s="34" t="s">
        <v>69</v>
      </c>
      <c r="X229" s="301">
        <v>0</v>
      </c>
      <c r="Y229" s="302">
        <f>IFERROR(IF(X229="","",X229),"")</f>
        <v>0</v>
      </c>
      <c r="Z229" s="35">
        <f>IFERROR(IF(X229="","",X229*0.0155),"")</f>
        <v>0</v>
      </c>
      <c r="AA229" s="55"/>
      <c r="AB229" s="56"/>
      <c r="AC229" s="236" t="s">
        <v>256</v>
      </c>
      <c r="AG229" s="66"/>
      <c r="AJ229" s="69" t="s">
        <v>89</v>
      </c>
      <c r="AK229" s="69">
        <v>84</v>
      </c>
      <c r="BB229" s="237" t="s">
        <v>1</v>
      </c>
      <c r="BM229" s="66">
        <f>IFERROR(X229*I229,"0")</f>
        <v>0</v>
      </c>
      <c r="BN229" s="66">
        <f>IFERROR(Y229*I229,"0")</f>
        <v>0</v>
      </c>
      <c r="BO229" s="66">
        <f>IFERROR(X229/J229,"0")</f>
        <v>0</v>
      </c>
      <c r="BP229" s="66">
        <f>IFERROR(Y229/J229,"0")</f>
        <v>0</v>
      </c>
    </row>
    <row r="230" spans="1:68" ht="27" customHeight="1" x14ac:dyDescent="0.25">
      <c r="A230" s="53" t="s">
        <v>354</v>
      </c>
      <c r="B230" s="53" t="s">
        <v>355</v>
      </c>
      <c r="C230" s="30">
        <v>4301070991</v>
      </c>
      <c r="D230" s="320">
        <v>4607111038180</v>
      </c>
      <c r="E230" s="321"/>
      <c r="F230" s="300">
        <v>0.4</v>
      </c>
      <c r="G230" s="31">
        <v>16</v>
      </c>
      <c r="H230" s="300">
        <v>6.4</v>
      </c>
      <c r="I230" s="300">
        <v>6.71</v>
      </c>
      <c r="J230" s="31">
        <v>84</v>
      </c>
      <c r="K230" s="31" t="s">
        <v>66</v>
      </c>
      <c r="L230" s="31" t="s">
        <v>67</v>
      </c>
      <c r="M230" s="32" t="s">
        <v>68</v>
      </c>
      <c r="N230" s="32"/>
      <c r="O230" s="31">
        <v>180</v>
      </c>
      <c r="P230" s="3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3"/>
      <c r="V230" s="33"/>
      <c r="W230" s="34" t="s">
        <v>69</v>
      </c>
      <c r="X230" s="301">
        <v>0</v>
      </c>
      <c r="Y230" s="302">
        <f>IFERROR(IF(X230="","",X230),"")</f>
        <v>0</v>
      </c>
      <c r="Z230" s="35">
        <f>IFERROR(IF(X230="","",X230*0.0155),"")</f>
        <v>0</v>
      </c>
      <c r="AA230" s="55"/>
      <c r="AB230" s="56"/>
      <c r="AC230" s="238" t="s">
        <v>356</v>
      </c>
      <c r="AG230" s="66"/>
      <c r="AJ230" s="69" t="s">
        <v>71</v>
      </c>
      <c r="AK230" s="69">
        <v>1</v>
      </c>
      <c r="BB230" s="239" t="s">
        <v>1</v>
      </c>
      <c r="BM230" s="66">
        <f>IFERROR(X230*I230,"0")</f>
        <v>0</v>
      </c>
      <c r="BN230" s="66">
        <f>IFERROR(Y230*I230,"0")</f>
        <v>0</v>
      </c>
      <c r="BO230" s="66">
        <f>IFERROR(X230/J230,"0")</f>
        <v>0</v>
      </c>
      <c r="BP230" s="66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6" t="s">
        <v>69</v>
      </c>
      <c r="X231" s="303">
        <f>IFERROR(SUM(X229:X230),"0")</f>
        <v>0</v>
      </c>
      <c r="Y231" s="303">
        <f>IFERROR(SUM(Y229:Y230),"0")</f>
        <v>0</v>
      </c>
      <c r="Z231" s="303">
        <f>IFERROR(IF(Z229="",0,Z229),"0")+IFERROR(IF(Z230="",0,Z230),"0")</f>
        <v>0</v>
      </c>
      <c r="AA231" s="304"/>
      <c r="AB231" s="304"/>
      <c r="AC231" s="304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6" t="s">
        <v>73</v>
      </c>
      <c r="X232" s="303">
        <f>IFERROR(SUMPRODUCT(X229:X230*H229:H230),"0")</f>
        <v>0</v>
      </c>
      <c r="Y232" s="303">
        <f>IFERROR(SUMPRODUCT(Y229:Y230*H229:H230),"0")</f>
        <v>0</v>
      </c>
      <c r="Z232" s="36"/>
      <c r="AA232" s="304"/>
      <c r="AB232" s="304"/>
      <c r="AC232" s="304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7"/>
      <c r="AB233" s="47"/>
      <c r="AC233" s="47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7"/>
      <c r="AB234" s="307"/>
      <c r="AC234" s="307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1"/>
      <c r="AB235" s="311"/>
      <c r="AC235" s="311"/>
    </row>
    <row r="236" spans="1:68" ht="37.5" customHeight="1" x14ac:dyDescent="0.25">
      <c r="A236" s="53" t="s">
        <v>359</v>
      </c>
      <c r="B236" s="53" t="s">
        <v>360</v>
      </c>
      <c r="C236" s="30">
        <v>4301135400</v>
      </c>
      <c r="D236" s="320">
        <v>4607111039361</v>
      </c>
      <c r="E236" s="321"/>
      <c r="F236" s="300">
        <v>0.25</v>
      </c>
      <c r="G236" s="31">
        <v>12</v>
      </c>
      <c r="H236" s="300">
        <v>3</v>
      </c>
      <c r="I236" s="300">
        <v>3.7035999999999998</v>
      </c>
      <c r="J236" s="31">
        <v>70</v>
      </c>
      <c r="K236" s="31" t="s">
        <v>79</v>
      </c>
      <c r="L236" s="31" t="s">
        <v>67</v>
      </c>
      <c r="M236" s="32" t="s">
        <v>68</v>
      </c>
      <c r="N236" s="32"/>
      <c r="O236" s="31">
        <v>180</v>
      </c>
      <c r="P236" s="358" t="s">
        <v>361</v>
      </c>
      <c r="Q236" s="318"/>
      <c r="R236" s="318"/>
      <c r="S236" s="318"/>
      <c r="T236" s="319"/>
      <c r="U236" s="33"/>
      <c r="V236" s="33"/>
      <c r="W236" s="34" t="s">
        <v>69</v>
      </c>
      <c r="X236" s="301">
        <v>14</v>
      </c>
      <c r="Y236" s="302">
        <f>IFERROR(IF(X236="","",X236),"")</f>
        <v>14</v>
      </c>
      <c r="Z236" s="35">
        <f>IFERROR(IF(X236="","",X236*0.01788),"")</f>
        <v>0.25031999999999999</v>
      </c>
      <c r="AA236" s="55"/>
      <c r="AB236" s="56"/>
      <c r="AC236" s="240" t="s">
        <v>362</v>
      </c>
      <c r="AG236" s="66"/>
      <c r="AJ236" s="69" t="s">
        <v>71</v>
      </c>
      <c r="AK236" s="69">
        <v>1</v>
      </c>
      <c r="BB236" s="241" t="s">
        <v>83</v>
      </c>
      <c r="BM236" s="66">
        <f>IFERROR(X236*I236,"0")</f>
        <v>51.850399999999993</v>
      </c>
      <c r="BN236" s="66">
        <f>IFERROR(Y236*I236,"0")</f>
        <v>51.850399999999993</v>
      </c>
      <c r="BO236" s="66">
        <f>IFERROR(X236/J236,"0")</f>
        <v>0.2</v>
      </c>
      <c r="BP236" s="66">
        <f>IFERROR(Y236/J236,"0")</f>
        <v>0.2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6" t="s">
        <v>69</v>
      </c>
      <c r="X237" s="303">
        <f>IFERROR(SUM(X236:X236),"0")</f>
        <v>14</v>
      </c>
      <c r="Y237" s="303">
        <f>IFERROR(SUM(Y236:Y236),"0")</f>
        <v>14</v>
      </c>
      <c r="Z237" s="303">
        <f>IFERROR(IF(Z236="",0,Z236),"0")</f>
        <v>0.25031999999999999</v>
      </c>
      <c r="AA237" s="304"/>
      <c r="AB237" s="304"/>
      <c r="AC237" s="304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6" t="s">
        <v>73</v>
      </c>
      <c r="X238" s="303">
        <f>IFERROR(SUMPRODUCT(X236:X236*H236:H236),"0")</f>
        <v>42</v>
      </c>
      <c r="Y238" s="303">
        <f>IFERROR(SUMPRODUCT(Y236:Y236*H236:H236),"0")</f>
        <v>42</v>
      </c>
      <c r="Z238" s="36"/>
      <c r="AA238" s="304"/>
      <c r="AB238" s="304"/>
      <c r="AC238" s="304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7"/>
      <c r="AB239" s="47"/>
      <c r="AC239" s="47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7"/>
      <c r="AB240" s="307"/>
      <c r="AC240" s="307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11"/>
      <c r="AB241" s="311"/>
      <c r="AC241" s="311"/>
    </row>
    <row r="242" spans="1:68" ht="27" customHeight="1" x14ac:dyDescent="0.25">
      <c r="A242" s="53" t="s">
        <v>363</v>
      </c>
      <c r="B242" s="53" t="s">
        <v>364</v>
      </c>
      <c r="C242" s="30">
        <v>4301071014</v>
      </c>
      <c r="D242" s="320">
        <v>4640242181264</v>
      </c>
      <c r="E242" s="321"/>
      <c r="F242" s="300">
        <v>0.7</v>
      </c>
      <c r="G242" s="31">
        <v>10</v>
      </c>
      <c r="H242" s="300">
        <v>7</v>
      </c>
      <c r="I242" s="300">
        <v>7.28</v>
      </c>
      <c r="J242" s="31">
        <v>84</v>
      </c>
      <c r="K242" s="31" t="s">
        <v>66</v>
      </c>
      <c r="L242" s="31" t="s">
        <v>80</v>
      </c>
      <c r="M242" s="32" t="s">
        <v>68</v>
      </c>
      <c r="N242" s="32"/>
      <c r="O242" s="31">
        <v>180</v>
      </c>
      <c r="P242" s="373" t="s">
        <v>365</v>
      </c>
      <c r="Q242" s="318"/>
      <c r="R242" s="318"/>
      <c r="S242" s="318"/>
      <c r="T242" s="319"/>
      <c r="U242" s="33"/>
      <c r="V242" s="33"/>
      <c r="W242" s="34" t="s">
        <v>69</v>
      </c>
      <c r="X242" s="301">
        <v>0</v>
      </c>
      <c r="Y242" s="302">
        <f>IFERROR(IF(X242="","",X242),"")</f>
        <v>0</v>
      </c>
      <c r="Z242" s="35">
        <f>IFERROR(IF(X242="","",X242*0.0155),"")</f>
        <v>0</v>
      </c>
      <c r="AA242" s="55"/>
      <c r="AB242" s="56"/>
      <c r="AC242" s="242" t="s">
        <v>366</v>
      </c>
      <c r="AG242" s="66"/>
      <c r="AJ242" s="69" t="s">
        <v>82</v>
      </c>
      <c r="AK242" s="69">
        <v>12</v>
      </c>
      <c r="BB242" s="243" t="s">
        <v>1</v>
      </c>
      <c r="BM242" s="66">
        <f>IFERROR(X242*I242,"0")</f>
        <v>0</v>
      </c>
      <c r="BN242" s="66">
        <f>IFERROR(Y242*I242,"0")</f>
        <v>0</v>
      </c>
      <c r="BO242" s="66">
        <f>IFERROR(X242/J242,"0")</f>
        <v>0</v>
      </c>
      <c r="BP242" s="66">
        <f>IFERROR(Y242/J242,"0")</f>
        <v>0</v>
      </c>
    </row>
    <row r="243" spans="1:68" ht="27" customHeight="1" x14ac:dyDescent="0.25">
      <c r="A243" s="53" t="s">
        <v>367</v>
      </c>
      <c r="B243" s="53" t="s">
        <v>368</v>
      </c>
      <c r="C243" s="30">
        <v>4301071021</v>
      </c>
      <c r="D243" s="320">
        <v>4640242181325</v>
      </c>
      <c r="E243" s="321"/>
      <c r="F243" s="300">
        <v>0.7</v>
      </c>
      <c r="G243" s="31">
        <v>10</v>
      </c>
      <c r="H243" s="300">
        <v>7</v>
      </c>
      <c r="I243" s="300">
        <v>7.28</v>
      </c>
      <c r="J243" s="31">
        <v>84</v>
      </c>
      <c r="K243" s="31" t="s">
        <v>66</v>
      </c>
      <c r="L243" s="31" t="s">
        <v>80</v>
      </c>
      <c r="M243" s="32" t="s">
        <v>68</v>
      </c>
      <c r="N243" s="32"/>
      <c r="O243" s="31">
        <v>180</v>
      </c>
      <c r="P243" s="512" t="s">
        <v>369</v>
      </c>
      <c r="Q243" s="318"/>
      <c r="R243" s="318"/>
      <c r="S243" s="318"/>
      <c r="T243" s="319"/>
      <c r="U243" s="33"/>
      <c r="V243" s="33"/>
      <c r="W243" s="34" t="s">
        <v>69</v>
      </c>
      <c r="X243" s="301">
        <v>0</v>
      </c>
      <c r="Y243" s="302">
        <f>IFERROR(IF(X243="","",X243),"")</f>
        <v>0</v>
      </c>
      <c r="Z243" s="35">
        <f>IFERROR(IF(X243="","",X243*0.0155),"")</f>
        <v>0</v>
      </c>
      <c r="AA243" s="55"/>
      <c r="AB243" s="56"/>
      <c r="AC243" s="244" t="s">
        <v>366</v>
      </c>
      <c r="AG243" s="66"/>
      <c r="AJ243" s="69" t="s">
        <v>82</v>
      </c>
      <c r="AK243" s="69">
        <v>12</v>
      </c>
      <c r="BB243" s="245" t="s">
        <v>1</v>
      </c>
      <c r="BM243" s="66">
        <f>IFERROR(X243*I243,"0")</f>
        <v>0</v>
      </c>
      <c r="BN243" s="66">
        <f>IFERROR(Y243*I243,"0")</f>
        <v>0</v>
      </c>
      <c r="BO243" s="66">
        <f>IFERROR(X243/J243,"0")</f>
        <v>0</v>
      </c>
      <c r="BP243" s="66">
        <f>IFERROR(Y243/J243,"0")</f>
        <v>0</v>
      </c>
    </row>
    <row r="244" spans="1:68" ht="27" customHeight="1" x14ac:dyDescent="0.25">
      <c r="A244" s="53" t="s">
        <v>370</v>
      </c>
      <c r="B244" s="53" t="s">
        <v>371</v>
      </c>
      <c r="C244" s="30">
        <v>4301070993</v>
      </c>
      <c r="D244" s="320">
        <v>4640242180670</v>
      </c>
      <c r="E244" s="321"/>
      <c r="F244" s="300">
        <v>1</v>
      </c>
      <c r="G244" s="31">
        <v>6</v>
      </c>
      <c r="H244" s="300">
        <v>6</v>
      </c>
      <c r="I244" s="300">
        <v>6.23</v>
      </c>
      <c r="J244" s="31">
        <v>84</v>
      </c>
      <c r="K244" s="31" t="s">
        <v>66</v>
      </c>
      <c r="L244" s="31" t="s">
        <v>80</v>
      </c>
      <c r="M244" s="32" t="s">
        <v>68</v>
      </c>
      <c r="N244" s="32"/>
      <c r="O244" s="31">
        <v>180</v>
      </c>
      <c r="P244" s="317" t="s">
        <v>372</v>
      </c>
      <c r="Q244" s="318"/>
      <c r="R244" s="318"/>
      <c r="S244" s="318"/>
      <c r="T244" s="319"/>
      <c r="U244" s="33"/>
      <c r="V244" s="33"/>
      <c r="W244" s="34" t="s">
        <v>69</v>
      </c>
      <c r="X244" s="301">
        <v>0</v>
      </c>
      <c r="Y244" s="302">
        <f>IFERROR(IF(X244="","",X244),"")</f>
        <v>0</v>
      </c>
      <c r="Z244" s="35">
        <f>IFERROR(IF(X244="","",X244*0.0155),"")</f>
        <v>0</v>
      </c>
      <c r="AA244" s="55"/>
      <c r="AB244" s="56"/>
      <c r="AC244" s="246" t="s">
        <v>373</v>
      </c>
      <c r="AG244" s="66"/>
      <c r="AJ244" s="69" t="s">
        <v>82</v>
      </c>
      <c r="AK244" s="69">
        <v>12</v>
      </c>
      <c r="BB244" s="247" t="s">
        <v>1</v>
      </c>
      <c r="BM244" s="66">
        <f>IFERROR(X244*I244,"0")</f>
        <v>0</v>
      </c>
      <c r="BN244" s="66">
        <f>IFERROR(Y244*I244,"0")</f>
        <v>0</v>
      </c>
      <c r="BO244" s="66">
        <f>IFERROR(X244/J244,"0")</f>
        <v>0</v>
      </c>
      <c r="BP244" s="66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6" t="s">
        <v>69</v>
      </c>
      <c r="X245" s="303">
        <f>IFERROR(SUM(X242:X244),"0")</f>
        <v>0</v>
      </c>
      <c r="Y245" s="303">
        <f>IFERROR(SUM(Y242:Y244),"0")</f>
        <v>0</v>
      </c>
      <c r="Z245" s="303">
        <f>IFERROR(IF(Z242="",0,Z242),"0")+IFERROR(IF(Z243="",0,Z243),"0")+IFERROR(IF(Z244="",0,Z244),"0")</f>
        <v>0</v>
      </c>
      <c r="AA245" s="304"/>
      <c r="AB245" s="304"/>
      <c r="AC245" s="304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6" t="s">
        <v>73</v>
      </c>
      <c r="X246" s="303">
        <f>IFERROR(SUMPRODUCT(X242:X244*H242:H244),"0")</f>
        <v>0</v>
      </c>
      <c r="Y246" s="303">
        <f>IFERROR(SUMPRODUCT(Y242:Y244*H242:H244),"0")</f>
        <v>0</v>
      </c>
      <c r="Z246" s="36"/>
      <c r="AA246" s="304"/>
      <c r="AB246" s="304"/>
      <c r="AC246" s="304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11"/>
      <c r="AB247" s="311"/>
      <c r="AC247" s="311"/>
    </row>
    <row r="248" spans="1:68" ht="27" customHeight="1" x14ac:dyDescent="0.25">
      <c r="A248" s="53" t="s">
        <v>374</v>
      </c>
      <c r="B248" s="53" t="s">
        <v>375</v>
      </c>
      <c r="C248" s="30">
        <v>4301131019</v>
      </c>
      <c r="D248" s="320">
        <v>4640242180427</v>
      </c>
      <c r="E248" s="321"/>
      <c r="F248" s="300">
        <v>1.8</v>
      </c>
      <c r="G248" s="31">
        <v>1</v>
      </c>
      <c r="H248" s="300">
        <v>1.8</v>
      </c>
      <c r="I248" s="300">
        <v>1.915</v>
      </c>
      <c r="J248" s="31">
        <v>234</v>
      </c>
      <c r="K248" s="31" t="s">
        <v>136</v>
      </c>
      <c r="L248" s="31" t="s">
        <v>80</v>
      </c>
      <c r="M248" s="32" t="s">
        <v>68</v>
      </c>
      <c r="N248" s="32"/>
      <c r="O248" s="31">
        <v>180</v>
      </c>
      <c r="P248" s="445" t="s">
        <v>376</v>
      </c>
      <c r="Q248" s="318"/>
      <c r="R248" s="318"/>
      <c r="S248" s="318"/>
      <c r="T248" s="319"/>
      <c r="U248" s="33"/>
      <c r="V248" s="33"/>
      <c r="W248" s="34" t="s">
        <v>69</v>
      </c>
      <c r="X248" s="301">
        <v>0</v>
      </c>
      <c r="Y248" s="302">
        <f>IFERROR(IF(X248="","",X248),"")</f>
        <v>0</v>
      </c>
      <c r="Z248" s="35">
        <f>IFERROR(IF(X248="","",X248*0.00502),"")</f>
        <v>0</v>
      </c>
      <c r="AA248" s="55"/>
      <c r="AB248" s="56"/>
      <c r="AC248" s="248" t="s">
        <v>377</v>
      </c>
      <c r="AG248" s="66"/>
      <c r="AJ248" s="69" t="s">
        <v>82</v>
      </c>
      <c r="AK248" s="69">
        <v>18</v>
      </c>
      <c r="BB248" s="249" t="s">
        <v>83</v>
      </c>
      <c r="BM248" s="66">
        <f>IFERROR(X248*I248,"0")</f>
        <v>0</v>
      </c>
      <c r="BN248" s="66">
        <f>IFERROR(Y248*I248,"0")</f>
        <v>0</v>
      </c>
      <c r="BO248" s="66">
        <f>IFERROR(X248/J248,"0")</f>
        <v>0</v>
      </c>
      <c r="BP248" s="66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6" t="s">
        <v>69</v>
      </c>
      <c r="X249" s="303">
        <f>IFERROR(SUM(X248:X248),"0")</f>
        <v>0</v>
      </c>
      <c r="Y249" s="303">
        <f>IFERROR(SUM(Y248:Y248),"0")</f>
        <v>0</v>
      </c>
      <c r="Z249" s="303">
        <f>IFERROR(IF(Z248="",0,Z248),"0")</f>
        <v>0</v>
      </c>
      <c r="AA249" s="304"/>
      <c r="AB249" s="304"/>
      <c r="AC249" s="304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6" t="s">
        <v>73</v>
      </c>
      <c r="X250" s="303">
        <f>IFERROR(SUMPRODUCT(X248:X248*H248:H248),"0")</f>
        <v>0</v>
      </c>
      <c r="Y250" s="303">
        <f>IFERROR(SUMPRODUCT(Y248:Y248*H248:H248),"0")</f>
        <v>0</v>
      </c>
      <c r="Z250" s="36"/>
      <c r="AA250" s="304"/>
      <c r="AB250" s="304"/>
      <c r="AC250" s="304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11"/>
      <c r="AB251" s="311"/>
      <c r="AC251" s="311"/>
    </row>
    <row r="252" spans="1:68" ht="27" customHeight="1" x14ac:dyDescent="0.25">
      <c r="A252" s="53" t="s">
        <v>378</v>
      </c>
      <c r="B252" s="53" t="s">
        <v>379</v>
      </c>
      <c r="C252" s="30">
        <v>4301132080</v>
      </c>
      <c r="D252" s="320">
        <v>4640242180397</v>
      </c>
      <c r="E252" s="321"/>
      <c r="F252" s="300">
        <v>1</v>
      </c>
      <c r="G252" s="31">
        <v>6</v>
      </c>
      <c r="H252" s="300">
        <v>6</v>
      </c>
      <c r="I252" s="300">
        <v>6.26</v>
      </c>
      <c r="J252" s="31">
        <v>84</v>
      </c>
      <c r="K252" s="31" t="s">
        <v>66</v>
      </c>
      <c r="L252" s="31" t="s">
        <v>88</v>
      </c>
      <c r="M252" s="32" t="s">
        <v>68</v>
      </c>
      <c r="N252" s="32"/>
      <c r="O252" s="31">
        <v>180</v>
      </c>
      <c r="P252" s="351" t="s">
        <v>380</v>
      </c>
      <c r="Q252" s="318"/>
      <c r="R252" s="318"/>
      <c r="S252" s="318"/>
      <c r="T252" s="319"/>
      <c r="U252" s="33"/>
      <c r="V252" s="33"/>
      <c r="W252" s="34" t="s">
        <v>69</v>
      </c>
      <c r="X252" s="301">
        <v>0</v>
      </c>
      <c r="Y252" s="302">
        <f>IFERROR(IF(X252="","",X252),"")</f>
        <v>0</v>
      </c>
      <c r="Z252" s="35">
        <f>IFERROR(IF(X252="","",X252*0.0155),"")</f>
        <v>0</v>
      </c>
      <c r="AA252" s="55"/>
      <c r="AB252" s="56"/>
      <c r="AC252" s="250" t="s">
        <v>381</v>
      </c>
      <c r="AG252" s="66"/>
      <c r="AJ252" s="69" t="s">
        <v>89</v>
      </c>
      <c r="AK252" s="69">
        <v>84</v>
      </c>
      <c r="BB252" s="251" t="s">
        <v>83</v>
      </c>
      <c r="BM252" s="66">
        <f>IFERROR(X252*I252,"0")</f>
        <v>0</v>
      </c>
      <c r="BN252" s="66">
        <f>IFERROR(Y252*I252,"0")</f>
        <v>0</v>
      </c>
      <c r="BO252" s="66">
        <f>IFERROR(X252/J252,"0")</f>
        <v>0</v>
      </c>
      <c r="BP252" s="66">
        <f>IFERROR(Y252/J252,"0")</f>
        <v>0</v>
      </c>
    </row>
    <row r="253" spans="1:68" ht="27" customHeight="1" x14ac:dyDescent="0.25">
      <c r="A253" s="53" t="s">
        <v>382</v>
      </c>
      <c r="B253" s="53" t="s">
        <v>383</v>
      </c>
      <c r="C253" s="30">
        <v>4301132104</v>
      </c>
      <c r="D253" s="320">
        <v>4640242181219</v>
      </c>
      <c r="E253" s="321"/>
      <c r="F253" s="300">
        <v>0.3</v>
      </c>
      <c r="G253" s="31">
        <v>9</v>
      </c>
      <c r="H253" s="300">
        <v>2.7</v>
      </c>
      <c r="I253" s="300">
        <v>2.8450000000000002</v>
      </c>
      <c r="J253" s="31">
        <v>234</v>
      </c>
      <c r="K253" s="31" t="s">
        <v>136</v>
      </c>
      <c r="L253" s="31" t="s">
        <v>67</v>
      </c>
      <c r="M253" s="32" t="s">
        <v>68</v>
      </c>
      <c r="N253" s="32"/>
      <c r="O253" s="31">
        <v>180</v>
      </c>
      <c r="P253" s="501" t="s">
        <v>384</v>
      </c>
      <c r="Q253" s="318"/>
      <c r="R253" s="318"/>
      <c r="S253" s="318"/>
      <c r="T253" s="319"/>
      <c r="U253" s="33"/>
      <c r="V253" s="33"/>
      <c r="W253" s="34" t="s">
        <v>69</v>
      </c>
      <c r="X253" s="301">
        <v>0</v>
      </c>
      <c r="Y253" s="302">
        <f>IFERROR(IF(X253="","",X253),"")</f>
        <v>0</v>
      </c>
      <c r="Z253" s="35">
        <f>IFERROR(IF(X253="","",X253*0.00502),"")</f>
        <v>0</v>
      </c>
      <c r="AA253" s="55"/>
      <c r="AB253" s="56"/>
      <c r="AC253" s="252" t="s">
        <v>381</v>
      </c>
      <c r="AG253" s="66"/>
      <c r="AJ253" s="69" t="s">
        <v>71</v>
      </c>
      <c r="AK253" s="69">
        <v>1</v>
      </c>
      <c r="BB253" s="253" t="s">
        <v>83</v>
      </c>
      <c r="BM253" s="66">
        <f>IFERROR(X253*I253,"0")</f>
        <v>0</v>
      </c>
      <c r="BN253" s="66">
        <f>IFERROR(Y253*I253,"0")</f>
        <v>0</v>
      </c>
      <c r="BO253" s="66">
        <f>IFERROR(X253/J253,"0")</f>
        <v>0</v>
      </c>
      <c r="BP253" s="66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6" t="s">
        <v>69</v>
      </c>
      <c r="X254" s="303">
        <f>IFERROR(SUM(X252:X253),"0")</f>
        <v>0</v>
      </c>
      <c r="Y254" s="303">
        <f>IFERROR(SUM(Y252:Y253),"0")</f>
        <v>0</v>
      </c>
      <c r="Z254" s="303">
        <f>IFERROR(IF(Z252="",0,Z252),"0")+IFERROR(IF(Z253="",0,Z253),"0")</f>
        <v>0</v>
      </c>
      <c r="AA254" s="304"/>
      <c r="AB254" s="304"/>
      <c r="AC254" s="304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6" t="s">
        <v>73</v>
      </c>
      <c r="X255" s="303">
        <f>IFERROR(SUMPRODUCT(X252:X253*H252:H253),"0")</f>
        <v>0</v>
      </c>
      <c r="Y255" s="303">
        <f>IFERROR(SUMPRODUCT(Y252:Y253*H252:H253),"0")</f>
        <v>0</v>
      </c>
      <c r="Z255" s="36"/>
      <c r="AA255" s="304"/>
      <c r="AB255" s="304"/>
      <c r="AC255" s="304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11"/>
      <c r="AB256" s="311"/>
      <c r="AC256" s="311"/>
    </row>
    <row r="257" spans="1:68" ht="27" customHeight="1" x14ac:dyDescent="0.25">
      <c r="A257" s="53" t="s">
        <v>385</v>
      </c>
      <c r="B257" s="53" t="s">
        <v>386</v>
      </c>
      <c r="C257" s="30">
        <v>4301136028</v>
      </c>
      <c r="D257" s="320">
        <v>4640242180304</v>
      </c>
      <c r="E257" s="321"/>
      <c r="F257" s="300">
        <v>2.7</v>
      </c>
      <c r="G257" s="31">
        <v>1</v>
      </c>
      <c r="H257" s="300">
        <v>2.7</v>
      </c>
      <c r="I257" s="300">
        <v>2.8906000000000001</v>
      </c>
      <c r="J257" s="31">
        <v>126</v>
      </c>
      <c r="K257" s="31" t="s">
        <v>79</v>
      </c>
      <c r="L257" s="31" t="s">
        <v>80</v>
      </c>
      <c r="M257" s="32" t="s">
        <v>68</v>
      </c>
      <c r="N257" s="32"/>
      <c r="O257" s="31">
        <v>180</v>
      </c>
      <c r="P257" s="463" t="s">
        <v>387</v>
      </c>
      <c r="Q257" s="318"/>
      <c r="R257" s="318"/>
      <c r="S257" s="318"/>
      <c r="T257" s="319"/>
      <c r="U257" s="33"/>
      <c r="V257" s="33"/>
      <c r="W257" s="34" t="s">
        <v>69</v>
      </c>
      <c r="X257" s="301">
        <v>0</v>
      </c>
      <c r="Y257" s="302">
        <f>IFERROR(IF(X257="","",X257),"")</f>
        <v>0</v>
      </c>
      <c r="Z257" s="35">
        <f>IFERROR(IF(X257="","",X257*0.00936),"")</f>
        <v>0</v>
      </c>
      <c r="AA257" s="55"/>
      <c r="AB257" s="56"/>
      <c r="AC257" s="254" t="s">
        <v>388</v>
      </c>
      <c r="AG257" s="66"/>
      <c r="AJ257" s="69" t="s">
        <v>82</v>
      </c>
      <c r="AK257" s="69">
        <v>14</v>
      </c>
      <c r="BB257" s="255" t="s">
        <v>83</v>
      </c>
      <c r="BM257" s="66">
        <f>IFERROR(X257*I257,"0")</f>
        <v>0</v>
      </c>
      <c r="BN257" s="66">
        <f>IFERROR(Y257*I257,"0")</f>
        <v>0</v>
      </c>
      <c r="BO257" s="66">
        <f>IFERROR(X257/J257,"0")</f>
        <v>0</v>
      </c>
      <c r="BP257" s="66">
        <f>IFERROR(Y257/J257,"0")</f>
        <v>0</v>
      </c>
    </row>
    <row r="258" spans="1:68" ht="27" customHeight="1" x14ac:dyDescent="0.25">
      <c r="A258" s="53" t="s">
        <v>389</v>
      </c>
      <c r="B258" s="53" t="s">
        <v>390</v>
      </c>
      <c r="C258" s="30">
        <v>4301136026</v>
      </c>
      <c r="D258" s="320">
        <v>4640242180236</v>
      </c>
      <c r="E258" s="321"/>
      <c r="F258" s="300">
        <v>5</v>
      </c>
      <c r="G258" s="31">
        <v>1</v>
      </c>
      <c r="H258" s="300">
        <v>5</v>
      </c>
      <c r="I258" s="300">
        <v>5.2350000000000003</v>
      </c>
      <c r="J258" s="31">
        <v>84</v>
      </c>
      <c r="K258" s="31" t="s">
        <v>66</v>
      </c>
      <c r="L258" s="31" t="s">
        <v>88</v>
      </c>
      <c r="M258" s="32" t="s">
        <v>68</v>
      </c>
      <c r="N258" s="32"/>
      <c r="O258" s="31">
        <v>180</v>
      </c>
      <c r="P258" s="395" t="s">
        <v>391</v>
      </c>
      <c r="Q258" s="318"/>
      <c r="R258" s="318"/>
      <c r="S258" s="318"/>
      <c r="T258" s="319"/>
      <c r="U258" s="33"/>
      <c r="V258" s="33"/>
      <c r="W258" s="34" t="s">
        <v>69</v>
      </c>
      <c r="X258" s="301">
        <v>0</v>
      </c>
      <c r="Y258" s="302">
        <f>IFERROR(IF(X258="","",X258),"")</f>
        <v>0</v>
      </c>
      <c r="Z258" s="35">
        <f>IFERROR(IF(X258="","",X258*0.0155),"")</f>
        <v>0</v>
      </c>
      <c r="AA258" s="55"/>
      <c r="AB258" s="56"/>
      <c r="AC258" s="256" t="s">
        <v>388</v>
      </c>
      <c r="AG258" s="66"/>
      <c r="AJ258" s="69" t="s">
        <v>89</v>
      </c>
      <c r="AK258" s="69">
        <v>84</v>
      </c>
      <c r="BB258" s="257" t="s">
        <v>83</v>
      </c>
      <c r="BM258" s="66">
        <f>IFERROR(X258*I258,"0")</f>
        <v>0</v>
      </c>
      <c r="BN258" s="66">
        <f>IFERROR(Y258*I258,"0")</f>
        <v>0</v>
      </c>
      <c r="BO258" s="66">
        <f>IFERROR(X258/J258,"0")</f>
        <v>0</v>
      </c>
      <c r="BP258" s="66">
        <f>IFERROR(Y258/J258,"0")</f>
        <v>0</v>
      </c>
    </row>
    <row r="259" spans="1:68" ht="27" customHeight="1" x14ac:dyDescent="0.25">
      <c r="A259" s="53" t="s">
        <v>392</v>
      </c>
      <c r="B259" s="53" t="s">
        <v>393</v>
      </c>
      <c r="C259" s="30">
        <v>4301136029</v>
      </c>
      <c r="D259" s="320">
        <v>4640242180410</v>
      </c>
      <c r="E259" s="321"/>
      <c r="F259" s="300">
        <v>2.2400000000000002</v>
      </c>
      <c r="G259" s="31">
        <v>1</v>
      </c>
      <c r="H259" s="300">
        <v>2.2400000000000002</v>
      </c>
      <c r="I259" s="300">
        <v>2.4319999999999999</v>
      </c>
      <c r="J259" s="31">
        <v>126</v>
      </c>
      <c r="K259" s="31" t="s">
        <v>79</v>
      </c>
      <c r="L259" s="31" t="s">
        <v>67</v>
      </c>
      <c r="M259" s="32" t="s">
        <v>68</v>
      </c>
      <c r="N259" s="32"/>
      <c r="O259" s="31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3"/>
      <c r="V259" s="33"/>
      <c r="W259" s="34" t="s">
        <v>69</v>
      </c>
      <c r="X259" s="301">
        <v>0</v>
      </c>
      <c r="Y259" s="302">
        <f>IFERROR(IF(X259="","",X259),"")</f>
        <v>0</v>
      </c>
      <c r="Z259" s="35">
        <f>IFERROR(IF(X259="","",X259*0.00936),"")</f>
        <v>0</v>
      </c>
      <c r="AA259" s="55"/>
      <c r="AB259" s="56"/>
      <c r="AC259" s="258" t="s">
        <v>388</v>
      </c>
      <c r="AG259" s="66"/>
      <c r="AJ259" s="69" t="s">
        <v>71</v>
      </c>
      <c r="AK259" s="69">
        <v>1</v>
      </c>
      <c r="BB259" s="259" t="s">
        <v>83</v>
      </c>
      <c r="BM259" s="66">
        <f>IFERROR(X259*I259,"0")</f>
        <v>0</v>
      </c>
      <c r="BN259" s="66">
        <f>IFERROR(Y259*I259,"0")</f>
        <v>0</v>
      </c>
      <c r="BO259" s="66">
        <f>IFERROR(X259/J259,"0")</f>
        <v>0</v>
      </c>
      <c r="BP259" s="66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6" t="s">
        <v>69</v>
      </c>
      <c r="X260" s="303">
        <f>IFERROR(SUM(X257:X259),"0")</f>
        <v>0</v>
      </c>
      <c r="Y260" s="303">
        <f>IFERROR(SUM(Y257:Y259),"0")</f>
        <v>0</v>
      </c>
      <c r="Z260" s="303">
        <f>IFERROR(IF(Z257="",0,Z257),"0")+IFERROR(IF(Z258="",0,Z258),"0")+IFERROR(IF(Z259="",0,Z259),"0")</f>
        <v>0</v>
      </c>
      <c r="AA260" s="304"/>
      <c r="AB260" s="304"/>
      <c r="AC260" s="304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6" t="s">
        <v>73</v>
      </c>
      <c r="X261" s="303">
        <f>IFERROR(SUMPRODUCT(X257:X259*H257:H259),"0")</f>
        <v>0</v>
      </c>
      <c r="Y261" s="303">
        <f>IFERROR(SUMPRODUCT(Y257:Y259*H257:H259),"0")</f>
        <v>0</v>
      </c>
      <c r="Z261" s="36"/>
      <c r="AA261" s="304"/>
      <c r="AB261" s="304"/>
      <c r="AC261" s="304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11"/>
      <c r="AB262" s="311"/>
      <c r="AC262" s="311"/>
    </row>
    <row r="263" spans="1:68" ht="27" customHeight="1" x14ac:dyDescent="0.25">
      <c r="A263" s="53" t="s">
        <v>394</v>
      </c>
      <c r="B263" s="53" t="s">
        <v>395</v>
      </c>
      <c r="C263" s="30">
        <v>4301135504</v>
      </c>
      <c r="D263" s="320">
        <v>4640242181554</v>
      </c>
      <c r="E263" s="321"/>
      <c r="F263" s="300">
        <v>3</v>
      </c>
      <c r="G263" s="31">
        <v>1</v>
      </c>
      <c r="H263" s="300">
        <v>3</v>
      </c>
      <c r="I263" s="300">
        <v>3.1920000000000002</v>
      </c>
      <c r="J263" s="31">
        <v>126</v>
      </c>
      <c r="K263" s="31" t="s">
        <v>79</v>
      </c>
      <c r="L263" s="31" t="s">
        <v>67</v>
      </c>
      <c r="M263" s="32" t="s">
        <v>68</v>
      </c>
      <c r="N263" s="32"/>
      <c r="O263" s="31">
        <v>180</v>
      </c>
      <c r="P263" s="509" t="s">
        <v>396</v>
      </c>
      <c r="Q263" s="318"/>
      <c r="R263" s="318"/>
      <c r="S263" s="318"/>
      <c r="T263" s="319"/>
      <c r="U263" s="33"/>
      <c r="V263" s="33"/>
      <c r="W263" s="34" t="s">
        <v>69</v>
      </c>
      <c r="X263" s="301">
        <v>0</v>
      </c>
      <c r="Y263" s="302">
        <f t="shared" ref="Y263:Y282" si="24">IFERROR(IF(X263="","",X263),"")</f>
        <v>0</v>
      </c>
      <c r="Z263" s="35">
        <f>IFERROR(IF(X263="","",X263*0.00936),"")</f>
        <v>0</v>
      </c>
      <c r="AA263" s="55"/>
      <c r="AB263" s="56"/>
      <c r="AC263" s="260" t="s">
        <v>397</v>
      </c>
      <c r="AG263" s="66"/>
      <c r="AJ263" s="69" t="s">
        <v>71</v>
      </c>
      <c r="AK263" s="69">
        <v>1</v>
      </c>
      <c r="BB263" s="261" t="s">
        <v>83</v>
      </c>
      <c r="BM263" s="66">
        <f t="shared" ref="BM263:BM282" si="25">IFERROR(X263*I263,"0")</f>
        <v>0</v>
      </c>
      <c r="BN263" s="66">
        <f t="shared" ref="BN263:BN282" si="26">IFERROR(Y263*I263,"0")</f>
        <v>0</v>
      </c>
      <c r="BO263" s="66">
        <f t="shared" ref="BO263:BO282" si="27">IFERROR(X263/J263,"0")</f>
        <v>0</v>
      </c>
      <c r="BP263" s="66">
        <f t="shared" ref="BP263:BP282" si="28">IFERROR(Y263/J263,"0")</f>
        <v>0</v>
      </c>
    </row>
    <row r="264" spans="1:68" ht="27" customHeight="1" x14ac:dyDescent="0.25">
      <c r="A264" s="53" t="s">
        <v>398</v>
      </c>
      <c r="B264" s="53" t="s">
        <v>399</v>
      </c>
      <c r="C264" s="30">
        <v>4301135394</v>
      </c>
      <c r="D264" s="320">
        <v>4640242181561</v>
      </c>
      <c r="E264" s="321"/>
      <c r="F264" s="300">
        <v>3.7</v>
      </c>
      <c r="G264" s="31">
        <v>1</v>
      </c>
      <c r="H264" s="300">
        <v>3.7</v>
      </c>
      <c r="I264" s="300">
        <v>3.8919999999999999</v>
      </c>
      <c r="J264" s="31">
        <v>126</v>
      </c>
      <c r="K264" s="31" t="s">
        <v>79</v>
      </c>
      <c r="L264" s="31" t="s">
        <v>80</v>
      </c>
      <c r="M264" s="32" t="s">
        <v>68</v>
      </c>
      <c r="N264" s="32"/>
      <c r="O264" s="31">
        <v>180</v>
      </c>
      <c r="P264" s="418" t="s">
        <v>400</v>
      </c>
      <c r="Q264" s="318"/>
      <c r="R264" s="318"/>
      <c r="S264" s="318"/>
      <c r="T264" s="319"/>
      <c r="U264" s="33"/>
      <c r="V264" s="33"/>
      <c r="W264" s="34" t="s">
        <v>69</v>
      </c>
      <c r="X264" s="301">
        <v>0</v>
      </c>
      <c r="Y264" s="302">
        <f t="shared" si="24"/>
        <v>0</v>
      </c>
      <c r="Z264" s="35">
        <f>IFERROR(IF(X264="","",X264*0.00936),"")</f>
        <v>0</v>
      </c>
      <c r="AA264" s="55"/>
      <c r="AB264" s="56"/>
      <c r="AC264" s="262" t="s">
        <v>401</v>
      </c>
      <c r="AG264" s="66"/>
      <c r="AJ264" s="69" t="s">
        <v>82</v>
      </c>
      <c r="AK264" s="69">
        <v>14</v>
      </c>
      <c r="BB264" s="263" t="s">
        <v>83</v>
      </c>
      <c r="BM264" s="66">
        <f t="shared" si="25"/>
        <v>0</v>
      </c>
      <c r="BN264" s="66">
        <f t="shared" si="26"/>
        <v>0</v>
      </c>
      <c r="BO264" s="66">
        <f t="shared" si="27"/>
        <v>0</v>
      </c>
      <c r="BP264" s="66">
        <f t="shared" si="28"/>
        <v>0</v>
      </c>
    </row>
    <row r="265" spans="1:68" ht="37.5" customHeight="1" x14ac:dyDescent="0.25">
      <c r="A265" s="53" t="s">
        <v>402</v>
      </c>
      <c r="B265" s="53" t="s">
        <v>403</v>
      </c>
      <c r="C265" s="30">
        <v>4301135552</v>
      </c>
      <c r="D265" s="320">
        <v>4640242181431</v>
      </c>
      <c r="E265" s="321"/>
      <c r="F265" s="300">
        <v>3.5</v>
      </c>
      <c r="G265" s="31">
        <v>1</v>
      </c>
      <c r="H265" s="300">
        <v>3.5</v>
      </c>
      <c r="I265" s="300">
        <v>3.6920000000000002</v>
      </c>
      <c r="J265" s="31">
        <v>126</v>
      </c>
      <c r="K265" s="31" t="s">
        <v>79</v>
      </c>
      <c r="L265" s="31" t="s">
        <v>67</v>
      </c>
      <c r="M265" s="32" t="s">
        <v>68</v>
      </c>
      <c r="N265" s="32"/>
      <c r="O265" s="31">
        <v>180</v>
      </c>
      <c r="P265" s="363" t="s">
        <v>404</v>
      </c>
      <c r="Q265" s="318"/>
      <c r="R265" s="318"/>
      <c r="S265" s="318"/>
      <c r="T265" s="319"/>
      <c r="U265" s="33"/>
      <c r="V265" s="33"/>
      <c r="W265" s="34" t="s">
        <v>69</v>
      </c>
      <c r="X265" s="301">
        <v>0</v>
      </c>
      <c r="Y265" s="302">
        <f t="shared" si="24"/>
        <v>0</v>
      </c>
      <c r="Z265" s="35">
        <f>IFERROR(IF(X265="","",X265*0.00936),"")</f>
        <v>0</v>
      </c>
      <c r="AA265" s="55"/>
      <c r="AB265" s="56"/>
      <c r="AC265" s="264" t="s">
        <v>405</v>
      </c>
      <c r="AG265" s="66"/>
      <c r="AJ265" s="69" t="s">
        <v>71</v>
      </c>
      <c r="AK265" s="69">
        <v>1</v>
      </c>
      <c r="BB265" s="265" t="s">
        <v>83</v>
      </c>
      <c r="BM265" s="66">
        <f t="shared" si="25"/>
        <v>0</v>
      </c>
      <c r="BN265" s="66">
        <f t="shared" si="26"/>
        <v>0</v>
      </c>
      <c r="BO265" s="66">
        <f t="shared" si="27"/>
        <v>0</v>
      </c>
      <c r="BP265" s="66">
        <f t="shared" si="28"/>
        <v>0</v>
      </c>
    </row>
    <row r="266" spans="1:68" ht="27" customHeight="1" x14ac:dyDescent="0.25">
      <c r="A266" s="53" t="s">
        <v>406</v>
      </c>
      <c r="B266" s="53" t="s">
        <v>407</v>
      </c>
      <c r="C266" s="30">
        <v>4301135374</v>
      </c>
      <c r="D266" s="320">
        <v>4640242181424</v>
      </c>
      <c r="E266" s="321"/>
      <c r="F266" s="300">
        <v>5.5</v>
      </c>
      <c r="G266" s="31">
        <v>1</v>
      </c>
      <c r="H266" s="300">
        <v>5.5</v>
      </c>
      <c r="I266" s="300">
        <v>5.7350000000000003</v>
      </c>
      <c r="J266" s="31">
        <v>84</v>
      </c>
      <c r="K266" s="31" t="s">
        <v>66</v>
      </c>
      <c r="L266" s="31" t="s">
        <v>80</v>
      </c>
      <c r="M266" s="32" t="s">
        <v>68</v>
      </c>
      <c r="N266" s="32"/>
      <c r="O266" s="31">
        <v>180</v>
      </c>
      <c r="P266" s="371" t="s">
        <v>408</v>
      </c>
      <c r="Q266" s="318"/>
      <c r="R266" s="318"/>
      <c r="S266" s="318"/>
      <c r="T266" s="319"/>
      <c r="U266" s="33"/>
      <c r="V266" s="33"/>
      <c r="W266" s="34" t="s">
        <v>69</v>
      </c>
      <c r="X266" s="301">
        <v>0</v>
      </c>
      <c r="Y266" s="302">
        <f t="shared" si="24"/>
        <v>0</v>
      </c>
      <c r="Z266" s="35">
        <f>IFERROR(IF(X266="","",X266*0.0155),"")</f>
        <v>0</v>
      </c>
      <c r="AA266" s="55"/>
      <c r="AB266" s="56"/>
      <c r="AC266" s="266" t="s">
        <v>397</v>
      </c>
      <c r="AG266" s="66"/>
      <c r="AJ266" s="69" t="s">
        <v>82</v>
      </c>
      <c r="AK266" s="69">
        <v>12</v>
      </c>
      <c r="BB266" s="267" t="s">
        <v>83</v>
      </c>
      <c r="BM266" s="66">
        <f t="shared" si="25"/>
        <v>0</v>
      </c>
      <c r="BN266" s="66">
        <f t="shared" si="26"/>
        <v>0</v>
      </c>
      <c r="BO266" s="66">
        <f t="shared" si="27"/>
        <v>0</v>
      </c>
      <c r="BP266" s="66">
        <f t="shared" si="28"/>
        <v>0</v>
      </c>
    </row>
    <row r="267" spans="1:68" ht="27" customHeight="1" x14ac:dyDescent="0.25">
      <c r="A267" s="53" t="s">
        <v>409</v>
      </c>
      <c r="B267" s="53" t="s">
        <v>410</v>
      </c>
      <c r="C267" s="30">
        <v>4301135320</v>
      </c>
      <c r="D267" s="320">
        <v>4640242181592</v>
      </c>
      <c r="E267" s="321"/>
      <c r="F267" s="300">
        <v>3.5</v>
      </c>
      <c r="G267" s="31">
        <v>1</v>
      </c>
      <c r="H267" s="300">
        <v>3.5</v>
      </c>
      <c r="I267" s="300">
        <v>3.6850000000000001</v>
      </c>
      <c r="J267" s="31">
        <v>126</v>
      </c>
      <c r="K267" s="31" t="s">
        <v>79</v>
      </c>
      <c r="L267" s="31" t="s">
        <v>67</v>
      </c>
      <c r="M267" s="32" t="s">
        <v>68</v>
      </c>
      <c r="N267" s="32"/>
      <c r="O267" s="31">
        <v>180</v>
      </c>
      <c r="P267" s="431" t="s">
        <v>411</v>
      </c>
      <c r="Q267" s="318"/>
      <c r="R267" s="318"/>
      <c r="S267" s="318"/>
      <c r="T267" s="319"/>
      <c r="U267" s="33"/>
      <c r="V267" s="33"/>
      <c r="W267" s="34" t="s">
        <v>69</v>
      </c>
      <c r="X267" s="301">
        <v>0</v>
      </c>
      <c r="Y267" s="302">
        <f t="shared" si="24"/>
        <v>0</v>
      </c>
      <c r="Z267" s="35">
        <f t="shared" ref="Z267:Z274" si="29">IFERROR(IF(X267="","",X267*0.00936),"")</f>
        <v>0</v>
      </c>
      <c r="AA267" s="55"/>
      <c r="AB267" s="56"/>
      <c r="AC267" s="268" t="s">
        <v>412</v>
      </c>
      <c r="AG267" s="66"/>
      <c r="AJ267" s="69" t="s">
        <v>71</v>
      </c>
      <c r="AK267" s="69">
        <v>1</v>
      </c>
      <c r="BB267" s="269" t="s">
        <v>83</v>
      </c>
      <c r="BM267" s="66">
        <f t="shared" si="25"/>
        <v>0</v>
      </c>
      <c r="BN267" s="66">
        <f t="shared" si="26"/>
        <v>0</v>
      </c>
      <c r="BO267" s="66">
        <f t="shared" si="27"/>
        <v>0</v>
      </c>
      <c r="BP267" s="66">
        <f t="shared" si="28"/>
        <v>0</v>
      </c>
    </row>
    <row r="268" spans="1:68" ht="27" customHeight="1" x14ac:dyDescent="0.25">
      <c r="A268" s="53" t="s">
        <v>413</v>
      </c>
      <c r="B268" s="53" t="s">
        <v>414</v>
      </c>
      <c r="C268" s="30">
        <v>4301135405</v>
      </c>
      <c r="D268" s="320">
        <v>4640242181523</v>
      </c>
      <c r="E268" s="321"/>
      <c r="F268" s="300">
        <v>3</v>
      </c>
      <c r="G268" s="31">
        <v>1</v>
      </c>
      <c r="H268" s="300">
        <v>3</v>
      </c>
      <c r="I268" s="300">
        <v>3.1920000000000002</v>
      </c>
      <c r="J268" s="31">
        <v>126</v>
      </c>
      <c r="K268" s="31" t="s">
        <v>79</v>
      </c>
      <c r="L268" s="31" t="s">
        <v>80</v>
      </c>
      <c r="M268" s="32" t="s">
        <v>68</v>
      </c>
      <c r="N268" s="32"/>
      <c r="O268" s="31">
        <v>180</v>
      </c>
      <c r="P268" s="383" t="s">
        <v>415</v>
      </c>
      <c r="Q268" s="318"/>
      <c r="R268" s="318"/>
      <c r="S268" s="318"/>
      <c r="T268" s="319"/>
      <c r="U268" s="33"/>
      <c r="V268" s="33"/>
      <c r="W268" s="34" t="s">
        <v>69</v>
      </c>
      <c r="X268" s="301">
        <v>0</v>
      </c>
      <c r="Y268" s="302">
        <f t="shared" si="24"/>
        <v>0</v>
      </c>
      <c r="Z268" s="35">
        <f t="shared" si="29"/>
        <v>0</v>
      </c>
      <c r="AA268" s="55"/>
      <c r="AB268" s="56"/>
      <c r="AC268" s="270" t="s">
        <v>401</v>
      </c>
      <c r="AG268" s="66"/>
      <c r="AJ268" s="69" t="s">
        <v>82</v>
      </c>
      <c r="AK268" s="69">
        <v>14</v>
      </c>
      <c r="BB268" s="271" t="s">
        <v>83</v>
      </c>
      <c r="BM268" s="66">
        <f t="shared" si="25"/>
        <v>0</v>
      </c>
      <c r="BN268" s="66">
        <f t="shared" si="26"/>
        <v>0</v>
      </c>
      <c r="BO268" s="66">
        <f t="shared" si="27"/>
        <v>0</v>
      </c>
      <c r="BP268" s="66">
        <f t="shared" si="28"/>
        <v>0</v>
      </c>
    </row>
    <row r="269" spans="1:68" ht="27" customHeight="1" x14ac:dyDescent="0.25">
      <c r="A269" s="53" t="s">
        <v>416</v>
      </c>
      <c r="B269" s="53" t="s">
        <v>417</v>
      </c>
      <c r="C269" s="30">
        <v>4301135404</v>
      </c>
      <c r="D269" s="320">
        <v>4640242181516</v>
      </c>
      <c r="E269" s="321"/>
      <c r="F269" s="300">
        <v>3.7</v>
      </c>
      <c r="G269" s="31">
        <v>1</v>
      </c>
      <c r="H269" s="300">
        <v>3.7</v>
      </c>
      <c r="I269" s="300">
        <v>3.8919999999999999</v>
      </c>
      <c r="J269" s="31">
        <v>126</v>
      </c>
      <c r="K269" s="31" t="s">
        <v>79</v>
      </c>
      <c r="L269" s="31" t="s">
        <v>67</v>
      </c>
      <c r="M269" s="32" t="s">
        <v>68</v>
      </c>
      <c r="N269" s="32"/>
      <c r="O269" s="31">
        <v>180</v>
      </c>
      <c r="P269" s="473" t="s">
        <v>418</v>
      </c>
      <c r="Q269" s="318"/>
      <c r="R269" s="318"/>
      <c r="S269" s="318"/>
      <c r="T269" s="319"/>
      <c r="U269" s="33"/>
      <c r="V269" s="33"/>
      <c r="W269" s="34" t="s">
        <v>69</v>
      </c>
      <c r="X269" s="301">
        <v>0</v>
      </c>
      <c r="Y269" s="302">
        <f t="shared" si="24"/>
        <v>0</v>
      </c>
      <c r="Z269" s="35">
        <f t="shared" si="29"/>
        <v>0</v>
      </c>
      <c r="AA269" s="55"/>
      <c r="AB269" s="56"/>
      <c r="AC269" s="272" t="s">
        <v>405</v>
      </c>
      <c r="AG269" s="66"/>
      <c r="AJ269" s="69" t="s">
        <v>71</v>
      </c>
      <c r="AK269" s="69">
        <v>1</v>
      </c>
      <c r="BB269" s="273" t="s">
        <v>83</v>
      </c>
      <c r="BM269" s="66">
        <f t="shared" si="25"/>
        <v>0</v>
      </c>
      <c r="BN269" s="66">
        <f t="shared" si="26"/>
        <v>0</v>
      </c>
      <c r="BO269" s="66">
        <f t="shared" si="27"/>
        <v>0</v>
      </c>
      <c r="BP269" s="66">
        <f t="shared" si="28"/>
        <v>0</v>
      </c>
    </row>
    <row r="270" spans="1:68" ht="37.5" customHeight="1" x14ac:dyDescent="0.25">
      <c r="A270" s="53" t="s">
        <v>419</v>
      </c>
      <c r="B270" s="53" t="s">
        <v>420</v>
      </c>
      <c r="C270" s="30">
        <v>4301135402</v>
      </c>
      <c r="D270" s="320">
        <v>4640242181493</v>
      </c>
      <c r="E270" s="321"/>
      <c r="F270" s="300">
        <v>3.7</v>
      </c>
      <c r="G270" s="31">
        <v>1</v>
      </c>
      <c r="H270" s="300">
        <v>3.7</v>
      </c>
      <c r="I270" s="300">
        <v>3.8919999999999999</v>
      </c>
      <c r="J270" s="31">
        <v>126</v>
      </c>
      <c r="K270" s="31" t="s">
        <v>79</v>
      </c>
      <c r="L270" s="31" t="s">
        <v>67</v>
      </c>
      <c r="M270" s="32" t="s">
        <v>68</v>
      </c>
      <c r="N270" s="32"/>
      <c r="O270" s="31">
        <v>180</v>
      </c>
      <c r="P270" s="480" t="s">
        <v>421</v>
      </c>
      <c r="Q270" s="318"/>
      <c r="R270" s="318"/>
      <c r="S270" s="318"/>
      <c r="T270" s="319"/>
      <c r="U270" s="33"/>
      <c r="V270" s="33"/>
      <c r="W270" s="34" t="s">
        <v>69</v>
      </c>
      <c r="X270" s="301">
        <v>0</v>
      </c>
      <c r="Y270" s="302">
        <f t="shared" si="24"/>
        <v>0</v>
      </c>
      <c r="Z270" s="35">
        <f t="shared" si="29"/>
        <v>0</v>
      </c>
      <c r="AA270" s="55"/>
      <c r="AB270" s="56"/>
      <c r="AC270" s="274" t="s">
        <v>397</v>
      </c>
      <c r="AG270" s="66"/>
      <c r="AJ270" s="69" t="s">
        <v>71</v>
      </c>
      <c r="AK270" s="69">
        <v>1</v>
      </c>
      <c r="BB270" s="275" t="s">
        <v>83</v>
      </c>
      <c r="BM270" s="66">
        <f t="shared" si="25"/>
        <v>0</v>
      </c>
      <c r="BN270" s="66">
        <f t="shared" si="26"/>
        <v>0</v>
      </c>
      <c r="BO270" s="66">
        <f t="shared" si="27"/>
        <v>0</v>
      </c>
      <c r="BP270" s="66">
        <f t="shared" si="28"/>
        <v>0</v>
      </c>
    </row>
    <row r="271" spans="1:68" ht="27" customHeight="1" x14ac:dyDescent="0.25">
      <c r="A271" s="53" t="s">
        <v>422</v>
      </c>
      <c r="B271" s="53" t="s">
        <v>423</v>
      </c>
      <c r="C271" s="30">
        <v>4301135375</v>
      </c>
      <c r="D271" s="320">
        <v>4640242181486</v>
      </c>
      <c r="E271" s="321"/>
      <c r="F271" s="300">
        <v>3.7</v>
      </c>
      <c r="G271" s="31">
        <v>1</v>
      </c>
      <c r="H271" s="300">
        <v>3.7</v>
      </c>
      <c r="I271" s="300">
        <v>3.8919999999999999</v>
      </c>
      <c r="J271" s="31">
        <v>126</v>
      </c>
      <c r="K271" s="31" t="s">
        <v>79</v>
      </c>
      <c r="L271" s="31" t="s">
        <v>88</v>
      </c>
      <c r="M271" s="32" t="s">
        <v>68</v>
      </c>
      <c r="N271" s="32"/>
      <c r="O271" s="31">
        <v>180</v>
      </c>
      <c r="P271" s="362" t="s">
        <v>424</v>
      </c>
      <c r="Q271" s="318"/>
      <c r="R271" s="318"/>
      <c r="S271" s="318"/>
      <c r="T271" s="319"/>
      <c r="U271" s="33"/>
      <c r="V271" s="33"/>
      <c r="W271" s="34" t="s">
        <v>69</v>
      </c>
      <c r="X271" s="301">
        <v>0</v>
      </c>
      <c r="Y271" s="302">
        <f t="shared" si="24"/>
        <v>0</v>
      </c>
      <c r="Z271" s="35">
        <f t="shared" si="29"/>
        <v>0</v>
      </c>
      <c r="AA271" s="55"/>
      <c r="AB271" s="56"/>
      <c r="AC271" s="276" t="s">
        <v>397</v>
      </c>
      <c r="AG271" s="66"/>
      <c r="AJ271" s="69" t="s">
        <v>89</v>
      </c>
      <c r="AK271" s="69">
        <v>126</v>
      </c>
      <c r="BB271" s="277" t="s">
        <v>83</v>
      </c>
      <c r="BM271" s="66">
        <f t="shared" si="25"/>
        <v>0</v>
      </c>
      <c r="BN271" s="66">
        <f t="shared" si="26"/>
        <v>0</v>
      </c>
      <c r="BO271" s="66">
        <f t="shared" si="27"/>
        <v>0</v>
      </c>
      <c r="BP271" s="66">
        <f t="shared" si="28"/>
        <v>0</v>
      </c>
    </row>
    <row r="272" spans="1:68" ht="27" customHeight="1" x14ac:dyDescent="0.25">
      <c r="A272" s="53" t="s">
        <v>425</v>
      </c>
      <c r="B272" s="53" t="s">
        <v>426</v>
      </c>
      <c r="C272" s="30">
        <v>4301135403</v>
      </c>
      <c r="D272" s="320">
        <v>4640242181509</v>
      </c>
      <c r="E272" s="321"/>
      <c r="F272" s="300">
        <v>3.7</v>
      </c>
      <c r="G272" s="31">
        <v>1</v>
      </c>
      <c r="H272" s="300">
        <v>3.7</v>
      </c>
      <c r="I272" s="300">
        <v>3.8919999999999999</v>
      </c>
      <c r="J272" s="31">
        <v>126</v>
      </c>
      <c r="K272" s="31" t="s">
        <v>79</v>
      </c>
      <c r="L272" s="31" t="s">
        <v>67</v>
      </c>
      <c r="M272" s="32" t="s">
        <v>68</v>
      </c>
      <c r="N272" s="32"/>
      <c r="O272" s="31">
        <v>180</v>
      </c>
      <c r="P272" s="421" t="s">
        <v>427</v>
      </c>
      <c r="Q272" s="318"/>
      <c r="R272" s="318"/>
      <c r="S272" s="318"/>
      <c r="T272" s="319"/>
      <c r="U272" s="33"/>
      <c r="V272" s="33"/>
      <c r="W272" s="34" t="s">
        <v>69</v>
      </c>
      <c r="X272" s="301">
        <v>0</v>
      </c>
      <c r="Y272" s="302">
        <f t="shared" si="24"/>
        <v>0</v>
      </c>
      <c r="Z272" s="35">
        <f t="shared" si="29"/>
        <v>0</v>
      </c>
      <c r="AA272" s="55"/>
      <c r="AB272" s="56"/>
      <c r="AC272" s="278" t="s">
        <v>397</v>
      </c>
      <c r="AG272" s="66"/>
      <c r="AJ272" s="69" t="s">
        <v>71</v>
      </c>
      <c r="AK272" s="69">
        <v>1</v>
      </c>
      <c r="BB272" s="279" t="s">
        <v>83</v>
      </c>
      <c r="BM272" s="66">
        <f t="shared" si="25"/>
        <v>0</v>
      </c>
      <c r="BN272" s="66">
        <f t="shared" si="26"/>
        <v>0</v>
      </c>
      <c r="BO272" s="66">
        <f t="shared" si="27"/>
        <v>0</v>
      </c>
      <c r="BP272" s="66">
        <f t="shared" si="28"/>
        <v>0</v>
      </c>
    </row>
    <row r="273" spans="1:68" ht="27" customHeight="1" x14ac:dyDescent="0.25">
      <c r="A273" s="53" t="s">
        <v>428</v>
      </c>
      <c r="B273" s="53" t="s">
        <v>429</v>
      </c>
      <c r="C273" s="30">
        <v>4301135304</v>
      </c>
      <c r="D273" s="320">
        <v>4640242181240</v>
      </c>
      <c r="E273" s="321"/>
      <c r="F273" s="300">
        <v>0.3</v>
      </c>
      <c r="G273" s="31">
        <v>9</v>
      </c>
      <c r="H273" s="300">
        <v>2.7</v>
      </c>
      <c r="I273" s="300">
        <v>2.88</v>
      </c>
      <c r="J273" s="31">
        <v>126</v>
      </c>
      <c r="K273" s="31" t="s">
        <v>79</v>
      </c>
      <c r="L273" s="31" t="s">
        <v>67</v>
      </c>
      <c r="M273" s="32" t="s">
        <v>68</v>
      </c>
      <c r="N273" s="32"/>
      <c r="O273" s="31">
        <v>180</v>
      </c>
      <c r="P273" s="378" t="s">
        <v>430</v>
      </c>
      <c r="Q273" s="318"/>
      <c r="R273" s="318"/>
      <c r="S273" s="318"/>
      <c r="T273" s="319"/>
      <c r="U273" s="33"/>
      <c r="V273" s="33"/>
      <c r="W273" s="34" t="s">
        <v>69</v>
      </c>
      <c r="X273" s="301">
        <v>14</v>
      </c>
      <c r="Y273" s="302">
        <f t="shared" si="24"/>
        <v>14</v>
      </c>
      <c r="Z273" s="35">
        <f t="shared" si="29"/>
        <v>0.13103999999999999</v>
      </c>
      <c r="AA273" s="55"/>
      <c r="AB273" s="56"/>
      <c r="AC273" s="280" t="s">
        <v>397</v>
      </c>
      <c r="AG273" s="66"/>
      <c r="AJ273" s="69" t="s">
        <v>71</v>
      </c>
      <c r="AK273" s="69">
        <v>1</v>
      </c>
      <c r="BB273" s="281" t="s">
        <v>83</v>
      </c>
      <c r="BM273" s="66">
        <f t="shared" si="25"/>
        <v>40.32</v>
      </c>
      <c r="BN273" s="66">
        <f t="shared" si="26"/>
        <v>40.32</v>
      </c>
      <c r="BO273" s="66">
        <f t="shared" si="27"/>
        <v>0.1111111111111111</v>
      </c>
      <c r="BP273" s="66">
        <f t="shared" si="28"/>
        <v>0.1111111111111111</v>
      </c>
    </row>
    <row r="274" spans="1:68" ht="27" customHeight="1" x14ac:dyDescent="0.25">
      <c r="A274" s="53" t="s">
        <v>431</v>
      </c>
      <c r="B274" s="53" t="s">
        <v>432</v>
      </c>
      <c r="C274" s="30">
        <v>4301135310</v>
      </c>
      <c r="D274" s="320">
        <v>4640242181318</v>
      </c>
      <c r="E274" s="321"/>
      <c r="F274" s="300">
        <v>0.3</v>
      </c>
      <c r="G274" s="31">
        <v>9</v>
      </c>
      <c r="H274" s="300">
        <v>2.7</v>
      </c>
      <c r="I274" s="300">
        <v>2.988</v>
      </c>
      <c r="J274" s="31">
        <v>126</v>
      </c>
      <c r="K274" s="31" t="s">
        <v>79</v>
      </c>
      <c r="L274" s="31" t="s">
        <v>80</v>
      </c>
      <c r="M274" s="32" t="s">
        <v>68</v>
      </c>
      <c r="N274" s="32"/>
      <c r="O274" s="31">
        <v>180</v>
      </c>
      <c r="P274" s="459" t="s">
        <v>433</v>
      </c>
      <c r="Q274" s="318"/>
      <c r="R274" s="318"/>
      <c r="S274" s="318"/>
      <c r="T274" s="319"/>
      <c r="U274" s="33"/>
      <c r="V274" s="33"/>
      <c r="W274" s="34" t="s">
        <v>69</v>
      </c>
      <c r="X274" s="301">
        <v>0</v>
      </c>
      <c r="Y274" s="302">
        <f t="shared" si="24"/>
        <v>0</v>
      </c>
      <c r="Z274" s="35">
        <f t="shared" si="29"/>
        <v>0</v>
      </c>
      <c r="AA274" s="55"/>
      <c r="AB274" s="56"/>
      <c r="AC274" s="282" t="s">
        <v>401</v>
      </c>
      <c r="AG274" s="66"/>
      <c r="AJ274" s="69" t="s">
        <v>82</v>
      </c>
      <c r="AK274" s="69">
        <v>14</v>
      </c>
      <c r="BB274" s="283" t="s">
        <v>83</v>
      </c>
      <c r="BM274" s="66">
        <f t="shared" si="25"/>
        <v>0</v>
      </c>
      <c r="BN274" s="66">
        <f t="shared" si="26"/>
        <v>0</v>
      </c>
      <c r="BO274" s="66">
        <f t="shared" si="27"/>
        <v>0</v>
      </c>
      <c r="BP274" s="66">
        <f t="shared" si="28"/>
        <v>0</v>
      </c>
    </row>
    <row r="275" spans="1:68" ht="27" customHeight="1" x14ac:dyDescent="0.25">
      <c r="A275" s="53" t="s">
        <v>434</v>
      </c>
      <c r="B275" s="53" t="s">
        <v>435</v>
      </c>
      <c r="C275" s="30">
        <v>4301135306</v>
      </c>
      <c r="D275" s="320">
        <v>4640242181578</v>
      </c>
      <c r="E275" s="321"/>
      <c r="F275" s="300">
        <v>0.3</v>
      </c>
      <c r="G275" s="31">
        <v>9</v>
      </c>
      <c r="H275" s="300">
        <v>2.7</v>
      </c>
      <c r="I275" s="300">
        <v>2.8450000000000002</v>
      </c>
      <c r="J275" s="31">
        <v>234</v>
      </c>
      <c r="K275" s="31" t="s">
        <v>136</v>
      </c>
      <c r="L275" s="31" t="s">
        <v>80</v>
      </c>
      <c r="M275" s="32" t="s">
        <v>68</v>
      </c>
      <c r="N275" s="32"/>
      <c r="O275" s="31">
        <v>180</v>
      </c>
      <c r="P275" s="344" t="s">
        <v>436</v>
      </c>
      <c r="Q275" s="318"/>
      <c r="R275" s="318"/>
      <c r="S275" s="318"/>
      <c r="T275" s="319"/>
      <c r="U275" s="33"/>
      <c r="V275" s="33"/>
      <c r="W275" s="34" t="s">
        <v>69</v>
      </c>
      <c r="X275" s="301">
        <v>0</v>
      </c>
      <c r="Y275" s="302">
        <f t="shared" si="24"/>
        <v>0</v>
      </c>
      <c r="Z275" s="35">
        <f>IFERROR(IF(X275="","",X275*0.00502),"")</f>
        <v>0</v>
      </c>
      <c r="AA275" s="55"/>
      <c r="AB275" s="56"/>
      <c r="AC275" s="284" t="s">
        <v>397</v>
      </c>
      <c r="AG275" s="66"/>
      <c r="AJ275" s="69" t="s">
        <v>82</v>
      </c>
      <c r="AK275" s="69">
        <v>18</v>
      </c>
      <c r="BB275" s="285" t="s">
        <v>83</v>
      </c>
      <c r="BM275" s="66">
        <f t="shared" si="25"/>
        <v>0</v>
      </c>
      <c r="BN275" s="66">
        <f t="shared" si="26"/>
        <v>0</v>
      </c>
      <c r="BO275" s="66">
        <f t="shared" si="27"/>
        <v>0</v>
      </c>
      <c r="BP275" s="66">
        <f t="shared" si="28"/>
        <v>0</v>
      </c>
    </row>
    <row r="276" spans="1:68" ht="27" customHeight="1" x14ac:dyDescent="0.25">
      <c r="A276" s="53" t="s">
        <v>437</v>
      </c>
      <c r="B276" s="53" t="s">
        <v>438</v>
      </c>
      <c r="C276" s="30">
        <v>4301135305</v>
      </c>
      <c r="D276" s="320">
        <v>4640242181394</v>
      </c>
      <c r="E276" s="321"/>
      <c r="F276" s="300">
        <v>0.3</v>
      </c>
      <c r="G276" s="31">
        <v>9</v>
      </c>
      <c r="H276" s="300">
        <v>2.7</v>
      </c>
      <c r="I276" s="300">
        <v>2.8450000000000002</v>
      </c>
      <c r="J276" s="31">
        <v>234</v>
      </c>
      <c r="K276" s="31" t="s">
        <v>136</v>
      </c>
      <c r="L276" s="31" t="s">
        <v>80</v>
      </c>
      <c r="M276" s="32" t="s">
        <v>68</v>
      </c>
      <c r="N276" s="32"/>
      <c r="O276" s="31">
        <v>180</v>
      </c>
      <c r="P276" s="479" t="s">
        <v>439</v>
      </c>
      <c r="Q276" s="318"/>
      <c r="R276" s="318"/>
      <c r="S276" s="318"/>
      <c r="T276" s="319"/>
      <c r="U276" s="33"/>
      <c r="V276" s="33"/>
      <c r="W276" s="34" t="s">
        <v>69</v>
      </c>
      <c r="X276" s="301">
        <v>0</v>
      </c>
      <c r="Y276" s="302">
        <f t="shared" si="24"/>
        <v>0</v>
      </c>
      <c r="Z276" s="35">
        <f>IFERROR(IF(X276="","",X276*0.00502),"")</f>
        <v>0</v>
      </c>
      <c r="AA276" s="55"/>
      <c r="AB276" s="56"/>
      <c r="AC276" s="286" t="s">
        <v>397</v>
      </c>
      <c r="AG276" s="66"/>
      <c r="AJ276" s="69" t="s">
        <v>82</v>
      </c>
      <c r="AK276" s="69">
        <v>18</v>
      </c>
      <c r="BB276" s="287" t="s">
        <v>83</v>
      </c>
      <c r="BM276" s="66">
        <f t="shared" si="25"/>
        <v>0</v>
      </c>
      <c r="BN276" s="66">
        <f t="shared" si="26"/>
        <v>0</v>
      </c>
      <c r="BO276" s="66">
        <f t="shared" si="27"/>
        <v>0</v>
      </c>
      <c r="BP276" s="66">
        <f t="shared" si="28"/>
        <v>0</v>
      </c>
    </row>
    <row r="277" spans="1:68" ht="27" customHeight="1" x14ac:dyDescent="0.25">
      <c r="A277" s="53" t="s">
        <v>440</v>
      </c>
      <c r="B277" s="53" t="s">
        <v>441</v>
      </c>
      <c r="C277" s="30">
        <v>4301135309</v>
      </c>
      <c r="D277" s="320">
        <v>4640242181332</v>
      </c>
      <c r="E277" s="321"/>
      <c r="F277" s="300">
        <v>0.3</v>
      </c>
      <c r="G277" s="31">
        <v>9</v>
      </c>
      <c r="H277" s="300">
        <v>2.7</v>
      </c>
      <c r="I277" s="300">
        <v>2.9079999999999999</v>
      </c>
      <c r="J277" s="31">
        <v>234</v>
      </c>
      <c r="K277" s="31" t="s">
        <v>136</v>
      </c>
      <c r="L277" s="31" t="s">
        <v>67</v>
      </c>
      <c r="M277" s="32" t="s">
        <v>68</v>
      </c>
      <c r="N277" s="32"/>
      <c r="O277" s="31">
        <v>180</v>
      </c>
      <c r="P277" s="422" t="s">
        <v>442</v>
      </c>
      <c r="Q277" s="318"/>
      <c r="R277" s="318"/>
      <c r="S277" s="318"/>
      <c r="T277" s="319"/>
      <c r="U277" s="33"/>
      <c r="V277" s="33"/>
      <c r="W277" s="34" t="s">
        <v>69</v>
      </c>
      <c r="X277" s="301">
        <v>0</v>
      </c>
      <c r="Y277" s="302">
        <f t="shared" si="24"/>
        <v>0</v>
      </c>
      <c r="Z277" s="35">
        <f>IFERROR(IF(X277="","",X277*0.00502),"")</f>
        <v>0</v>
      </c>
      <c r="AA277" s="55"/>
      <c r="AB277" s="56"/>
      <c r="AC277" s="288" t="s">
        <v>397</v>
      </c>
      <c r="AG277" s="66"/>
      <c r="AJ277" s="69" t="s">
        <v>71</v>
      </c>
      <c r="AK277" s="69">
        <v>1</v>
      </c>
      <c r="BB277" s="289" t="s">
        <v>83</v>
      </c>
      <c r="BM277" s="66">
        <f t="shared" si="25"/>
        <v>0</v>
      </c>
      <c r="BN277" s="66">
        <f t="shared" si="26"/>
        <v>0</v>
      </c>
      <c r="BO277" s="66">
        <f t="shared" si="27"/>
        <v>0</v>
      </c>
      <c r="BP277" s="66">
        <f t="shared" si="28"/>
        <v>0</v>
      </c>
    </row>
    <row r="278" spans="1:68" ht="27" customHeight="1" x14ac:dyDescent="0.25">
      <c r="A278" s="53" t="s">
        <v>443</v>
      </c>
      <c r="B278" s="53" t="s">
        <v>444</v>
      </c>
      <c r="C278" s="30">
        <v>4301135308</v>
      </c>
      <c r="D278" s="320">
        <v>4640242181349</v>
      </c>
      <c r="E278" s="321"/>
      <c r="F278" s="300">
        <v>0.3</v>
      </c>
      <c r="G278" s="31">
        <v>9</v>
      </c>
      <c r="H278" s="300">
        <v>2.7</v>
      </c>
      <c r="I278" s="300">
        <v>2.9079999999999999</v>
      </c>
      <c r="J278" s="31">
        <v>234</v>
      </c>
      <c r="K278" s="31" t="s">
        <v>136</v>
      </c>
      <c r="L278" s="31" t="s">
        <v>67</v>
      </c>
      <c r="M278" s="32" t="s">
        <v>68</v>
      </c>
      <c r="N278" s="32"/>
      <c r="O278" s="31">
        <v>180</v>
      </c>
      <c r="P278" s="483" t="s">
        <v>445</v>
      </c>
      <c r="Q278" s="318"/>
      <c r="R278" s="318"/>
      <c r="S278" s="318"/>
      <c r="T278" s="319"/>
      <c r="U278" s="33"/>
      <c r="V278" s="33"/>
      <c r="W278" s="34" t="s">
        <v>69</v>
      </c>
      <c r="X278" s="301">
        <v>0</v>
      </c>
      <c r="Y278" s="302">
        <f t="shared" si="24"/>
        <v>0</v>
      </c>
      <c r="Z278" s="35">
        <f>IFERROR(IF(X278="","",X278*0.00502),"")</f>
        <v>0</v>
      </c>
      <c r="AA278" s="55"/>
      <c r="AB278" s="56"/>
      <c r="AC278" s="290" t="s">
        <v>397</v>
      </c>
      <c r="AG278" s="66"/>
      <c r="AJ278" s="69" t="s">
        <v>71</v>
      </c>
      <c r="AK278" s="69">
        <v>1</v>
      </c>
      <c r="BB278" s="291" t="s">
        <v>83</v>
      </c>
      <c r="BM278" s="66">
        <f t="shared" si="25"/>
        <v>0</v>
      </c>
      <c r="BN278" s="66">
        <f t="shared" si="26"/>
        <v>0</v>
      </c>
      <c r="BO278" s="66">
        <f t="shared" si="27"/>
        <v>0</v>
      </c>
      <c r="BP278" s="66">
        <f t="shared" si="28"/>
        <v>0</v>
      </c>
    </row>
    <row r="279" spans="1:68" ht="27" customHeight="1" x14ac:dyDescent="0.25">
      <c r="A279" s="53" t="s">
        <v>446</v>
      </c>
      <c r="B279" s="53" t="s">
        <v>447</v>
      </c>
      <c r="C279" s="30">
        <v>4301135307</v>
      </c>
      <c r="D279" s="320">
        <v>4640242181370</v>
      </c>
      <c r="E279" s="321"/>
      <c r="F279" s="300">
        <v>0.3</v>
      </c>
      <c r="G279" s="31">
        <v>9</v>
      </c>
      <c r="H279" s="300">
        <v>2.7</v>
      </c>
      <c r="I279" s="300">
        <v>2.9079999999999999</v>
      </c>
      <c r="J279" s="31">
        <v>234</v>
      </c>
      <c r="K279" s="31" t="s">
        <v>136</v>
      </c>
      <c r="L279" s="31" t="s">
        <v>67</v>
      </c>
      <c r="M279" s="32" t="s">
        <v>68</v>
      </c>
      <c r="N279" s="32"/>
      <c r="O279" s="31">
        <v>180</v>
      </c>
      <c r="P279" s="452" t="s">
        <v>448</v>
      </c>
      <c r="Q279" s="318"/>
      <c r="R279" s="318"/>
      <c r="S279" s="318"/>
      <c r="T279" s="319"/>
      <c r="U279" s="33"/>
      <c r="V279" s="33"/>
      <c r="W279" s="34" t="s">
        <v>69</v>
      </c>
      <c r="X279" s="301">
        <v>0</v>
      </c>
      <c r="Y279" s="302">
        <f t="shared" si="24"/>
        <v>0</v>
      </c>
      <c r="Z279" s="35">
        <f>IFERROR(IF(X279="","",X279*0.00502),"")</f>
        <v>0</v>
      </c>
      <c r="AA279" s="55"/>
      <c r="AB279" s="56"/>
      <c r="AC279" s="292" t="s">
        <v>449</v>
      </c>
      <c r="AG279" s="66"/>
      <c r="AJ279" s="69" t="s">
        <v>71</v>
      </c>
      <c r="AK279" s="69">
        <v>1</v>
      </c>
      <c r="BB279" s="293" t="s">
        <v>83</v>
      </c>
      <c r="BM279" s="66">
        <f t="shared" si="25"/>
        <v>0</v>
      </c>
      <c r="BN279" s="66">
        <f t="shared" si="26"/>
        <v>0</v>
      </c>
      <c r="BO279" s="66">
        <f t="shared" si="27"/>
        <v>0</v>
      </c>
      <c r="BP279" s="66">
        <f t="shared" si="28"/>
        <v>0</v>
      </c>
    </row>
    <row r="280" spans="1:68" ht="27" customHeight="1" x14ac:dyDescent="0.25">
      <c r="A280" s="53" t="s">
        <v>450</v>
      </c>
      <c r="B280" s="53" t="s">
        <v>451</v>
      </c>
      <c r="C280" s="30">
        <v>4301135318</v>
      </c>
      <c r="D280" s="320">
        <v>4607111037480</v>
      </c>
      <c r="E280" s="321"/>
      <c r="F280" s="300">
        <v>1</v>
      </c>
      <c r="G280" s="31">
        <v>4</v>
      </c>
      <c r="H280" s="300">
        <v>4</v>
      </c>
      <c r="I280" s="300">
        <v>4.2724000000000002</v>
      </c>
      <c r="J280" s="31">
        <v>84</v>
      </c>
      <c r="K280" s="31" t="s">
        <v>66</v>
      </c>
      <c r="L280" s="31" t="s">
        <v>67</v>
      </c>
      <c r="M280" s="32" t="s">
        <v>68</v>
      </c>
      <c r="N280" s="32"/>
      <c r="O280" s="31">
        <v>180</v>
      </c>
      <c r="P280" s="411" t="s">
        <v>452</v>
      </c>
      <c r="Q280" s="318"/>
      <c r="R280" s="318"/>
      <c r="S280" s="318"/>
      <c r="T280" s="319"/>
      <c r="U280" s="33"/>
      <c r="V280" s="33"/>
      <c r="W280" s="34" t="s">
        <v>69</v>
      </c>
      <c r="X280" s="301">
        <v>0</v>
      </c>
      <c r="Y280" s="302">
        <f t="shared" si="24"/>
        <v>0</v>
      </c>
      <c r="Z280" s="35">
        <f>IFERROR(IF(X280="","",X280*0.0155),"")</f>
        <v>0</v>
      </c>
      <c r="AA280" s="55"/>
      <c r="AB280" s="56"/>
      <c r="AC280" s="294" t="s">
        <v>453</v>
      </c>
      <c r="AG280" s="66"/>
      <c r="AJ280" s="69" t="s">
        <v>71</v>
      </c>
      <c r="AK280" s="69">
        <v>1</v>
      </c>
      <c r="BB280" s="295" t="s">
        <v>83</v>
      </c>
      <c r="BM280" s="66">
        <f t="shared" si="25"/>
        <v>0</v>
      </c>
      <c r="BN280" s="66">
        <f t="shared" si="26"/>
        <v>0</v>
      </c>
      <c r="BO280" s="66">
        <f t="shared" si="27"/>
        <v>0</v>
      </c>
      <c r="BP280" s="66">
        <f t="shared" si="28"/>
        <v>0</v>
      </c>
    </row>
    <row r="281" spans="1:68" ht="27" customHeight="1" x14ac:dyDescent="0.25">
      <c r="A281" s="53" t="s">
        <v>454</v>
      </c>
      <c r="B281" s="53" t="s">
        <v>455</v>
      </c>
      <c r="C281" s="30">
        <v>4301135319</v>
      </c>
      <c r="D281" s="320">
        <v>4607111037473</v>
      </c>
      <c r="E281" s="321"/>
      <c r="F281" s="300">
        <v>1</v>
      </c>
      <c r="G281" s="31">
        <v>4</v>
      </c>
      <c r="H281" s="300">
        <v>4</v>
      </c>
      <c r="I281" s="300">
        <v>4.2300000000000004</v>
      </c>
      <c r="J281" s="31">
        <v>84</v>
      </c>
      <c r="K281" s="31" t="s">
        <v>66</v>
      </c>
      <c r="L281" s="31" t="s">
        <v>67</v>
      </c>
      <c r="M281" s="32" t="s">
        <v>68</v>
      </c>
      <c r="N281" s="32"/>
      <c r="O281" s="31">
        <v>180</v>
      </c>
      <c r="P281" s="398" t="s">
        <v>456</v>
      </c>
      <c r="Q281" s="318"/>
      <c r="R281" s="318"/>
      <c r="S281" s="318"/>
      <c r="T281" s="319"/>
      <c r="U281" s="33"/>
      <c r="V281" s="33"/>
      <c r="W281" s="34" t="s">
        <v>69</v>
      </c>
      <c r="X281" s="301">
        <v>0</v>
      </c>
      <c r="Y281" s="302">
        <f t="shared" si="24"/>
        <v>0</v>
      </c>
      <c r="Z281" s="35">
        <f>IFERROR(IF(X281="","",X281*0.0155),"")</f>
        <v>0</v>
      </c>
      <c r="AA281" s="55"/>
      <c r="AB281" s="56"/>
      <c r="AC281" s="296" t="s">
        <v>457</v>
      </c>
      <c r="AG281" s="66"/>
      <c r="AJ281" s="69" t="s">
        <v>71</v>
      </c>
      <c r="AK281" s="69">
        <v>1</v>
      </c>
      <c r="BB281" s="297" t="s">
        <v>83</v>
      </c>
      <c r="BM281" s="66">
        <f t="shared" si="25"/>
        <v>0</v>
      </c>
      <c r="BN281" s="66">
        <f t="shared" si="26"/>
        <v>0</v>
      </c>
      <c r="BO281" s="66">
        <f t="shared" si="27"/>
        <v>0</v>
      </c>
      <c r="BP281" s="66">
        <f t="shared" si="28"/>
        <v>0</v>
      </c>
    </row>
    <row r="282" spans="1:68" ht="27" customHeight="1" x14ac:dyDescent="0.25">
      <c r="A282" s="53" t="s">
        <v>458</v>
      </c>
      <c r="B282" s="53" t="s">
        <v>459</v>
      </c>
      <c r="C282" s="30">
        <v>4301135198</v>
      </c>
      <c r="D282" s="320">
        <v>4640242180663</v>
      </c>
      <c r="E282" s="321"/>
      <c r="F282" s="300">
        <v>0.9</v>
      </c>
      <c r="G282" s="31">
        <v>4</v>
      </c>
      <c r="H282" s="300">
        <v>3.6</v>
      </c>
      <c r="I282" s="300">
        <v>3.83</v>
      </c>
      <c r="J282" s="31">
        <v>84</v>
      </c>
      <c r="K282" s="31" t="s">
        <v>66</v>
      </c>
      <c r="L282" s="31" t="s">
        <v>67</v>
      </c>
      <c r="M282" s="32" t="s">
        <v>68</v>
      </c>
      <c r="N282" s="32"/>
      <c r="O282" s="31">
        <v>180</v>
      </c>
      <c r="P282" s="475" t="s">
        <v>460</v>
      </c>
      <c r="Q282" s="318"/>
      <c r="R282" s="318"/>
      <c r="S282" s="318"/>
      <c r="T282" s="319"/>
      <c r="U282" s="33"/>
      <c r="V282" s="33"/>
      <c r="W282" s="34" t="s">
        <v>69</v>
      </c>
      <c r="X282" s="301">
        <v>0</v>
      </c>
      <c r="Y282" s="302">
        <f t="shared" si="24"/>
        <v>0</v>
      </c>
      <c r="Z282" s="35">
        <f>IFERROR(IF(X282="","",X282*0.0155),"")</f>
        <v>0</v>
      </c>
      <c r="AA282" s="55"/>
      <c r="AB282" s="56"/>
      <c r="AC282" s="298" t="s">
        <v>461</v>
      </c>
      <c r="AG282" s="66"/>
      <c r="AJ282" s="69" t="s">
        <v>71</v>
      </c>
      <c r="AK282" s="69">
        <v>1</v>
      </c>
      <c r="BB282" s="299" t="s">
        <v>83</v>
      </c>
      <c r="BM282" s="66">
        <f t="shared" si="25"/>
        <v>0</v>
      </c>
      <c r="BN282" s="66">
        <f t="shared" si="26"/>
        <v>0</v>
      </c>
      <c r="BO282" s="66">
        <f t="shared" si="27"/>
        <v>0</v>
      </c>
      <c r="BP282" s="66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6" t="s">
        <v>69</v>
      </c>
      <c r="X283" s="303">
        <f>IFERROR(SUM(X263:X282),"0")</f>
        <v>14</v>
      </c>
      <c r="Y283" s="303">
        <f>IFERROR(SUM(Y263:Y282),"0")</f>
        <v>14</v>
      </c>
      <c r="Z283" s="30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0.13103999999999999</v>
      </c>
      <c r="AA283" s="304"/>
      <c r="AB283" s="304"/>
      <c r="AC283" s="304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6" t="s">
        <v>73</v>
      </c>
      <c r="X284" s="303">
        <f>IFERROR(SUMPRODUCT(X263:X282*H263:H282),"0")</f>
        <v>37.800000000000004</v>
      </c>
      <c r="Y284" s="303">
        <f>IFERROR(SUMPRODUCT(Y263:Y282*H263:H282),"0")</f>
        <v>37.800000000000004</v>
      </c>
      <c r="Z284" s="36"/>
      <c r="AA284" s="304"/>
      <c r="AB284" s="304"/>
      <c r="AC284" s="304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6" t="s">
        <v>73</v>
      </c>
      <c r="X285" s="303">
        <f>IFERROR(X24+X33+X39+X44+X60+X66+X71+X77+X87+X94+X106+X112+X118+X125+X130+X136+X141+X147+X155+X160+X168+X172+X177+X183+X190+X200+X208+X213+X219+X225+X232+X238+X246+X250+X255+X261+X284,"0")</f>
        <v>5303.52</v>
      </c>
      <c r="Y285" s="303">
        <f>IFERROR(Y24+Y33+Y39+Y44+Y60+Y66+Y71+Y77+Y87+Y94+Y106+Y112+Y118+Y125+Y130+Y136+Y141+Y147+Y155+Y160+Y168+Y172+Y177+Y183+Y190+Y200+Y208+Y213+Y219+Y225+Y232+Y238+Y246+Y250+Y255+Y261+Y284,"0")</f>
        <v>5303.52</v>
      </c>
      <c r="Z285" s="36"/>
      <c r="AA285" s="304"/>
      <c r="AB285" s="304"/>
      <c r="AC285" s="304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6" t="s">
        <v>73</v>
      </c>
      <c r="X286" s="303">
        <f>IFERROR(SUM(BM22:BM282),"0")</f>
        <v>5796.0235999999995</v>
      </c>
      <c r="Y286" s="303">
        <f>IFERROR(SUM(BN22:BN282),"0")</f>
        <v>5796.0235999999995</v>
      </c>
      <c r="Z286" s="36"/>
      <c r="AA286" s="304"/>
      <c r="AB286" s="304"/>
      <c r="AC286" s="304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6" t="s">
        <v>465</v>
      </c>
      <c r="X287" s="37">
        <f>ROUNDUP(SUM(BO22:BO282),0)</f>
        <v>15</v>
      </c>
      <c r="Y287" s="37">
        <f>ROUNDUP(SUM(BP22:BP282),0)</f>
        <v>15</v>
      </c>
      <c r="Z287" s="36"/>
      <c r="AA287" s="304"/>
      <c r="AB287" s="304"/>
      <c r="AC287" s="304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6" t="s">
        <v>73</v>
      </c>
      <c r="X288" s="303">
        <f>GrossWeightTotal+PalletQtyTotal*25</f>
        <v>6171.0235999999995</v>
      </c>
      <c r="Y288" s="303">
        <f>GrossWeightTotalR+PalletQtyTotalR*25</f>
        <v>6171.0235999999995</v>
      </c>
      <c r="Z288" s="36"/>
      <c r="AA288" s="304"/>
      <c r="AB288" s="304"/>
      <c r="AC288" s="304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6" t="s">
        <v>465</v>
      </c>
      <c r="X289" s="303">
        <f>IFERROR(X23+X32+X38+X43+X59+X65+X70+X76+X86+X93+X105+X111+X117+X124+X129+X135+X140+X146+X154+X159+X167+X171+X176+X182+X189+X199+X207+X212+X218+X224+X231+X237+X245+X249+X254+X260+X283,"0")</f>
        <v>1222</v>
      </c>
      <c r="Y289" s="303">
        <f>IFERROR(Y23+Y32+Y38+Y43+Y59+Y65+Y70+Y76+Y86+Y93+Y105+Y111+Y117+Y124+Y129+Y135+Y140+Y146+Y154+Y159+Y167+Y171+Y176+Y182+Y189+Y199+Y207+Y212+Y218+Y224+Y231+Y237+Y245+Y249+Y254+Y260+Y283,"0")</f>
        <v>1222</v>
      </c>
      <c r="Z289" s="36"/>
      <c r="AA289" s="304"/>
      <c r="AB289" s="304"/>
      <c r="AC289" s="304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8" t="s">
        <v>469</v>
      </c>
      <c r="X290" s="36"/>
      <c r="Y290" s="36"/>
      <c r="Z290" s="36">
        <f>IFERROR(Z23+Z32+Z38+Z43+Z59+Z65+Z70+Z76+Z86+Z93+Z105+Z111+Z117+Z124+Z129+Z135+Z140+Z146+Z154+Z159+Z167+Z171+Z176+Z182+Z189+Z199+Z207+Z212+Z218+Z224+Z231+Z237+Z245+Z249+Z254+Z260+Z283,"0")</f>
        <v>18.335579999999997</v>
      </c>
      <c r="AA290" s="304"/>
      <c r="AB290" s="304"/>
      <c r="AC290" s="304"/>
    </row>
    <row r="291" spans="1:33" ht="13.5" customHeight="1" thickBot="1" x14ac:dyDescent="0.25"/>
    <row r="292" spans="1:33" ht="27" customHeight="1" thickTop="1" thickBot="1" x14ac:dyDescent="0.25">
      <c r="A292" s="39" t="s">
        <v>470</v>
      </c>
      <c r="B292" s="306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6" t="s">
        <v>344</v>
      </c>
      <c r="AE292" s="306" t="s">
        <v>350</v>
      </c>
      <c r="AF292" s="306" t="s">
        <v>357</v>
      </c>
      <c r="AG292" s="306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5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5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39" t="s">
        <v>472</v>
      </c>
      <c r="B295" s="45">
        <f>IFERROR(X22*H22,"0")</f>
        <v>0</v>
      </c>
      <c r="C295" s="45">
        <f>IFERROR(X28*H28,"0")+IFERROR(X29*H29,"0")+IFERROR(X30*H30,"0")+IFERROR(X31*H31,"0")</f>
        <v>189</v>
      </c>
      <c r="D295" s="45">
        <f>IFERROR(X36*H36,"0")+IFERROR(X37*H37,"0")</f>
        <v>288</v>
      </c>
      <c r="E295" s="45">
        <f>IFERROR(X42*H42,"0")</f>
        <v>0</v>
      </c>
      <c r="F295" s="45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295" s="45">
        <f>IFERROR(X63*H63,"0")+IFERROR(X64*H64,"0")</f>
        <v>720</v>
      </c>
      <c r="H295" s="45">
        <f>IFERROR(X69*H69,"0")</f>
        <v>50.4</v>
      </c>
      <c r="I295" s="45">
        <f>IFERROR(X74*H74,"0")+IFERROR(X75*H75,"0")</f>
        <v>302.40000000000003</v>
      </c>
      <c r="J295" s="45">
        <f>IFERROR(X80*H80,"0")+IFERROR(X81*H81,"0")+IFERROR(X82*H82,"0")+IFERROR(X83*H83,"0")+IFERROR(X84*H84,"0")+IFERROR(X85*H85,"0")</f>
        <v>478.80000000000007</v>
      </c>
      <c r="K295" s="45">
        <f>IFERROR(X90*H90,"0")+IFERROR(X91*H91,"0")+IFERROR(X92*H92,"0")</f>
        <v>225.12</v>
      </c>
      <c r="L295" s="45">
        <f>IFERROR(X97*H97,"0")+IFERROR(X98*H98,"0")+IFERROR(X99*H99,"0")+IFERROR(X100*H100,"0")+IFERROR(X101*H101,"0")+IFERROR(X102*H102,"0")+IFERROR(X103*H103,"0")+IFERROR(X104*H104,"0")</f>
        <v>1209.6000000000001</v>
      </c>
      <c r="M295" s="45">
        <f>IFERROR(X109*H109,"0")+IFERROR(X110*H110,"0")</f>
        <v>0</v>
      </c>
      <c r="N295" s="305"/>
      <c r="O295" s="45">
        <f>IFERROR(X115*H115,"0")+IFERROR(X116*H116,"0")</f>
        <v>210</v>
      </c>
      <c r="P295" s="45">
        <f>IFERROR(X121*H121,"0")+IFERROR(X122*H122,"0")+IFERROR(X123*H123,"0")</f>
        <v>84</v>
      </c>
      <c r="Q295" s="45">
        <f>IFERROR(X128*H128,"0")</f>
        <v>0</v>
      </c>
      <c r="R295" s="45">
        <f>IFERROR(X133*H133,"0")+IFERROR(X134*H134,"0")</f>
        <v>0</v>
      </c>
      <c r="S295" s="45">
        <f>IFERROR(X139*H139,"0")</f>
        <v>0</v>
      </c>
      <c r="T295" s="45">
        <f>IFERROR(X145*H145,"0")</f>
        <v>0</v>
      </c>
      <c r="U295" s="45">
        <f>IFERROR(X150*H150,"0")+IFERROR(X151*H151,"0")+IFERROR(X152*H152,"0")+IFERROR(X153*H153,"0")+IFERROR(X157*H157,"0")+IFERROR(X158*H158,"0")</f>
        <v>0</v>
      </c>
      <c r="V295" s="45">
        <f>IFERROR(X164*H164,"0")+IFERROR(X165*H165,"0")+IFERROR(X166*H166,"0")+IFERROR(X170*H170,"0")</f>
        <v>420</v>
      </c>
      <c r="W295" s="45">
        <f>IFERROR(X175*H175,"0")</f>
        <v>0</v>
      </c>
      <c r="X295" s="45">
        <f>IFERROR(X181*H181,"0")</f>
        <v>0</v>
      </c>
      <c r="Y295" s="45">
        <f>IFERROR(X186*H186,"0")+IFERROR(X187*H187,"0")+IFERROR(X188*H188,"0")</f>
        <v>604.79999999999995</v>
      </c>
      <c r="Z295" s="45">
        <f>IFERROR(X193*H193,"0")+IFERROR(X194*H194,"0")+IFERROR(X195*H195,"0")+IFERROR(X196*H196,"0")+IFERROR(X197*H197,"0")+IFERROR(X198*H198,"0")</f>
        <v>268.79999999999995</v>
      </c>
      <c r="AA295" s="45">
        <f>IFERROR(X203*H203,"0")+IFERROR(X204*H204,"0")+IFERROR(X205*H205,"0")+IFERROR(X206*H206,"0")</f>
        <v>0</v>
      </c>
      <c r="AB295" s="45">
        <f>IFERROR(X211*H211,"0")</f>
        <v>0</v>
      </c>
      <c r="AC295" s="45">
        <f>IFERROR(X216*H216,"0")+IFERROR(X217*H217,"0")</f>
        <v>0</v>
      </c>
      <c r="AD295" s="45">
        <f>IFERROR(X223*H223,"0")</f>
        <v>0</v>
      </c>
      <c r="AE295" s="45">
        <f>IFERROR(X229*H229,"0")+IFERROR(X230*H230,"0")</f>
        <v>0</v>
      </c>
      <c r="AF295" s="45">
        <f>IFERROR(X236*H236,"0")</f>
        <v>42</v>
      </c>
      <c r="AG295" s="45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37.800000000000004</v>
      </c>
    </row>
    <row r="296" spans="1:33" ht="13.5" customHeight="1" thickTop="1" x14ac:dyDescent="0.2">
      <c r="C296" s="305"/>
    </row>
    <row r="297" spans="1:33" ht="19.5" customHeight="1" x14ac:dyDescent="0.2">
      <c r="A297" s="57" t="s">
        <v>473</v>
      </c>
      <c r="B297" s="57" t="s">
        <v>474</v>
      </c>
      <c r="C297" s="57" t="s">
        <v>475</v>
      </c>
    </row>
    <row r="298" spans="1:33" x14ac:dyDescent="0.2">
      <c r="A298" s="58">
        <f>SUMPRODUCT(--(BB:BB="ЗПФ"),--(W:W="кор"),H:H,Y:Y)+SUMPRODUCT(--(BB:BB="ЗПФ"),--(W:W="кг"),Y:Y)</f>
        <v>3264</v>
      </c>
      <c r="B298" s="59">
        <f>SUMPRODUCT(--(BB:BB="ПГП"),--(W:W="кор"),H:H,Y:Y)+SUMPRODUCT(--(BB:BB="ПГП"),--(W:W="кг"),Y:Y)</f>
        <v>2039.5200000000002</v>
      </c>
      <c r="C298" s="59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A21:Z21"/>
    <mergeCell ref="A192:Z192"/>
    <mergeCell ref="AB293:AB294"/>
    <mergeCell ref="D121:E121"/>
    <mergeCell ref="D42:E42"/>
    <mergeCell ref="T292:U292"/>
    <mergeCell ref="D17:E18"/>
    <mergeCell ref="V292:W292"/>
    <mergeCell ref="A131:Z131"/>
    <mergeCell ref="X17:X18"/>
    <mergeCell ref="D123:E123"/>
    <mergeCell ref="P58:T58"/>
    <mergeCell ref="D50:E50"/>
    <mergeCell ref="D110:E110"/>
    <mergeCell ref="E293:E294"/>
    <mergeCell ref="G293:G294"/>
    <mergeCell ref="P43:V43"/>
    <mergeCell ref="P285:V285"/>
    <mergeCell ref="I293:I294"/>
    <mergeCell ref="P85:T85"/>
    <mergeCell ref="D266:E266"/>
    <mergeCell ref="U17:V17"/>
    <mergeCell ref="Y17:Y18"/>
    <mergeCell ref="D57:E57"/>
    <mergeCell ref="A260:O261"/>
    <mergeCell ref="D97:E97"/>
    <mergeCell ref="P151:T151"/>
    <mergeCell ref="P76:V76"/>
    <mergeCell ref="D268:E268"/>
    <mergeCell ref="P140:V140"/>
    <mergeCell ref="D278:E278"/>
    <mergeCell ref="P263:T263"/>
    <mergeCell ref="D244:E244"/>
    <mergeCell ref="H293:H294"/>
    <mergeCell ref="Q6:R6"/>
    <mergeCell ref="P134:T134"/>
    <mergeCell ref="A124:O125"/>
    <mergeCell ref="P243:T243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D216:E216"/>
    <mergeCell ref="AC293:AC294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A107:Z107"/>
    <mergeCell ref="D276:E276"/>
    <mergeCell ref="A178:Z178"/>
    <mergeCell ref="D170:E170"/>
    <mergeCell ref="D49:E49"/>
    <mergeCell ref="D242:E242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P2:W3"/>
    <mergeCell ref="P133:T133"/>
    <mergeCell ref="P198:T198"/>
    <mergeCell ref="P218:V218"/>
    <mergeCell ref="P54:T54"/>
    <mergeCell ref="D10:E10"/>
    <mergeCell ref="A23:O24"/>
    <mergeCell ref="P64:T64"/>
    <mergeCell ref="F10:G10"/>
    <mergeCell ref="D99:E99"/>
    <mergeCell ref="A201:Z201"/>
    <mergeCell ref="P128:T128"/>
    <mergeCell ref="S293:S294"/>
    <mergeCell ref="P270:T270"/>
    <mergeCell ref="U293:U294"/>
    <mergeCell ref="D151:E151"/>
    <mergeCell ref="P49:T49"/>
    <mergeCell ref="P284:V284"/>
    <mergeCell ref="P36:T36"/>
    <mergeCell ref="D150:E150"/>
    <mergeCell ref="P278:T278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D186:E186"/>
    <mergeCell ref="P274:T274"/>
    <mergeCell ref="A93:O94"/>
    <mergeCell ref="D217:E217"/>
    <mergeCell ref="P84:T84"/>
    <mergeCell ref="P22:T22"/>
    <mergeCell ref="P193:T193"/>
    <mergeCell ref="A61:Z61"/>
    <mergeCell ref="A88:Z88"/>
    <mergeCell ref="P257:T257"/>
    <mergeCell ref="P80:T80"/>
    <mergeCell ref="D194:E194"/>
    <mergeCell ref="P94:V94"/>
    <mergeCell ref="A41:Z41"/>
    <mergeCell ref="P44:V44"/>
    <mergeCell ref="P237:V237"/>
    <mergeCell ref="A27:Z27"/>
    <mergeCell ref="T293:T294"/>
    <mergeCell ref="P98:T98"/>
    <mergeCell ref="A214:Z214"/>
    <mergeCell ref="P175:T175"/>
    <mergeCell ref="D83:E83"/>
    <mergeCell ref="K293:K294"/>
    <mergeCell ref="D273:E273"/>
    <mergeCell ref="P105:V105"/>
    <mergeCell ref="H10:M10"/>
    <mergeCell ref="AA17:AA18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D85:E85"/>
    <mergeCell ref="P164:T164"/>
    <mergeCell ref="P269:T269"/>
    <mergeCell ref="A231:O232"/>
    <mergeCell ref="G17:G18"/>
    <mergeCell ref="A143:Z143"/>
    <mergeCell ref="P171:V171"/>
    <mergeCell ref="D80:E80"/>
    <mergeCell ref="P188:T188"/>
    <mergeCell ref="A169:Z169"/>
    <mergeCell ref="AG293:AG294"/>
    <mergeCell ref="P231:V231"/>
    <mergeCell ref="A256:Z256"/>
    <mergeCell ref="A15:M15"/>
    <mergeCell ref="P115:T115"/>
    <mergeCell ref="D48:E48"/>
    <mergeCell ref="P229:T229"/>
    <mergeCell ref="P204:T204"/>
    <mergeCell ref="J9:M9"/>
    <mergeCell ref="A283:O284"/>
    <mergeCell ref="D56:E56"/>
    <mergeCell ref="A65:O66"/>
    <mergeCell ref="D193:E193"/>
    <mergeCell ref="P206:T206"/>
    <mergeCell ref="P37:T37"/>
    <mergeCell ref="P155:V155"/>
    <mergeCell ref="A154:O155"/>
    <mergeCell ref="D64:E64"/>
    <mergeCell ref="A129:O130"/>
    <mergeCell ref="P248:T248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P172:V172"/>
    <mergeCell ref="J293:J294"/>
    <mergeCell ref="L293:L294"/>
    <mergeCell ref="A40:Z40"/>
    <mergeCell ref="A67:Z67"/>
    <mergeCell ref="D203:E203"/>
    <mergeCell ref="D267:E267"/>
    <mergeCell ref="P90:T90"/>
    <mergeCell ref="D204:E204"/>
    <mergeCell ref="M293:M294"/>
    <mergeCell ref="D104:E104"/>
    <mergeCell ref="D275:E275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13:M13"/>
    <mergeCell ref="H17:H18"/>
    <mergeCell ref="P217:T217"/>
    <mergeCell ref="D198:E198"/>
    <mergeCell ref="A207:O208"/>
    <mergeCell ref="D269:E269"/>
    <mergeCell ref="D75:E75"/>
    <mergeCell ref="D206:E206"/>
    <mergeCell ref="D181:E181"/>
    <mergeCell ref="P91:T91"/>
    <mergeCell ref="A14:M14"/>
    <mergeCell ref="D109:E109"/>
    <mergeCell ref="D280:E280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P135:V135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6:C6"/>
    <mergeCell ref="A96:Z96"/>
    <mergeCell ref="A161:Z161"/>
    <mergeCell ref="P55:T55"/>
    <mergeCell ref="D115:E115"/>
    <mergeCell ref="Q12:R12"/>
    <mergeCell ref="P280:T280"/>
    <mergeCell ref="D90:E90"/>
    <mergeCell ref="V293:V294"/>
    <mergeCell ref="X293:X294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P65:V65"/>
    <mergeCell ref="D157:E157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A117:O118"/>
    <mergeCell ref="P187:T187"/>
    <mergeCell ref="P258:T258"/>
    <mergeCell ref="A111:O112"/>
    <mergeCell ref="A182:O183"/>
    <mergeCell ref="P52:T52"/>
    <mergeCell ref="P223:T223"/>
    <mergeCell ref="I17:I18"/>
    <mergeCell ref="P176:V176"/>
    <mergeCell ref="A19:Z19"/>
    <mergeCell ref="A68:Z68"/>
    <mergeCell ref="A179:Z179"/>
    <mergeCell ref="P39:V39"/>
    <mergeCell ref="P70:V70"/>
    <mergeCell ref="A156:Z156"/>
    <mergeCell ref="P32:V32"/>
    <mergeCell ref="P273:T273"/>
    <mergeCell ref="D145:E145"/>
    <mergeCell ref="D272:E272"/>
    <mergeCell ref="A46:Z46"/>
    <mergeCell ref="A89:Z89"/>
    <mergeCell ref="P166:T166"/>
    <mergeCell ref="P293:P294"/>
    <mergeCell ref="D274:E274"/>
    <mergeCell ref="P116:T116"/>
    <mergeCell ref="D122:E122"/>
    <mergeCell ref="P103:T103"/>
    <mergeCell ref="P230:T230"/>
    <mergeCell ref="P268:T268"/>
    <mergeCell ref="P59:V59"/>
    <mergeCell ref="P97:T97"/>
    <mergeCell ref="P190:V190"/>
    <mergeCell ref="P130:V130"/>
    <mergeCell ref="D211:E211"/>
    <mergeCell ref="P47:T47"/>
    <mergeCell ref="P111:V111"/>
    <mergeCell ref="A234:Z234"/>
    <mergeCell ref="D82:E82"/>
    <mergeCell ref="A184:Z184"/>
    <mergeCell ref="P125:V125"/>
    <mergeCell ref="H1:Q1"/>
    <mergeCell ref="P38:V38"/>
    <mergeCell ref="P246:V246"/>
    <mergeCell ref="D259:E259"/>
    <mergeCell ref="A237:O238"/>
    <mergeCell ref="D28:E28"/>
    <mergeCell ref="A163:Z163"/>
    <mergeCell ref="D236:E236"/>
    <mergeCell ref="D92:E92"/>
    <mergeCell ref="D55:E55"/>
    <mergeCell ref="D30:E30"/>
    <mergeCell ref="P242:T242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100:T100"/>
    <mergeCell ref="P271:T271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J17:J18"/>
    <mergeCell ref="L17:L18"/>
    <mergeCell ref="P112:V112"/>
    <mergeCell ref="D100:E100"/>
    <mergeCell ref="A173:Z173"/>
    <mergeCell ref="P17:T18"/>
    <mergeCell ref="P63:T63"/>
    <mergeCell ref="A148:Z148"/>
    <mergeCell ref="P194:T194"/>
    <mergeCell ref="P50:T50"/>
    <mergeCell ref="D31:E31"/>
    <mergeCell ref="D158:E158"/>
    <mergeCell ref="A167:O168"/>
    <mergeCell ref="D229:E229"/>
    <mergeCell ref="R1:T1"/>
    <mergeCell ref="P28:T28"/>
    <mergeCell ref="P150:T150"/>
    <mergeCell ref="A218:O219"/>
    <mergeCell ref="P165:T165"/>
    <mergeCell ref="F293:F294"/>
    <mergeCell ref="D98:E98"/>
    <mergeCell ref="P30:T30"/>
    <mergeCell ref="P77:V77"/>
    <mergeCell ref="P152:T152"/>
    <mergeCell ref="A76:O77"/>
    <mergeCell ref="P141:V141"/>
    <mergeCell ref="A140:O141"/>
    <mergeCell ref="A202:Z202"/>
    <mergeCell ref="P104:T104"/>
    <mergeCell ref="P168:V168"/>
    <mergeCell ref="P275:T275"/>
    <mergeCell ref="B17:B18"/>
    <mergeCell ref="A73:Z73"/>
    <mergeCell ref="A171:O172"/>
    <mergeCell ref="D258:E258"/>
    <mergeCell ref="P207:V207"/>
    <mergeCell ref="P81:T81"/>
    <mergeCell ref="P56:T56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V10:W10"/>
    <mergeCell ref="D195:E195"/>
    <mergeCell ref="P252:T252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1"/>
    </row>
    <row r="3" spans="2:8" x14ac:dyDescent="0.2">
      <c r="B3" s="46" t="s">
        <v>477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13</v>
      </c>
      <c r="C6" s="46" t="s">
        <v>478</v>
      </c>
      <c r="D6" s="46" t="s">
        <v>479</v>
      </c>
      <c r="E6" s="46"/>
    </row>
    <row r="8" spans="2:8" x14ac:dyDescent="0.2">
      <c r="B8" s="46" t="s">
        <v>18</v>
      </c>
      <c r="C8" s="46" t="s">
        <v>478</v>
      </c>
      <c r="D8" s="46"/>
      <c r="E8" s="46"/>
    </row>
    <row r="10" spans="2:8" x14ac:dyDescent="0.2">
      <c r="B10" s="46" t="s">
        <v>480</v>
      </c>
      <c r="C10" s="46"/>
      <c r="D10" s="46"/>
      <c r="E10" s="46"/>
    </row>
    <row r="11" spans="2:8" x14ac:dyDescent="0.2">
      <c r="B11" s="46" t="s">
        <v>481</v>
      </c>
      <c r="C11" s="46"/>
      <c r="D11" s="46"/>
      <c r="E11" s="46"/>
    </row>
    <row r="12" spans="2:8" x14ac:dyDescent="0.2">
      <c r="B12" s="46" t="s">
        <v>482</v>
      </c>
      <c r="C12" s="46"/>
      <c r="D12" s="46"/>
      <c r="E12" s="46"/>
    </row>
    <row r="13" spans="2:8" x14ac:dyDescent="0.2">
      <c r="B13" s="46" t="s">
        <v>483</v>
      </c>
      <c r="C13" s="46"/>
      <c r="D13" s="46"/>
      <c r="E13" s="46"/>
    </row>
    <row r="14" spans="2:8" x14ac:dyDescent="0.2">
      <c r="B14" s="46" t="s">
        <v>484</v>
      </c>
      <c r="C14" s="46"/>
      <c r="D14" s="46"/>
      <c r="E14" s="46"/>
    </row>
    <row r="15" spans="2:8" x14ac:dyDescent="0.2">
      <c r="B15" s="46" t="s">
        <v>485</v>
      </c>
      <c r="C15" s="46"/>
      <c r="D15" s="46"/>
      <c r="E15" s="46"/>
    </row>
    <row r="16" spans="2:8" x14ac:dyDescent="0.2">
      <c r="B16" s="46" t="s">
        <v>486</v>
      </c>
      <c r="C16" s="46"/>
      <c r="D16" s="46"/>
      <c r="E16" s="46"/>
    </row>
    <row r="17" spans="2:5" x14ac:dyDescent="0.2">
      <c r="B17" s="46" t="s">
        <v>487</v>
      </c>
      <c r="C17" s="46"/>
      <c r="D17" s="46"/>
      <c r="E17" s="46"/>
    </row>
    <row r="18" spans="2:5" x14ac:dyDescent="0.2">
      <c r="B18" s="46" t="s">
        <v>488</v>
      </c>
      <c r="C18" s="46"/>
      <c r="D18" s="46"/>
      <c r="E18" s="46"/>
    </row>
    <row r="19" spans="2:5" x14ac:dyDescent="0.2">
      <c r="B19" s="46" t="s">
        <v>489</v>
      </c>
      <c r="C19" s="46"/>
      <c r="D19" s="46"/>
      <c r="E19" s="46"/>
    </row>
    <row r="20" spans="2:5" x14ac:dyDescent="0.2">
      <c r="B20" s="46" t="s">
        <v>490</v>
      </c>
      <c r="C20" s="46"/>
      <c r="D20" s="46"/>
      <c r="E20" s="46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