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8F1E4C8-B02E-4A65-9BE5-D54057B92D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62" i="1" l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P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Y497" i="1" s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5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P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P353" i="1"/>
  <c r="X350" i="1"/>
  <c r="Y349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Y339" i="1" s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62" i="1" s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BO307" i="1"/>
  <c r="BM307" i="1"/>
  <c r="Y307" i="1"/>
  <c r="P307" i="1"/>
  <c r="BP306" i="1"/>
  <c r="BO306" i="1"/>
  <c r="BN306" i="1"/>
  <c r="BM306" i="1"/>
  <c r="Z306" i="1"/>
  <c r="Y306" i="1"/>
  <c r="P306" i="1"/>
  <c r="X303" i="1"/>
  <c r="Y302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O662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BO281" i="1"/>
  <c r="BM281" i="1"/>
  <c r="Y281" i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X226" i="1"/>
  <c r="X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X215" i="1"/>
  <c r="X214" i="1"/>
  <c r="BP213" i="1"/>
  <c r="BO213" i="1"/>
  <c r="BN213" i="1"/>
  <c r="BM213" i="1"/>
  <c r="Z213" i="1"/>
  <c r="Y213" i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Y192" i="1" s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62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7" i="1" s="1"/>
  <c r="P139" i="1"/>
  <c r="X137" i="1"/>
  <c r="X136" i="1"/>
  <c r="BO135" i="1"/>
  <c r="BM135" i="1"/>
  <c r="Y135" i="1"/>
  <c r="BP135" i="1" s="1"/>
  <c r="BO134" i="1"/>
  <c r="BM134" i="1"/>
  <c r="Y134" i="1"/>
  <c r="BP134" i="1" s="1"/>
  <c r="P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Y136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62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7" i="1" s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62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X24" i="1"/>
  <c r="X652" i="1" s="1"/>
  <c r="Y23" i="1"/>
  <c r="X23" i="1"/>
  <c r="BP22" i="1"/>
  <c r="BO22" i="1"/>
  <c r="BN22" i="1"/>
  <c r="BM22" i="1"/>
  <c r="X653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59" i="1" l="1"/>
  <c r="Z339" i="1"/>
  <c r="X655" i="1"/>
  <c r="Z136" i="1"/>
  <c r="Y36" i="1"/>
  <c r="Y40" i="1"/>
  <c r="Y44" i="1"/>
  <c r="Y54" i="1"/>
  <c r="Y656" i="1" s="1"/>
  <c r="Y60" i="1"/>
  <c r="Y73" i="1"/>
  <c r="Y80" i="1"/>
  <c r="Y88" i="1"/>
  <c r="Y98" i="1"/>
  <c r="Y104" i="1"/>
  <c r="Y111" i="1"/>
  <c r="Y119" i="1"/>
  <c r="Y128" i="1"/>
  <c r="Y137" i="1"/>
  <c r="Y146" i="1"/>
  <c r="Y152" i="1"/>
  <c r="Y157" i="1"/>
  <c r="Y163" i="1"/>
  <c r="Y167" i="1"/>
  <c r="Y180" i="1"/>
  <c r="Y186" i="1"/>
  <c r="Y193" i="1"/>
  <c r="Y203" i="1"/>
  <c r="Y210" i="1"/>
  <c r="Y214" i="1"/>
  <c r="BP230" i="1"/>
  <c r="BN230" i="1"/>
  <c r="Z230" i="1"/>
  <c r="BP234" i="1"/>
  <c r="BN234" i="1"/>
  <c r="Z234" i="1"/>
  <c r="BP238" i="1"/>
  <c r="BN238" i="1"/>
  <c r="Z238" i="1"/>
  <c r="Y240" i="1"/>
  <c r="Y247" i="1"/>
  <c r="BP242" i="1"/>
  <c r="BN242" i="1"/>
  <c r="Z242" i="1"/>
  <c r="Z247" i="1" s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Z272" i="1" s="1"/>
  <c r="BP267" i="1"/>
  <c r="BN267" i="1"/>
  <c r="Z267" i="1"/>
  <c r="BP271" i="1"/>
  <c r="BN271" i="1"/>
  <c r="Z271" i="1"/>
  <c r="Y273" i="1"/>
  <c r="BP281" i="1"/>
  <c r="BN281" i="1"/>
  <c r="Z281" i="1"/>
  <c r="BP284" i="1"/>
  <c r="BN284" i="1"/>
  <c r="Z284" i="1"/>
  <c r="BP288" i="1"/>
  <c r="BN288" i="1"/>
  <c r="Z288" i="1"/>
  <c r="BP307" i="1"/>
  <c r="BN307" i="1"/>
  <c r="Z307" i="1"/>
  <c r="BP310" i="1"/>
  <c r="BN310" i="1"/>
  <c r="Z310" i="1"/>
  <c r="Z312" i="1" s="1"/>
  <c r="BP355" i="1"/>
  <c r="BN355" i="1"/>
  <c r="Z355" i="1"/>
  <c r="Z362" i="1" s="1"/>
  <c r="BP359" i="1"/>
  <c r="BN359" i="1"/>
  <c r="Z359" i="1"/>
  <c r="BP367" i="1"/>
  <c r="BN367" i="1"/>
  <c r="Z367" i="1"/>
  <c r="Z408" i="1"/>
  <c r="BP406" i="1"/>
  <c r="BN406" i="1"/>
  <c r="Z406" i="1"/>
  <c r="Y408" i="1"/>
  <c r="BP462" i="1"/>
  <c r="BN462" i="1"/>
  <c r="Z462" i="1"/>
  <c r="I662" i="1"/>
  <c r="H9" i="1"/>
  <c r="B662" i="1"/>
  <c r="X654" i="1"/>
  <c r="X656" i="1"/>
  <c r="Y24" i="1"/>
  <c r="Z26" i="1"/>
  <c r="Z35" i="1" s="1"/>
  <c r="BN26" i="1"/>
  <c r="Y653" i="1" s="1"/>
  <c r="Y655" i="1" s="1"/>
  <c r="BP26" i="1"/>
  <c r="Y654" i="1" s="1"/>
  <c r="Z28" i="1"/>
  <c r="BN28" i="1"/>
  <c r="Z30" i="1"/>
  <c r="BN30" i="1"/>
  <c r="Z31" i="1"/>
  <c r="BN31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BN58" i="1"/>
  <c r="D662" i="1"/>
  <c r="Z64" i="1"/>
  <c r="Z72" i="1" s="1"/>
  <c r="BN64" i="1"/>
  <c r="Z66" i="1"/>
  <c r="BN66" i="1"/>
  <c r="Z67" i="1"/>
  <c r="BN67" i="1"/>
  <c r="Z69" i="1"/>
  <c r="BN69" i="1"/>
  <c r="Z71" i="1"/>
  <c r="BN71" i="1"/>
  <c r="Y72" i="1"/>
  <c r="Z75" i="1"/>
  <c r="BN75" i="1"/>
  <c r="BP75" i="1"/>
  <c r="Z78" i="1"/>
  <c r="BN78" i="1"/>
  <c r="Z82" i="1"/>
  <c r="Z88" i="1" s="1"/>
  <c r="BN82" i="1"/>
  <c r="BP82" i="1"/>
  <c r="Z84" i="1"/>
  <c r="BN84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Z100" i="1"/>
  <c r="Z103" i="1" s="1"/>
  <c r="BN100" i="1"/>
  <c r="BP100" i="1"/>
  <c r="Z102" i="1"/>
  <c r="BN102" i="1"/>
  <c r="Z107" i="1"/>
  <c r="BN107" i="1"/>
  <c r="BP107" i="1"/>
  <c r="Z109" i="1"/>
  <c r="BN109" i="1"/>
  <c r="Y112" i="1"/>
  <c r="Z115" i="1"/>
  <c r="Z119" i="1" s="1"/>
  <c r="BN115" i="1"/>
  <c r="Z117" i="1"/>
  <c r="BN117" i="1"/>
  <c r="F662" i="1"/>
  <c r="Z124" i="1"/>
  <c r="Z128" i="1" s="1"/>
  <c r="BN124" i="1"/>
  <c r="Z126" i="1"/>
  <c r="BN126" i="1"/>
  <c r="Y129" i="1"/>
  <c r="Z134" i="1"/>
  <c r="BN134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H662" i="1"/>
  <c r="Y173" i="1"/>
  <c r="Z176" i="1"/>
  <c r="Z180" i="1" s="1"/>
  <c r="BN176" i="1"/>
  <c r="Z178" i="1"/>
  <c r="BN178" i="1"/>
  <c r="Z184" i="1"/>
  <c r="Z186" i="1" s="1"/>
  <c r="BN184" i="1"/>
  <c r="Z191" i="1"/>
  <c r="Z192" i="1" s="1"/>
  <c r="BN191" i="1"/>
  <c r="BP191" i="1"/>
  <c r="Z195" i="1"/>
  <c r="Z203" i="1" s="1"/>
  <c r="BN195" i="1"/>
  <c r="BP195" i="1"/>
  <c r="Z197" i="1"/>
  <c r="BN197" i="1"/>
  <c r="Z199" i="1"/>
  <c r="BN199" i="1"/>
  <c r="Z201" i="1"/>
  <c r="BN201" i="1"/>
  <c r="J662" i="1"/>
  <c r="Z208" i="1"/>
  <c r="Z209" i="1" s="1"/>
  <c r="BN208" i="1"/>
  <c r="Y209" i="1"/>
  <c r="Z212" i="1"/>
  <c r="Z214" i="1" s="1"/>
  <c r="BN212" i="1"/>
  <c r="BP212" i="1"/>
  <c r="Y225" i="1"/>
  <c r="Z218" i="1"/>
  <c r="Z225" i="1" s="1"/>
  <c r="BN218" i="1"/>
  <c r="Z220" i="1"/>
  <c r="BN220" i="1"/>
  <c r="Z222" i="1"/>
  <c r="BN222" i="1"/>
  <c r="BP224" i="1"/>
  <c r="BN224" i="1"/>
  <c r="Z224" i="1"/>
  <c r="Y226" i="1"/>
  <c r="Y239" i="1"/>
  <c r="BP228" i="1"/>
  <c r="BN228" i="1"/>
  <c r="Z228" i="1"/>
  <c r="Z239" i="1" s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6" i="1"/>
  <c r="BN266" i="1"/>
  <c r="Z266" i="1"/>
  <c r="BP269" i="1"/>
  <c r="BN269" i="1"/>
  <c r="Z269" i="1"/>
  <c r="BP282" i="1"/>
  <c r="BN282" i="1"/>
  <c r="Z282" i="1"/>
  <c r="Z290" i="1" s="1"/>
  <c r="BP286" i="1"/>
  <c r="BN286" i="1"/>
  <c r="Z286" i="1"/>
  <c r="Y290" i="1"/>
  <c r="BP300" i="1"/>
  <c r="BN300" i="1"/>
  <c r="Z300" i="1"/>
  <c r="Z302" i="1" s="1"/>
  <c r="BP308" i="1"/>
  <c r="BN308" i="1"/>
  <c r="Z308" i="1"/>
  <c r="Y312" i="1"/>
  <c r="BP338" i="1"/>
  <c r="BN338" i="1"/>
  <c r="Z338" i="1"/>
  <c r="Y340" i="1"/>
  <c r="T662" i="1"/>
  <c r="Y344" i="1"/>
  <c r="BP343" i="1"/>
  <c r="BN343" i="1"/>
  <c r="Z343" i="1"/>
  <c r="Z344" i="1" s="1"/>
  <c r="Y345" i="1"/>
  <c r="Y350" i="1"/>
  <c r="BP347" i="1"/>
  <c r="BN347" i="1"/>
  <c r="Z347" i="1"/>
  <c r="Z349" i="1" s="1"/>
  <c r="BP357" i="1"/>
  <c r="BN357" i="1"/>
  <c r="Z357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Z435" i="1" s="1"/>
  <c r="Y436" i="1"/>
  <c r="BP446" i="1"/>
  <c r="BN446" i="1"/>
  <c r="Z446" i="1"/>
  <c r="Z451" i="1" s="1"/>
  <c r="BP450" i="1"/>
  <c r="BN450" i="1"/>
  <c r="Z450" i="1"/>
  <c r="Y452" i="1"/>
  <c r="Y457" i="1"/>
  <c r="BP454" i="1"/>
  <c r="BN454" i="1"/>
  <c r="Z454" i="1"/>
  <c r="Z456" i="1" s="1"/>
  <c r="Y456" i="1"/>
  <c r="BP480" i="1"/>
  <c r="BN480" i="1"/>
  <c r="Z480" i="1"/>
  <c r="BP485" i="1"/>
  <c r="BN485" i="1"/>
  <c r="Z485" i="1"/>
  <c r="BP488" i="1"/>
  <c r="BN488" i="1"/>
  <c r="Z488" i="1"/>
  <c r="BP492" i="1"/>
  <c r="BN492" i="1"/>
  <c r="Z492" i="1"/>
  <c r="Y496" i="1"/>
  <c r="BP500" i="1"/>
  <c r="BN500" i="1"/>
  <c r="Z500" i="1"/>
  <c r="Z501" i="1" s="1"/>
  <c r="Y502" i="1"/>
  <c r="Y507" i="1"/>
  <c r="BP504" i="1"/>
  <c r="BN504" i="1"/>
  <c r="Z504" i="1"/>
  <c r="Z506" i="1" s="1"/>
  <c r="Y506" i="1"/>
  <c r="BP548" i="1"/>
  <c r="BN548" i="1"/>
  <c r="Z548" i="1"/>
  <c r="BP554" i="1"/>
  <c r="BN554" i="1"/>
  <c r="Z554" i="1"/>
  <c r="BP566" i="1"/>
  <c r="BN566" i="1"/>
  <c r="Z566" i="1"/>
  <c r="Y575" i="1"/>
  <c r="BP570" i="1"/>
  <c r="BN570" i="1"/>
  <c r="Z570" i="1"/>
  <c r="BP579" i="1"/>
  <c r="BN579" i="1"/>
  <c r="Z579" i="1"/>
  <c r="Y581" i="1"/>
  <c r="Y585" i="1"/>
  <c r="BP583" i="1"/>
  <c r="BN583" i="1"/>
  <c r="Z583" i="1"/>
  <c r="Y586" i="1"/>
  <c r="L662" i="1"/>
  <c r="Y272" i="1"/>
  <c r="M662" i="1"/>
  <c r="Y291" i="1"/>
  <c r="Y296" i="1"/>
  <c r="P662" i="1"/>
  <c r="Y303" i="1"/>
  <c r="Q662" i="1"/>
  <c r="Y313" i="1"/>
  <c r="Y318" i="1"/>
  <c r="S662" i="1"/>
  <c r="Y331" i="1"/>
  <c r="U662" i="1"/>
  <c r="Y362" i="1"/>
  <c r="BP361" i="1"/>
  <c r="BN361" i="1"/>
  <c r="Z361" i="1"/>
  <c r="Y363" i="1"/>
  <c r="Y370" i="1"/>
  <c r="BP365" i="1"/>
  <c r="BN365" i="1"/>
  <c r="Z365" i="1"/>
  <c r="Z369" i="1" s="1"/>
  <c r="Y369" i="1"/>
  <c r="BP373" i="1"/>
  <c r="BN373" i="1"/>
  <c r="Z373" i="1"/>
  <c r="Z378" i="1" s="1"/>
  <c r="BP377" i="1"/>
  <c r="BN377" i="1"/>
  <c r="Z377" i="1"/>
  <c r="Y379" i="1"/>
  <c r="Y384" i="1"/>
  <c r="BP381" i="1"/>
  <c r="BN381" i="1"/>
  <c r="Z381" i="1"/>
  <c r="Z384" i="1" s="1"/>
  <c r="Y392" i="1"/>
  <c r="Z397" i="1"/>
  <c r="BP395" i="1"/>
  <c r="BN395" i="1"/>
  <c r="Z395" i="1"/>
  <c r="V662" i="1"/>
  <c r="Y409" i="1"/>
  <c r="BP414" i="1"/>
  <c r="BN414" i="1"/>
  <c r="Z414" i="1"/>
  <c r="BP418" i="1"/>
  <c r="BN418" i="1"/>
  <c r="Z418" i="1"/>
  <c r="Z424" i="1" s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8" i="1"/>
  <c r="BN448" i="1"/>
  <c r="Z448" i="1"/>
  <c r="BP460" i="1"/>
  <c r="BN460" i="1"/>
  <c r="Z460" i="1"/>
  <c r="Z464" i="1" s="1"/>
  <c r="Y464" i="1"/>
  <c r="BP478" i="1"/>
  <c r="BN478" i="1"/>
  <c r="Z478" i="1"/>
  <c r="BP482" i="1"/>
  <c r="BN482" i="1"/>
  <c r="Z482" i="1"/>
  <c r="Z496" i="1" s="1"/>
  <c r="BP487" i="1"/>
  <c r="BN487" i="1"/>
  <c r="Z487" i="1"/>
  <c r="BP490" i="1"/>
  <c r="BN490" i="1"/>
  <c r="Z490" i="1"/>
  <c r="BP494" i="1"/>
  <c r="BN494" i="1"/>
  <c r="Z494" i="1"/>
  <c r="Y501" i="1"/>
  <c r="BP516" i="1"/>
  <c r="BN516" i="1"/>
  <c r="Z516" i="1"/>
  <c r="Y519" i="1"/>
  <c r="BP532" i="1"/>
  <c r="BN532" i="1"/>
  <c r="Z532" i="1"/>
  <c r="Z535" i="1" s="1"/>
  <c r="Y535" i="1"/>
  <c r="Y403" i="1"/>
  <c r="W662" i="1"/>
  <c r="Y425" i="1"/>
  <c r="X662" i="1"/>
  <c r="Y451" i="1"/>
  <c r="Y662" i="1"/>
  <c r="Y475" i="1"/>
  <c r="Y520" i="1"/>
  <c r="BP514" i="1"/>
  <c r="BN514" i="1"/>
  <c r="Z514" i="1"/>
  <c r="BP517" i="1"/>
  <c r="BN517" i="1"/>
  <c r="Z517" i="1"/>
  <c r="BP546" i="1"/>
  <c r="BN546" i="1"/>
  <c r="Z546" i="1"/>
  <c r="BP550" i="1"/>
  <c r="BN550" i="1"/>
  <c r="Z550" i="1"/>
  <c r="Z556" i="1" s="1"/>
  <c r="BP555" i="1"/>
  <c r="BN555" i="1"/>
  <c r="Z555" i="1"/>
  <c r="Y557" i="1"/>
  <c r="Y563" i="1"/>
  <c r="BP559" i="1"/>
  <c r="BN559" i="1"/>
  <c r="Z559" i="1"/>
  <c r="Z562" i="1" s="1"/>
  <c r="Y574" i="1"/>
  <c r="BP569" i="1"/>
  <c r="BN569" i="1"/>
  <c r="Z569" i="1"/>
  <c r="Z574" i="1" s="1"/>
  <c r="BP573" i="1"/>
  <c r="BN573" i="1"/>
  <c r="Z573" i="1"/>
  <c r="Y580" i="1"/>
  <c r="BP577" i="1"/>
  <c r="BN577" i="1"/>
  <c r="Z577" i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Z638" i="1" s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04" i="1" l="1"/>
  <c r="Z625" i="1"/>
  <c r="Z580" i="1"/>
  <c r="Z519" i="1"/>
  <c r="Z585" i="1"/>
  <c r="Z146" i="1"/>
  <c r="Z111" i="1"/>
  <c r="Z97" i="1"/>
  <c r="Z79" i="1"/>
  <c r="Z54" i="1"/>
  <c r="Z657" i="1" s="1"/>
  <c r="Y652" i="1"/>
  <c r="Z259" i="1"/>
</calcChain>
</file>

<file path=xl/sharedStrings.xml><?xml version="1.0" encoding="utf-8"?>
<sst xmlns="http://schemas.openxmlformats.org/spreadsheetml/2006/main" count="3058" uniqueCount="1074">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</sst>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33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45606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Воскресенье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 t="s">
        <v>19</v>
      </c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20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21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22</v>
      </c>
      <c r="Q10" s="971"/>
      <c r="R10" s="972"/>
      <c r="U10" s="24" t="s">
        <v>23</v>
      </c>
      <c r="V10" s="810" t="s">
        <v>24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06"/>
      <c r="R11" s="907"/>
      <c r="U11" s="24" t="s">
        <v>27</v>
      </c>
      <c r="V11" s="1094" t="s">
        <v>28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29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30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31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32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33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34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35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36</v>
      </c>
      <c r="B17" s="807" t="s">
        <v>37</v>
      </c>
      <c r="C17" s="927" t="s">
        <v>38</v>
      </c>
      <c r="D17" s="807" t="s">
        <v>39</v>
      </c>
      <c r="E17" s="879"/>
      <c r="F17" s="807" t="s">
        <v>40</v>
      </c>
      <c r="G17" s="807" t="s">
        <v>41</v>
      </c>
      <c r="H17" s="807" t="s">
        <v>42</v>
      </c>
      <c r="I17" s="807" t="s">
        <v>43</v>
      </c>
      <c r="J17" s="807" t="s">
        <v>44</v>
      </c>
      <c r="K17" s="807" t="s">
        <v>45</v>
      </c>
      <c r="L17" s="807" t="s">
        <v>46</v>
      </c>
      <c r="M17" s="807" t="s">
        <v>47</v>
      </c>
      <c r="N17" s="807" t="s">
        <v>48</v>
      </c>
      <c r="O17" s="807" t="s">
        <v>49</v>
      </c>
      <c r="P17" s="807" t="s">
        <v>50</v>
      </c>
      <c r="Q17" s="878"/>
      <c r="R17" s="878"/>
      <c r="S17" s="878"/>
      <c r="T17" s="879"/>
      <c r="U17" s="1183" t="s">
        <v>51</v>
      </c>
      <c r="V17" s="910"/>
      <c r="W17" s="807" t="s">
        <v>52</v>
      </c>
      <c r="X17" s="807" t="s">
        <v>53</v>
      </c>
      <c r="Y17" s="1181" t="s">
        <v>54</v>
      </c>
      <c r="Z17" s="1061" t="s">
        <v>55</v>
      </c>
      <c r="AA17" s="1037" t="s">
        <v>56</v>
      </c>
      <c r="AB17" s="1037" t="s">
        <v>57</v>
      </c>
      <c r="AC17" s="1037" t="s">
        <v>58</v>
      </c>
      <c r="AD17" s="1037" t="s">
        <v>59</v>
      </c>
      <c r="AE17" s="1132"/>
      <c r="AF17" s="1133"/>
      <c r="AG17" s="66"/>
      <c r="BD17" s="65" t="s">
        <v>60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61</v>
      </c>
      <c r="V18" s="67" t="s">
        <v>62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63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63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64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69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71</v>
      </c>
      <c r="Q23" s="777"/>
      <c r="R23" s="777"/>
      <c r="S23" s="777"/>
      <c r="T23" s="777"/>
      <c r="U23" s="777"/>
      <c r="V23" s="778"/>
      <c r="W23" s="37" t="s">
        <v>72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71</v>
      </c>
      <c r="Q24" s="777"/>
      <c r="R24" s="777"/>
      <c r="S24" s="777"/>
      <c r="T24" s="777"/>
      <c r="U24" s="777"/>
      <c r="V24" s="778"/>
      <c r="W24" s="37" t="s">
        <v>69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73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65">
        <v>4680115885912</v>
      </c>
      <c r="E26" s="766"/>
      <c r="F26" s="760">
        <v>0.3</v>
      </c>
      <c r="G26" s="32">
        <v>6</v>
      </c>
      <c r="H26" s="760">
        <v>1.8</v>
      </c>
      <c r="I26" s="76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86" t="s">
        <v>77</v>
      </c>
      <c r="Q26" s="768"/>
      <c r="R26" s="768"/>
      <c r="S26" s="768"/>
      <c r="T26" s="769"/>
      <c r="U26" s="34"/>
      <c r="V26" s="34"/>
      <c r="W26" s="35" t="s">
        <v>69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65">
        <v>4607091383881</v>
      </c>
      <c r="E27" s="766"/>
      <c r="F27" s="760">
        <v>0.33</v>
      </c>
      <c r="G27" s="32">
        <v>6</v>
      </c>
      <c r="H27" s="760">
        <v>1.98</v>
      </c>
      <c r="I27" s="76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68"/>
      <c r="R27" s="768"/>
      <c r="S27" s="768"/>
      <c r="T27" s="769"/>
      <c r="U27" s="34"/>
      <c r="V27" s="34"/>
      <c r="W27" s="35" t="s">
        <v>69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69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69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69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38" t="s">
        <v>92</v>
      </c>
      <c r="Q31" s="768"/>
      <c r="R31" s="768"/>
      <c r="S31" s="768"/>
      <c r="T31" s="769"/>
      <c r="U31" s="34"/>
      <c r="V31" s="34"/>
      <c r="W31" s="35" t="s">
        <v>69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69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79" t="s">
        <v>99</v>
      </c>
      <c r="Q33" s="768"/>
      <c r="R33" s="768"/>
      <c r="S33" s="768"/>
      <c r="T33" s="769"/>
      <c r="U33" s="34"/>
      <c r="V33" s="34"/>
      <c r="W33" s="35" t="s">
        <v>69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69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71</v>
      </c>
      <c r="Q35" s="777"/>
      <c r="R35" s="777"/>
      <c r="S35" s="777"/>
      <c r="T35" s="777"/>
      <c r="U35" s="777"/>
      <c r="V35" s="778"/>
      <c r="W35" s="37" t="s">
        <v>72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71</v>
      </c>
      <c r="Q36" s="777"/>
      <c r="R36" s="777"/>
      <c r="S36" s="777"/>
      <c r="T36" s="777"/>
      <c r="U36" s="777"/>
      <c r="V36" s="778"/>
      <c r="W36" s="37" t="s">
        <v>69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103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69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71</v>
      </c>
      <c r="Q39" s="777"/>
      <c r="R39" s="777"/>
      <c r="S39" s="777"/>
      <c r="T39" s="777"/>
      <c r="U39" s="777"/>
      <c r="V39" s="778"/>
      <c r="W39" s="37" t="s">
        <v>72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71</v>
      </c>
      <c r="Q40" s="777"/>
      <c r="R40" s="777"/>
      <c r="S40" s="777"/>
      <c r="T40" s="777"/>
      <c r="U40" s="777"/>
      <c r="V40" s="778"/>
      <c r="W40" s="37" t="s">
        <v>69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109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69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71</v>
      </c>
      <c r="Q43" s="777"/>
      <c r="R43" s="777"/>
      <c r="S43" s="777"/>
      <c r="T43" s="777"/>
      <c r="U43" s="777"/>
      <c r="V43" s="778"/>
      <c r="W43" s="37" t="s">
        <v>72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71</v>
      </c>
      <c r="Q44" s="777"/>
      <c r="R44" s="777"/>
      <c r="S44" s="777"/>
      <c r="T44" s="777"/>
      <c r="U44" s="777"/>
      <c r="V44" s="778"/>
      <c r="W44" s="37" t="s">
        <v>69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112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113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114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69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69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69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69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69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69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71</v>
      </c>
      <c r="Q54" s="777"/>
      <c r="R54" s="777"/>
      <c r="S54" s="777"/>
      <c r="T54" s="777"/>
      <c r="U54" s="777"/>
      <c r="V54" s="778"/>
      <c r="W54" s="37" t="s">
        <v>72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71</v>
      </c>
      <c r="Q55" s="777"/>
      <c r="R55" s="777"/>
      <c r="S55" s="777"/>
      <c r="T55" s="777"/>
      <c r="U55" s="777"/>
      <c r="V55" s="778"/>
      <c r="W55" s="37" t="s">
        <v>69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customHeight="1" x14ac:dyDescent="0.25">
      <c r="A56" s="774" t="s">
        <v>73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69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69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71</v>
      </c>
      <c r="Q59" s="777"/>
      <c r="R59" s="777"/>
      <c r="S59" s="777"/>
      <c r="T59" s="777"/>
      <c r="U59" s="777"/>
      <c r="V59" s="778"/>
      <c r="W59" s="37" t="s">
        <v>72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71</v>
      </c>
      <c r="Q60" s="777"/>
      <c r="R60" s="777"/>
      <c r="S60" s="777"/>
      <c r="T60" s="777"/>
      <c r="U60" s="777"/>
      <c r="V60" s="778"/>
      <c r="W60" s="37" t="s">
        <v>69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138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114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83" t="s">
        <v>141</v>
      </c>
      <c r="Q63" s="768"/>
      <c r="R63" s="768"/>
      <c r="S63" s="768"/>
      <c r="T63" s="769"/>
      <c r="U63" s="34"/>
      <c r="V63" s="34"/>
      <c r="W63" s="35" t="s">
        <v>69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117</v>
      </c>
      <c r="L64" s="32"/>
      <c r="M64" s="33" t="s">
        <v>145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69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147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69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69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152</v>
      </c>
      <c r="B67" s="54" t="s">
        <v>153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138" t="s">
        <v>155</v>
      </c>
      <c r="Q67" s="768"/>
      <c r="R67" s="768"/>
      <c r="S67" s="768"/>
      <c r="T67" s="769"/>
      <c r="U67" s="34"/>
      <c r="V67" s="34"/>
      <c r="W67" s="35" t="s">
        <v>69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69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69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163</v>
      </c>
      <c r="B70" s="54" t="s">
        <v>164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76</v>
      </c>
      <c r="L70" s="32"/>
      <c r="M70" s="33" t="s">
        <v>154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69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166</v>
      </c>
      <c r="B71" s="54" t="s">
        <v>167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69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148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71</v>
      </c>
      <c r="Q72" s="777"/>
      <c r="R72" s="777"/>
      <c r="S72" s="777"/>
      <c r="T72" s="777"/>
      <c r="U72" s="777"/>
      <c r="V72" s="778"/>
      <c r="W72" s="37" t="s">
        <v>72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71</v>
      </c>
      <c r="Q73" s="777"/>
      <c r="R73" s="777"/>
      <c r="S73" s="777"/>
      <c r="T73" s="777"/>
      <c r="U73" s="777"/>
      <c r="V73" s="778"/>
      <c r="W73" s="37" t="s">
        <v>69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customHeight="1" x14ac:dyDescent="0.25">
      <c r="A74" s="774" t="s">
        <v>168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169</v>
      </c>
      <c r="B75" s="54" t="s">
        <v>170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69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69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175</v>
      </c>
      <c r="B77" s="54" t="s">
        <v>176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996" t="s">
        <v>177</v>
      </c>
      <c r="Q77" s="768"/>
      <c r="R77" s="768"/>
      <c r="S77" s="768"/>
      <c r="T77" s="769"/>
      <c r="U77" s="34"/>
      <c r="V77" s="34"/>
      <c r="W77" s="35" t="s">
        <v>69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178</v>
      </c>
      <c r="B78" s="54" t="s">
        <v>179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76</v>
      </c>
      <c r="L78" s="32"/>
      <c r="M78" s="33" t="s">
        <v>118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69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71</v>
      </c>
      <c r="Q79" s="777"/>
      <c r="R79" s="777"/>
      <c r="S79" s="777"/>
      <c r="T79" s="777"/>
      <c r="U79" s="777"/>
      <c r="V79" s="778"/>
      <c r="W79" s="37" t="s">
        <v>72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71</v>
      </c>
      <c r="Q80" s="777"/>
      <c r="R80" s="777"/>
      <c r="S80" s="777"/>
      <c r="T80" s="777"/>
      <c r="U80" s="777"/>
      <c r="V80" s="778"/>
      <c r="W80" s="37" t="s">
        <v>69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customHeight="1" x14ac:dyDescent="0.25">
      <c r="A81" s="774" t="s">
        <v>64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180</v>
      </c>
      <c r="B82" s="54" t="s">
        <v>181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69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69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186</v>
      </c>
      <c r="B84" s="54" t="s">
        <v>187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69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69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191</v>
      </c>
      <c r="B86" s="54" t="s">
        <v>192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69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193</v>
      </c>
      <c r="B87" s="54" t="s">
        <v>194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69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71</v>
      </c>
      <c r="Q88" s="777"/>
      <c r="R88" s="777"/>
      <c r="S88" s="777"/>
      <c r="T88" s="777"/>
      <c r="U88" s="777"/>
      <c r="V88" s="778"/>
      <c r="W88" s="37" t="s">
        <v>72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71</v>
      </c>
      <c r="Q89" s="777"/>
      <c r="R89" s="777"/>
      <c r="S89" s="777"/>
      <c r="T89" s="777"/>
      <c r="U89" s="777"/>
      <c r="V89" s="778"/>
      <c r="W89" s="37" t="s">
        <v>69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73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195</v>
      </c>
      <c r="B91" s="54" t="s">
        <v>196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33" t="s">
        <v>197</v>
      </c>
      <c r="Q91" s="768"/>
      <c r="R91" s="768"/>
      <c r="S91" s="768"/>
      <c r="T91" s="769"/>
      <c r="U91" s="34"/>
      <c r="V91" s="34"/>
      <c r="W91" s="35" t="s">
        <v>69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825" t="s">
        <v>201</v>
      </c>
      <c r="Q92" s="768"/>
      <c r="R92" s="768"/>
      <c r="S92" s="768"/>
      <c r="T92" s="769"/>
      <c r="U92" s="34"/>
      <c r="V92" s="34"/>
      <c r="W92" s="35" t="s">
        <v>69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203</v>
      </c>
      <c r="B93" s="54" t="s">
        <v>204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0" t="s">
        <v>205</v>
      </c>
      <c r="Q93" s="768"/>
      <c r="R93" s="768"/>
      <c r="S93" s="768"/>
      <c r="T93" s="769"/>
      <c r="U93" s="34"/>
      <c r="V93" s="34"/>
      <c r="W93" s="35" t="s">
        <v>69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207</v>
      </c>
      <c r="B94" s="54" t="s">
        <v>208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832" t="s">
        <v>209</v>
      </c>
      <c r="Q94" s="768"/>
      <c r="R94" s="768"/>
      <c r="S94" s="768"/>
      <c r="T94" s="769"/>
      <c r="U94" s="34"/>
      <c r="V94" s="34"/>
      <c r="W94" s="35" t="s">
        <v>69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202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69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206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212</v>
      </c>
      <c r="B96" s="54" t="s">
        <v>213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69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71</v>
      </c>
      <c r="Q97" s="777"/>
      <c r="R97" s="777"/>
      <c r="S97" s="777"/>
      <c r="T97" s="777"/>
      <c r="U97" s="777"/>
      <c r="V97" s="778"/>
      <c r="W97" s="37" t="s">
        <v>72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71</v>
      </c>
      <c r="Q98" s="777"/>
      <c r="R98" s="777"/>
      <c r="S98" s="777"/>
      <c r="T98" s="777"/>
      <c r="U98" s="777"/>
      <c r="V98" s="778"/>
      <c r="W98" s="37" t="s">
        <v>69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214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215</v>
      </c>
      <c r="B100" s="54" t="s">
        <v>216</v>
      </c>
      <c r="C100" s="31">
        <v>4301060366</v>
      </c>
      <c r="D100" s="765">
        <v>4680115881532</v>
      </c>
      <c r="E100" s="766"/>
      <c r="F100" s="760">
        <v>1.3</v>
      </c>
      <c r="G100" s="32">
        <v>6</v>
      </c>
      <c r="H100" s="760">
        <v>7.8</v>
      </c>
      <c r="I100" s="760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69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215</v>
      </c>
      <c r="B101" s="54" t="s">
        <v>218</v>
      </c>
      <c r="C101" s="31">
        <v>4301060371</v>
      </c>
      <c r="D101" s="765">
        <v>4680115881532</v>
      </c>
      <c r="E101" s="766"/>
      <c r="F101" s="760">
        <v>1.4</v>
      </c>
      <c r="G101" s="32">
        <v>6</v>
      </c>
      <c r="H101" s="760">
        <v>8.4</v>
      </c>
      <c r="I101" s="760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1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69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219</v>
      </c>
      <c r="B102" s="54" t="s">
        <v>220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69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221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71</v>
      </c>
      <c r="Q103" s="777"/>
      <c r="R103" s="777"/>
      <c r="S103" s="777"/>
      <c r="T103" s="777"/>
      <c r="U103" s="777"/>
      <c r="V103" s="778"/>
      <c r="W103" s="37" t="s">
        <v>72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71</v>
      </c>
      <c r="Q104" s="777"/>
      <c r="R104" s="777"/>
      <c r="S104" s="777"/>
      <c r="T104" s="777"/>
      <c r="U104" s="777"/>
      <c r="V104" s="778"/>
      <c r="W104" s="37" t="s">
        <v>69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222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114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223</v>
      </c>
      <c r="B107" s="54" t="s">
        <v>224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117</v>
      </c>
      <c r="L107" s="32"/>
      <c r="M107" s="33" t="s">
        <v>154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69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225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226</v>
      </c>
      <c r="B108" s="54" t="s">
        <v>227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69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76</v>
      </c>
      <c r="L109" s="32"/>
      <c r="M109" s="33" t="s">
        <v>154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69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228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231</v>
      </c>
      <c r="B110" s="54" t="s">
        <v>232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76</v>
      </c>
      <c r="L110" s="32"/>
      <c r="M110" s="33" t="s">
        <v>154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69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71</v>
      </c>
      <c r="Q111" s="777"/>
      <c r="R111" s="777"/>
      <c r="S111" s="777"/>
      <c r="T111" s="777"/>
      <c r="U111" s="777"/>
      <c r="V111" s="778"/>
      <c r="W111" s="37" t="s">
        <v>72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71</v>
      </c>
      <c r="Q112" s="777"/>
      <c r="R112" s="777"/>
      <c r="S112" s="777"/>
      <c r="T112" s="777"/>
      <c r="U112" s="777"/>
      <c r="V112" s="778"/>
      <c r="W112" s="37" t="s">
        <v>69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customHeight="1" x14ac:dyDescent="0.25">
      <c r="A113" s="774" t="s">
        <v>73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69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69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76</v>
      </c>
      <c r="L116" s="32"/>
      <c r="M116" s="33" t="s">
        <v>121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69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240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241</v>
      </c>
      <c r="B117" s="54" t="s">
        <v>242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69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243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244</v>
      </c>
      <c r="B118" s="54" t="s">
        <v>245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69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71</v>
      </c>
      <c r="Q119" s="777"/>
      <c r="R119" s="777"/>
      <c r="S119" s="777"/>
      <c r="T119" s="777"/>
      <c r="U119" s="777"/>
      <c r="V119" s="778"/>
      <c r="W119" s="37" t="s">
        <v>72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71</v>
      </c>
      <c r="Q120" s="777"/>
      <c r="R120" s="777"/>
      <c r="S120" s="777"/>
      <c r="T120" s="777"/>
      <c r="U120" s="777"/>
      <c r="V120" s="778"/>
      <c r="W120" s="37" t="s">
        <v>69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customHeight="1" x14ac:dyDescent="0.25">
      <c r="A121" s="785" t="s">
        <v>247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114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248</v>
      </c>
      <c r="B123" s="54" t="s">
        <v>249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117</v>
      </c>
      <c r="L123" s="32"/>
      <c r="M123" s="33" t="s">
        <v>118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69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250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248</v>
      </c>
      <c r="B124" s="54" t="s">
        <v>251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69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69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250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76</v>
      </c>
      <c r="L126" s="32"/>
      <c r="M126" s="33" t="s">
        <v>121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69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250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69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71</v>
      </c>
      <c r="Q128" s="777"/>
      <c r="R128" s="777"/>
      <c r="S128" s="777"/>
      <c r="T128" s="777"/>
      <c r="U128" s="777"/>
      <c r="V128" s="778"/>
      <c r="W128" s="37" t="s">
        <v>72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71</v>
      </c>
      <c r="Q129" s="777"/>
      <c r="R129" s="777"/>
      <c r="S129" s="777"/>
      <c r="T129" s="777"/>
      <c r="U129" s="777"/>
      <c r="V129" s="778"/>
      <c r="W129" s="37" t="s">
        <v>69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customHeight="1" x14ac:dyDescent="0.25">
      <c r="A130" s="774" t="s">
        <v>168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259</v>
      </c>
      <c r="B131" s="54" t="s">
        <v>260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117</v>
      </c>
      <c r="L131" s="32"/>
      <c r="M131" s="33" t="s">
        <v>118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69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259</v>
      </c>
      <c r="B132" s="54" t="s">
        <v>262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55</v>
      </c>
      <c r="P132" s="941" t="s">
        <v>263</v>
      </c>
      <c r="Q132" s="768"/>
      <c r="R132" s="768"/>
      <c r="S132" s="768"/>
      <c r="T132" s="769"/>
      <c r="U132" s="34"/>
      <c r="V132" s="34"/>
      <c r="W132" s="35" t="s">
        <v>69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265</v>
      </c>
      <c r="B133" s="54" t="s">
        <v>266</v>
      </c>
      <c r="C133" s="31">
        <v>4301020346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67</v>
      </c>
      <c r="L133" s="32"/>
      <c r="M133" s="33" t="s">
        <v>118</v>
      </c>
      <c r="N133" s="33"/>
      <c r="O133" s="32">
        <v>55</v>
      </c>
      <c r="P133" s="1122" t="s">
        <v>267</v>
      </c>
      <c r="Q133" s="768"/>
      <c r="R133" s="768"/>
      <c r="S133" s="768"/>
      <c r="T133" s="769"/>
      <c r="U133" s="34"/>
      <c r="V133" s="34"/>
      <c r="W133" s="35" t="s">
        <v>69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265</v>
      </c>
      <c r="B134" s="54" t="s">
        <v>268</v>
      </c>
      <c r="C134" s="31">
        <v>4301020258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50</v>
      </c>
      <c r="P134" s="117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68"/>
      <c r="R134" s="768"/>
      <c r="S134" s="768"/>
      <c r="T134" s="769"/>
      <c r="U134" s="34"/>
      <c r="V134" s="34"/>
      <c r="W134" s="35" t="s">
        <v>69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76</v>
      </c>
      <c r="L135" s="32"/>
      <c r="M135" s="33" t="s">
        <v>118</v>
      </c>
      <c r="N135" s="33"/>
      <c r="O135" s="32">
        <v>55</v>
      </c>
      <c r="P135" s="1129" t="s">
        <v>271</v>
      </c>
      <c r="Q135" s="768"/>
      <c r="R135" s="768"/>
      <c r="S135" s="768"/>
      <c r="T135" s="769"/>
      <c r="U135" s="34"/>
      <c r="V135" s="34"/>
      <c r="W135" s="35" t="s">
        <v>69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264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71</v>
      </c>
      <c r="Q136" s="777"/>
      <c r="R136" s="777"/>
      <c r="S136" s="777"/>
      <c r="T136" s="777"/>
      <c r="U136" s="777"/>
      <c r="V136" s="778"/>
      <c r="W136" s="37" t="s">
        <v>72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71</v>
      </c>
      <c r="Q137" s="777"/>
      <c r="R137" s="777"/>
      <c r="S137" s="777"/>
      <c r="T137" s="777"/>
      <c r="U137" s="777"/>
      <c r="V137" s="778"/>
      <c r="W137" s="37" t="s">
        <v>69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73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272</v>
      </c>
      <c r="B139" s="54" t="s">
        <v>273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69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274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272</v>
      </c>
      <c r="B140" s="54" t="s">
        <v>275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69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276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277</v>
      </c>
      <c r="B141" s="54" t="s">
        <v>278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117</v>
      </c>
      <c r="L141" s="32"/>
      <c r="M141" s="33" t="s">
        <v>121</v>
      </c>
      <c r="N141" s="33"/>
      <c r="O141" s="32">
        <v>45</v>
      </c>
      <c r="P141" s="1001" t="s">
        <v>279</v>
      </c>
      <c r="Q141" s="768"/>
      <c r="R141" s="768"/>
      <c r="S141" s="768"/>
      <c r="T141" s="769"/>
      <c r="U141" s="34"/>
      <c r="V141" s="34"/>
      <c r="W141" s="35" t="s">
        <v>69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280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281</v>
      </c>
      <c r="B142" s="54" t="s">
        <v>282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69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284</v>
      </c>
      <c r="B143" s="54" t="s">
        <v>285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69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283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customHeight="1" x14ac:dyDescent="0.25">
      <c r="A144" s="54" t="s">
        <v>286</v>
      </c>
      <c r="B144" s="54" t="s">
        <v>287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76</v>
      </c>
      <c r="L144" s="32"/>
      <c r="M144" s="33" t="s">
        <v>121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69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288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289</v>
      </c>
      <c r="B145" s="54" t="s">
        <v>290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69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291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71</v>
      </c>
      <c r="Q146" s="777"/>
      <c r="R146" s="777"/>
      <c r="S146" s="777"/>
      <c r="T146" s="777"/>
      <c r="U146" s="777"/>
      <c r="V146" s="778"/>
      <c r="W146" s="37" t="s">
        <v>72</v>
      </c>
      <c r="X146" s="763">
        <f>IFERROR(X139/H139,"0")+IFERROR(X140/H140,"0")+IFERROR(X141/H141,"0")+IFERROR(X142/H142,"0")+IFERROR(X143/H143,"0")+IFERROR(X144/H144,"0")+IFERROR(X145/H145,"0")</f>
        <v>0</v>
      </c>
      <c r="Y146" s="763">
        <f>IFERROR(Y139/H139,"0")+IFERROR(Y140/H140,"0")+IFERROR(Y141/H141,"0")+IFERROR(Y142/H142,"0")+IFERROR(Y143/H143,"0")+IFERROR(Y144/H144,"0")+IFERROR(Y145/H145,"0")</f>
        <v>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71</v>
      </c>
      <c r="Q147" s="777"/>
      <c r="R147" s="777"/>
      <c r="S147" s="777"/>
      <c r="T147" s="777"/>
      <c r="U147" s="777"/>
      <c r="V147" s="778"/>
      <c r="W147" s="37" t="s">
        <v>69</v>
      </c>
      <c r="X147" s="763">
        <f>IFERROR(SUM(X139:X145),"0")</f>
        <v>0</v>
      </c>
      <c r="Y147" s="763">
        <f>IFERROR(SUM(Y139:Y145),"0")</f>
        <v>0</v>
      </c>
      <c r="Z147" s="37"/>
      <c r="AA147" s="764"/>
      <c r="AB147" s="764"/>
      <c r="AC147" s="764"/>
    </row>
    <row r="148" spans="1:68" ht="14.25" customHeight="1" x14ac:dyDescent="0.25">
      <c r="A148" s="774" t="s">
        <v>214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292</v>
      </c>
      <c r="B149" s="54" t="s">
        <v>293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69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294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295</v>
      </c>
      <c r="B150" s="54" t="s">
        <v>296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69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297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71</v>
      </c>
      <c r="Q151" s="777"/>
      <c r="R151" s="777"/>
      <c r="S151" s="777"/>
      <c r="T151" s="777"/>
      <c r="U151" s="777"/>
      <c r="V151" s="778"/>
      <c r="W151" s="37" t="s">
        <v>72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71</v>
      </c>
      <c r="Q152" s="777"/>
      <c r="R152" s="777"/>
      <c r="S152" s="777"/>
      <c r="T152" s="777"/>
      <c r="U152" s="777"/>
      <c r="V152" s="778"/>
      <c r="W152" s="37" t="s">
        <v>69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298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114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299</v>
      </c>
      <c r="B155" s="54" t="s">
        <v>300</v>
      </c>
      <c r="C155" s="31">
        <v>4301011564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68"/>
      <c r="R155" s="768"/>
      <c r="S155" s="768"/>
      <c r="T155" s="769"/>
      <c r="U155" s="34"/>
      <c r="V155" s="34"/>
      <c r="W155" s="35" t="s">
        <v>69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301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299</v>
      </c>
      <c r="B156" s="54" t="s">
        <v>302</v>
      </c>
      <c r="C156" s="31">
        <v>4301011562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68"/>
      <c r="R156" s="768"/>
      <c r="S156" s="768"/>
      <c r="T156" s="769"/>
      <c r="U156" s="34"/>
      <c r="V156" s="34"/>
      <c r="W156" s="35" t="s">
        <v>69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301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71</v>
      </c>
      <c r="Q157" s="777"/>
      <c r="R157" s="777"/>
      <c r="S157" s="777"/>
      <c r="T157" s="777"/>
      <c r="U157" s="777"/>
      <c r="V157" s="778"/>
      <c r="W157" s="37" t="s">
        <v>72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71</v>
      </c>
      <c r="Q158" s="777"/>
      <c r="R158" s="777"/>
      <c r="S158" s="777"/>
      <c r="T158" s="777"/>
      <c r="U158" s="777"/>
      <c r="V158" s="778"/>
      <c r="W158" s="37" t="s">
        <v>69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64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303</v>
      </c>
      <c r="B160" s="54" t="s">
        <v>304</v>
      </c>
      <c r="C160" s="31">
        <v>4301031234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81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69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305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303</v>
      </c>
      <c r="B161" s="54" t="s">
        <v>306</v>
      </c>
      <c r="C161" s="31">
        <v>4301031235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2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69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305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71</v>
      </c>
      <c r="Q162" s="777"/>
      <c r="R162" s="777"/>
      <c r="S162" s="777"/>
      <c r="T162" s="777"/>
      <c r="U162" s="777"/>
      <c r="V162" s="778"/>
      <c r="W162" s="37" t="s">
        <v>72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71</v>
      </c>
      <c r="Q163" s="777"/>
      <c r="R163" s="777"/>
      <c r="S163" s="777"/>
      <c r="T163" s="777"/>
      <c r="U163" s="777"/>
      <c r="V163" s="778"/>
      <c r="W163" s="37" t="s">
        <v>69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73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307</v>
      </c>
      <c r="B165" s="54" t="s">
        <v>308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69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301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307</v>
      </c>
      <c r="B166" s="54" t="s">
        <v>309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69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301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71</v>
      </c>
      <c r="Q167" s="777"/>
      <c r="R167" s="777"/>
      <c r="S167" s="777"/>
      <c r="T167" s="777"/>
      <c r="U167" s="777"/>
      <c r="V167" s="778"/>
      <c r="W167" s="37" t="s">
        <v>72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71</v>
      </c>
      <c r="Q168" s="777"/>
      <c r="R168" s="777"/>
      <c r="S168" s="777"/>
      <c r="T168" s="777"/>
      <c r="U168" s="777"/>
      <c r="V168" s="778"/>
      <c r="W168" s="37" t="s">
        <v>69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112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114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310</v>
      </c>
      <c r="B171" s="54" t="s">
        <v>311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76</v>
      </c>
      <c r="L171" s="32"/>
      <c r="M171" s="33" t="s">
        <v>118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69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312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71</v>
      </c>
      <c r="Q172" s="777"/>
      <c r="R172" s="777"/>
      <c r="S172" s="777"/>
      <c r="T172" s="777"/>
      <c r="U172" s="777"/>
      <c r="V172" s="778"/>
      <c r="W172" s="37" t="s">
        <v>72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71</v>
      </c>
      <c r="Q173" s="777"/>
      <c r="R173" s="777"/>
      <c r="S173" s="777"/>
      <c r="T173" s="777"/>
      <c r="U173" s="777"/>
      <c r="V173" s="778"/>
      <c r="W173" s="37" t="s">
        <v>69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64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313</v>
      </c>
      <c r="B175" s="54" t="s">
        <v>314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117</v>
      </c>
      <c r="L175" s="32"/>
      <c r="M175" s="33" t="s">
        <v>118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69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315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316</v>
      </c>
      <c r="B176" s="54" t="s">
        <v>317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69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318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319</v>
      </c>
      <c r="B177" s="54" t="s">
        <v>320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117</v>
      </c>
      <c r="L177" s="32"/>
      <c r="M177" s="33" t="s">
        <v>68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69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322</v>
      </c>
      <c r="B178" s="54" t="s">
        <v>323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69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324</v>
      </c>
      <c r="B179" s="54" t="s">
        <v>325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69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71</v>
      </c>
      <c r="Q180" s="777"/>
      <c r="R180" s="777"/>
      <c r="S180" s="777"/>
      <c r="T180" s="777"/>
      <c r="U180" s="777"/>
      <c r="V180" s="778"/>
      <c r="W180" s="37" t="s">
        <v>72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71</v>
      </c>
      <c r="Q181" s="777"/>
      <c r="R181" s="777"/>
      <c r="S181" s="777"/>
      <c r="T181" s="777"/>
      <c r="U181" s="777"/>
      <c r="V181" s="778"/>
      <c r="W181" s="37" t="s">
        <v>69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73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326</v>
      </c>
      <c r="B183" s="54" t="s">
        <v>327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117</v>
      </c>
      <c r="L183" s="32"/>
      <c r="M183" s="33" t="s">
        <v>68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69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328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76</v>
      </c>
      <c r="L184" s="32"/>
      <c r="M184" s="33" t="s">
        <v>121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69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331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332</v>
      </c>
      <c r="B185" s="54" t="s">
        <v>333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76</v>
      </c>
      <c r="L185" s="32"/>
      <c r="M185" s="33" t="s">
        <v>68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69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71</v>
      </c>
      <c r="Q186" s="777"/>
      <c r="R186" s="777"/>
      <c r="S186" s="777"/>
      <c r="T186" s="777"/>
      <c r="U186" s="777"/>
      <c r="V186" s="778"/>
      <c r="W186" s="37" t="s">
        <v>72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71</v>
      </c>
      <c r="Q187" s="777"/>
      <c r="R187" s="777"/>
      <c r="S187" s="777"/>
      <c r="T187" s="777"/>
      <c r="U187" s="777"/>
      <c r="V187" s="778"/>
      <c r="W187" s="37" t="s">
        <v>69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860" t="s">
        <v>334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335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168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336</v>
      </c>
      <c r="B191" s="54" t="s">
        <v>337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30" t="s">
        <v>338</v>
      </c>
      <c r="Q191" s="768"/>
      <c r="R191" s="768"/>
      <c r="S191" s="768"/>
      <c r="T191" s="769"/>
      <c r="U191" s="34"/>
      <c r="V191" s="34"/>
      <c r="W191" s="35" t="s">
        <v>69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339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71</v>
      </c>
      <c r="Q192" s="777"/>
      <c r="R192" s="777"/>
      <c r="S192" s="777"/>
      <c r="T192" s="777"/>
      <c r="U192" s="777"/>
      <c r="V192" s="778"/>
      <c r="W192" s="37" t="s">
        <v>72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71</v>
      </c>
      <c r="Q193" s="777"/>
      <c r="R193" s="777"/>
      <c r="S193" s="777"/>
      <c r="T193" s="777"/>
      <c r="U193" s="777"/>
      <c r="V193" s="778"/>
      <c r="W193" s="37" t="s">
        <v>69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64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340</v>
      </c>
      <c r="B195" s="54" t="s">
        <v>341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69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69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69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348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349</v>
      </c>
      <c r="B198" s="54" t="s">
        <v>350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69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351</v>
      </c>
      <c r="B199" s="54" t="s">
        <v>352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69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353</v>
      </c>
      <c r="B200" s="54" t="s">
        <v>354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69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355</v>
      </c>
      <c r="B201" s="54" t="s">
        <v>356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76</v>
      </c>
      <c r="L201" s="32"/>
      <c r="M201" s="33" t="s">
        <v>68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69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357</v>
      </c>
      <c r="B202" s="54" t="s">
        <v>358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69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359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71</v>
      </c>
      <c r="Q203" s="777"/>
      <c r="R203" s="777"/>
      <c r="S203" s="777"/>
      <c r="T203" s="777"/>
      <c r="U203" s="777"/>
      <c r="V203" s="778"/>
      <c r="W203" s="37" t="s">
        <v>72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71</v>
      </c>
      <c r="Q204" s="777"/>
      <c r="R204" s="777"/>
      <c r="S204" s="777"/>
      <c r="T204" s="777"/>
      <c r="U204" s="777"/>
      <c r="V204" s="778"/>
      <c r="W204" s="37" t="s">
        <v>69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customHeight="1" x14ac:dyDescent="0.25">
      <c r="A205" s="785" t="s">
        <v>360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114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361</v>
      </c>
      <c r="B207" s="54" t="s">
        <v>362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117</v>
      </c>
      <c r="L207" s="32"/>
      <c r="M207" s="33" t="s">
        <v>118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69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363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364</v>
      </c>
      <c r="B208" s="54" t="s">
        <v>365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76</v>
      </c>
      <c r="L208" s="32"/>
      <c r="M208" s="33" t="s">
        <v>68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69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71</v>
      </c>
      <c r="Q209" s="777"/>
      <c r="R209" s="777"/>
      <c r="S209" s="777"/>
      <c r="T209" s="777"/>
      <c r="U209" s="777"/>
      <c r="V209" s="778"/>
      <c r="W209" s="37" t="s">
        <v>72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71</v>
      </c>
      <c r="Q210" s="777"/>
      <c r="R210" s="777"/>
      <c r="S210" s="777"/>
      <c r="T210" s="777"/>
      <c r="U210" s="777"/>
      <c r="V210" s="778"/>
      <c r="W210" s="37" t="s">
        <v>69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168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366</v>
      </c>
      <c r="B212" s="54" t="s">
        <v>367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117</v>
      </c>
      <c r="L212" s="32"/>
      <c r="M212" s="33" t="s">
        <v>121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69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369</v>
      </c>
      <c r="B213" s="54" t="s">
        <v>370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76</v>
      </c>
      <c r="L213" s="32"/>
      <c r="M213" s="33" t="s">
        <v>118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69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368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71</v>
      </c>
      <c r="Q214" s="777"/>
      <c r="R214" s="777"/>
      <c r="S214" s="777"/>
      <c r="T214" s="777"/>
      <c r="U214" s="777"/>
      <c r="V214" s="778"/>
      <c r="W214" s="37" t="s">
        <v>72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71</v>
      </c>
      <c r="Q215" s="777"/>
      <c r="R215" s="777"/>
      <c r="S215" s="777"/>
      <c r="T215" s="777"/>
      <c r="U215" s="777"/>
      <c r="V215" s="778"/>
      <c r="W215" s="37" t="s">
        <v>69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64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371</v>
      </c>
      <c r="B217" s="54" t="s">
        <v>372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69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customHeight="1" x14ac:dyDescent="0.25">
      <c r="A218" s="54" t="s">
        <v>374</v>
      </c>
      <c r="B218" s="54" t="s">
        <v>375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69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69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69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383</v>
      </c>
      <c r="B221" s="54" t="s">
        <v>384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69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385</v>
      </c>
      <c r="B222" s="54" t="s">
        <v>386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69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387</v>
      </c>
      <c r="B223" s="54" t="s">
        <v>388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69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389</v>
      </c>
      <c r="B224" s="54" t="s">
        <v>390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69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71</v>
      </c>
      <c r="Q225" s="777"/>
      <c r="R225" s="777"/>
      <c r="S225" s="777"/>
      <c r="T225" s="777"/>
      <c r="U225" s="777"/>
      <c r="V225" s="778"/>
      <c r="W225" s="37" t="s">
        <v>72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71</v>
      </c>
      <c r="Q226" s="777"/>
      <c r="R226" s="777"/>
      <c r="S226" s="777"/>
      <c r="T226" s="777"/>
      <c r="U226" s="777"/>
      <c r="V226" s="778"/>
      <c r="W226" s="37" t="s">
        <v>69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customHeight="1" x14ac:dyDescent="0.25">
      <c r="A227" s="774" t="s">
        <v>73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391</v>
      </c>
      <c r="B228" s="54" t="s">
        <v>392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117</v>
      </c>
      <c r="L228" s="32"/>
      <c r="M228" s="33" t="s">
        <v>121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69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394</v>
      </c>
      <c r="B229" s="54" t="s">
        <v>395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117</v>
      </c>
      <c r="L229" s="32"/>
      <c r="M229" s="33" t="s">
        <v>68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69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117</v>
      </c>
      <c r="L230" s="32"/>
      <c r="M230" s="33" t="s">
        <v>121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69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117</v>
      </c>
      <c r="L231" s="32"/>
      <c r="M231" s="33" t="s">
        <v>68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69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403</v>
      </c>
      <c r="B232" s="54" t="s">
        <v>404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76</v>
      </c>
      <c r="L232" s="32"/>
      <c r="M232" s="33" t="s">
        <v>121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69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393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customHeight="1" x14ac:dyDescent="0.25">
      <c r="A233" s="54" t="s">
        <v>405</v>
      </c>
      <c r="B233" s="54" t="s">
        <v>406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76</v>
      </c>
      <c r="L233" s="32"/>
      <c r="M233" s="33" t="s">
        <v>154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69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408</v>
      </c>
      <c r="B234" s="54" t="s">
        <v>409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69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69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413</v>
      </c>
      <c r="B236" s="54" t="s">
        <v>414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69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396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415</v>
      </c>
      <c r="B237" s="54" t="s">
        <v>416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69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417</v>
      </c>
      <c r="B238" s="54" t="s">
        <v>418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76</v>
      </c>
      <c r="L238" s="32"/>
      <c r="M238" s="33" t="s">
        <v>121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69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71</v>
      </c>
      <c r="Q239" s="777"/>
      <c r="R239" s="777"/>
      <c r="S239" s="777"/>
      <c r="T239" s="777"/>
      <c r="U239" s="777"/>
      <c r="V239" s="778"/>
      <c r="W239" s="37" t="s">
        <v>72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71</v>
      </c>
      <c r="Q240" s="777"/>
      <c r="R240" s="777"/>
      <c r="S240" s="777"/>
      <c r="T240" s="777"/>
      <c r="U240" s="777"/>
      <c r="V240" s="778"/>
      <c r="W240" s="37" t="s">
        <v>69</v>
      </c>
      <c r="X240" s="763">
        <f>IFERROR(SUM(X228:X238),"0")</f>
        <v>0</v>
      </c>
      <c r="Y240" s="763">
        <f>IFERROR(SUM(Y228:Y238),"0")</f>
        <v>0</v>
      </c>
      <c r="Z240" s="37"/>
      <c r="AA240" s="764"/>
      <c r="AB240" s="764"/>
      <c r="AC240" s="764"/>
    </row>
    <row r="241" spans="1:68" ht="14.25" customHeight="1" x14ac:dyDescent="0.25">
      <c r="A241" s="774" t="s">
        <v>214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419</v>
      </c>
      <c r="B242" s="54" t="s">
        <v>420</v>
      </c>
      <c r="C242" s="31">
        <v>4301060360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5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69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419</v>
      </c>
      <c r="B243" s="54" t="s">
        <v>422</v>
      </c>
      <c r="C243" s="31">
        <v>4301060404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40</v>
      </c>
      <c r="P243" s="117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69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423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424</v>
      </c>
      <c r="B244" s="54" t="s">
        <v>425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69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426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427</v>
      </c>
      <c r="B245" s="54" t="s">
        <v>428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76</v>
      </c>
      <c r="L245" s="32"/>
      <c r="M245" s="33" t="s">
        <v>68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69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430</v>
      </c>
      <c r="B246" s="54" t="s">
        <v>431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76</v>
      </c>
      <c r="L246" s="32"/>
      <c r="M246" s="33" t="s">
        <v>121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69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432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71</v>
      </c>
      <c r="Q247" s="777"/>
      <c r="R247" s="777"/>
      <c r="S247" s="777"/>
      <c r="T247" s="777"/>
      <c r="U247" s="777"/>
      <c r="V247" s="778"/>
      <c r="W247" s="37" t="s">
        <v>72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71</v>
      </c>
      <c r="Q248" s="777"/>
      <c r="R248" s="777"/>
      <c r="S248" s="777"/>
      <c r="T248" s="777"/>
      <c r="U248" s="777"/>
      <c r="V248" s="778"/>
      <c r="W248" s="37" t="s">
        <v>69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customHeight="1" x14ac:dyDescent="0.25">
      <c r="A249" s="785" t="s">
        <v>433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114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434</v>
      </c>
      <c r="B251" s="54" t="s">
        <v>435</v>
      </c>
      <c r="C251" s="31">
        <v>4301011717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69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434</v>
      </c>
      <c r="B252" s="54" t="s">
        <v>437</v>
      </c>
      <c r="C252" s="31">
        <v>4301011945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48</v>
      </c>
      <c r="K252" s="32" t="s">
        <v>117</v>
      </c>
      <c r="L252" s="32"/>
      <c r="M252" s="33" t="s">
        <v>145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69</v>
      </c>
      <c r="X252" s="761">
        <v>0</v>
      </c>
      <c r="Y252" s="762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439</v>
      </c>
      <c r="B253" s="54" t="s">
        <v>440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117</v>
      </c>
      <c r="L253" s="32"/>
      <c r="M253" s="33" t="s">
        <v>118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69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442</v>
      </c>
      <c r="B254" s="54" t="s">
        <v>443</v>
      </c>
      <c r="C254" s="31">
        <v>4301011733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69</v>
      </c>
      <c r="X254" s="761">
        <v>0</v>
      </c>
      <c r="Y254" s="762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444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442</v>
      </c>
      <c r="B255" s="54" t="s">
        <v>445</v>
      </c>
      <c r="C255" s="31">
        <v>4301011944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48</v>
      </c>
      <c r="K255" s="32" t="s">
        <v>117</v>
      </c>
      <c r="L255" s="32"/>
      <c r="M255" s="33" t="s">
        <v>145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69</v>
      </c>
      <c r="X255" s="761">
        <v>0</v>
      </c>
      <c r="Y255" s="762">
        <f t="shared" si="4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446</v>
      </c>
      <c r="B256" s="54" t="s">
        <v>447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69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448</v>
      </c>
      <c r="B257" s="54" t="s">
        <v>449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69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441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450</v>
      </c>
      <c r="B258" s="54" t="s">
        <v>451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69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452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71</v>
      </c>
      <c r="Q259" s="777"/>
      <c r="R259" s="777"/>
      <c r="S259" s="777"/>
      <c r="T259" s="777"/>
      <c r="U259" s="777"/>
      <c r="V259" s="778"/>
      <c r="W259" s="37" t="s">
        <v>72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71</v>
      </c>
      <c r="Q260" s="777"/>
      <c r="R260" s="777"/>
      <c r="S260" s="777"/>
      <c r="T260" s="777"/>
      <c r="U260" s="777"/>
      <c r="V260" s="778"/>
      <c r="W260" s="37" t="s">
        <v>69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453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114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454</v>
      </c>
      <c r="B263" s="54" t="s">
        <v>455</v>
      </c>
      <c r="C263" s="31">
        <v>4301011826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69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454</v>
      </c>
      <c r="B264" s="54" t="s">
        <v>457</v>
      </c>
      <c r="C264" s="31">
        <v>4301011942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48</v>
      </c>
      <c r="K264" s="32" t="s">
        <v>117</v>
      </c>
      <c r="L264" s="32"/>
      <c r="M264" s="33" t="s">
        <v>145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69</v>
      </c>
      <c r="X264" s="761">
        <v>0</v>
      </c>
      <c r="Y264" s="762">
        <f t="shared" si="52"/>
        <v>0</v>
      </c>
      <c r="Z264" s="36" t="str">
        <f>IFERROR(IF(Y264=0,"",ROUNDUP(Y264/H264,0)*0.02039),"")</f>
        <v/>
      </c>
      <c r="AA264" s="56"/>
      <c r="AB264" s="57"/>
      <c r="AC264" s="343" t="s">
        <v>146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117</v>
      </c>
      <c r="L265" s="32"/>
      <c r="M265" s="33" t="s">
        <v>118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69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4301011721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68"/>
      <c r="R266" s="768"/>
      <c r="S266" s="768"/>
      <c r="T266" s="769"/>
      <c r="U266" s="34"/>
      <c r="V266" s="34"/>
      <c r="W266" s="35" t="s">
        <v>69</v>
      </c>
      <c r="X266" s="761">
        <v>0</v>
      </c>
      <c r="Y266" s="762">
        <f t="shared" si="52"/>
        <v>0</v>
      </c>
      <c r="Z266" s="36" t="str">
        <f>IFERROR(IF(Y266=0,"",ROUNDUP(Y266/H266,0)*0.02175),"")</f>
        <v/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461</v>
      </c>
      <c r="B267" s="54" t="s">
        <v>464</v>
      </c>
      <c r="C267" s="31">
        <v>4301011941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48</v>
      </c>
      <c r="K267" s="32" t="s">
        <v>117</v>
      </c>
      <c r="L267" s="32"/>
      <c r="M267" s="33" t="s">
        <v>145</v>
      </c>
      <c r="N267" s="33"/>
      <c r="O267" s="32">
        <v>55</v>
      </c>
      <c r="P267" s="968" t="s">
        <v>465</v>
      </c>
      <c r="Q267" s="768"/>
      <c r="R267" s="768"/>
      <c r="S267" s="768"/>
      <c r="T267" s="769"/>
      <c r="U267" s="34"/>
      <c r="V267" s="34"/>
      <c r="W267" s="35" t="s">
        <v>69</v>
      </c>
      <c r="X267" s="761">
        <v>0</v>
      </c>
      <c r="Y267" s="762">
        <f t="shared" si="52"/>
        <v>0</v>
      </c>
      <c r="Z267" s="36" t="str">
        <f>IFERROR(IF(Y267=0,"",ROUNDUP(Y267/H267,0)*0.02039),"")</f>
        <v/>
      </c>
      <c r="AA267" s="56"/>
      <c r="AB267" s="57"/>
      <c r="AC267" s="349" t="s">
        <v>146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69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468</v>
      </c>
      <c r="B269" s="54" t="s">
        <v>469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69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470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471</v>
      </c>
      <c r="B270" s="54" t="s">
        <v>472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69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473</v>
      </c>
      <c r="B271" s="54" t="s">
        <v>474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69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71</v>
      </c>
      <c r="Q272" s="777"/>
      <c r="R272" s="777"/>
      <c r="S272" s="777"/>
      <c r="T272" s="777"/>
      <c r="U272" s="777"/>
      <c r="V272" s="778"/>
      <c r="W272" s="37" t="s">
        <v>72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71</v>
      </c>
      <c r="Q273" s="777"/>
      <c r="R273" s="777"/>
      <c r="S273" s="777"/>
      <c r="T273" s="777"/>
      <c r="U273" s="777"/>
      <c r="V273" s="778"/>
      <c r="W273" s="37" t="s">
        <v>69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168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475</v>
      </c>
      <c r="B275" s="54" t="s">
        <v>476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67</v>
      </c>
      <c r="L275" s="32"/>
      <c r="M275" s="33" t="s">
        <v>121</v>
      </c>
      <c r="N275" s="33"/>
      <c r="O275" s="32">
        <v>50</v>
      </c>
      <c r="P275" s="806" t="s">
        <v>477</v>
      </c>
      <c r="Q275" s="768"/>
      <c r="R275" s="768"/>
      <c r="S275" s="768"/>
      <c r="T275" s="769"/>
      <c r="U275" s="34"/>
      <c r="V275" s="34"/>
      <c r="W275" s="35" t="s">
        <v>69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478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71</v>
      </c>
      <c r="Q276" s="777"/>
      <c r="R276" s="777"/>
      <c r="S276" s="777"/>
      <c r="T276" s="777"/>
      <c r="U276" s="777"/>
      <c r="V276" s="778"/>
      <c r="W276" s="37" t="s">
        <v>72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71</v>
      </c>
      <c r="Q277" s="777"/>
      <c r="R277" s="777"/>
      <c r="S277" s="777"/>
      <c r="T277" s="777"/>
      <c r="U277" s="777"/>
      <c r="V277" s="778"/>
      <c r="W277" s="37" t="s">
        <v>69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479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114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480</v>
      </c>
      <c r="B280" s="54" t="s">
        <v>481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117</v>
      </c>
      <c r="L280" s="32"/>
      <c r="M280" s="33" t="s">
        <v>121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69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482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483</v>
      </c>
      <c r="B281" s="54" t="s">
        <v>484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69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486</v>
      </c>
      <c r="B282" s="54" t="s">
        <v>487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117</v>
      </c>
      <c r="L282" s="32"/>
      <c r="M282" s="33" t="s">
        <v>145</v>
      </c>
      <c r="N282" s="33"/>
      <c r="O282" s="32">
        <v>55</v>
      </c>
      <c r="P282" s="1087" t="s">
        <v>488</v>
      </c>
      <c r="Q282" s="768"/>
      <c r="R282" s="768"/>
      <c r="S282" s="768"/>
      <c r="T282" s="769"/>
      <c r="U282" s="34"/>
      <c r="V282" s="34"/>
      <c r="W282" s="35" t="s">
        <v>69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489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486</v>
      </c>
      <c r="B283" s="54" t="s">
        <v>490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117</v>
      </c>
      <c r="L283" s="32"/>
      <c r="M283" s="33" t="s">
        <v>118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69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492</v>
      </c>
      <c r="B284" s="54" t="s">
        <v>493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69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494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495</v>
      </c>
      <c r="B285" s="54" t="s">
        <v>496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69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497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498</v>
      </c>
      <c r="B286" s="54" t="s">
        <v>499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76</v>
      </c>
      <c r="L286" s="32"/>
      <c r="M286" s="33" t="s">
        <v>118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69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500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501</v>
      </c>
      <c r="B287" s="54" t="s">
        <v>502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69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503</v>
      </c>
      <c r="B288" s="54" t="s">
        <v>504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69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505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506</v>
      </c>
      <c r="B289" s="54" t="s">
        <v>507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69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71</v>
      </c>
      <c r="Q290" s="777"/>
      <c r="R290" s="777"/>
      <c r="S290" s="777"/>
      <c r="T290" s="777"/>
      <c r="U290" s="777"/>
      <c r="V290" s="778"/>
      <c r="W290" s="37" t="s">
        <v>72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71</v>
      </c>
      <c r="Q291" s="777"/>
      <c r="R291" s="777"/>
      <c r="S291" s="777"/>
      <c r="T291" s="777"/>
      <c r="U291" s="777"/>
      <c r="V291" s="778"/>
      <c r="W291" s="37" t="s">
        <v>69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508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114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509</v>
      </c>
      <c r="B294" s="54" t="s">
        <v>510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117</v>
      </c>
      <c r="L294" s="32"/>
      <c r="M294" s="33" t="s">
        <v>118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69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71</v>
      </c>
      <c r="Q295" s="777"/>
      <c r="R295" s="777"/>
      <c r="S295" s="777"/>
      <c r="T295" s="777"/>
      <c r="U295" s="777"/>
      <c r="V295" s="778"/>
      <c r="W295" s="37" t="s">
        <v>72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71</v>
      </c>
      <c r="Q296" s="777"/>
      <c r="R296" s="777"/>
      <c r="S296" s="777"/>
      <c r="T296" s="777"/>
      <c r="U296" s="777"/>
      <c r="V296" s="778"/>
      <c r="W296" s="37" t="s">
        <v>69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511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114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512</v>
      </c>
      <c r="B299" s="54" t="s">
        <v>513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117</v>
      </c>
      <c r="L299" s="32"/>
      <c r="M299" s="33" t="s">
        <v>121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69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514</v>
      </c>
      <c r="B300" s="54" t="s">
        <v>515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117</v>
      </c>
      <c r="L300" s="32"/>
      <c r="M300" s="33" t="s">
        <v>68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69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516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517</v>
      </c>
      <c r="B301" s="54" t="s">
        <v>518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69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71</v>
      </c>
      <c r="Q302" s="777"/>
      <c r="R302" s="777"/>
      <c r="S302" s="777"/>
      <c r="T302" s="777"/>
      <c r="U302" s="777"/>
      <c r="V302" s="778"/>
      <c r="W302" s="37" t="s">
        <v>72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71</v>
      </c>
      <c r="Q303" s="777"/>
      <c r="R303" s="777"/>
      <c r="S303" s="777"/>
      <c r="T303" s="777"/>
      <c r="U303" s="777"/>
      <c r="V303" s="778"/>
      <c r="W303" s="37" t="s">
        <v>69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520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73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521</v>
      </c>
      <c r="B306" s="54" t="s">
        <v>522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117</v>
      </c>
      <c r="L306" s="32"/>
      <c r="M306" s="33" t="s">
        <v>121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69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523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524</v>
      </c>
      <c r="B307" s="54" t="s">
        <v>525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76</v>
      </c>
      <c r="L307" s="32"/>
      <c r="M307" s="33" t="s">
        <v>68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69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526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527</v>
      </c>
      <c r="B308" s="54" t="s">
        <v>528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76</v>
      </c>
      <c r="L308" s="32"/>
      <c r="M308" s="33" t="s">
        <v>121</v>
      </c>
      <c r="N308" s="33"/>
      <c r="O308" s="32">
        <v>45</v>
      </c>
      <c r="P308" s="948" t="s">
        <v>529</v>
      </c>
      <c r="Q308" s="768"/>
      <c r="R308" s="768"/>
      <c r="S308" s="768"/>
      <c r="T308" s="769"/>
      <c r="U308" s="34"/>
      <c r="V308" s="34"/>
      <c r="W308" s="35" t="s">
        <v>69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530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531</v>
      </c>
      <c r="B309" s="54" t="s">
        <v>532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76</v>
      </c>
      <c r="L309" s="32"/>
      <c r="M309" s="33" t="s">
        <v>68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69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533</v>
      </c>
      <c r="B310" s="54" t="s">
        <v>534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69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customHeight="1" x14ac:dyDescent="0.25">
      <c r="A311" s="54" t="s">
        <v>535</v>
      </c>
      <c r="B311" s="54" t="s">
        <v>536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76</v>
      </c>
      <c r="L311" s="32"/>
      <c r="M311" s="33" t="s">
        <v>68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69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537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71</v>
      </c>
      <c r="Q312" s="777"/>
      <c r="R312" s="777"/>
      <c r="S312" s="777"/>
      <c r="T312" s="777"/>
      <c r="U312" s="777"/>
      <c r="V312" s="778"/>
      <c r="W312" s="37" t="s">
        <v>72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71</v>
      </c>
      <c r="Q313" s="777"/>
      <c r="R313" s="777"/>
      <c r="S313" s="777"/>
      <c r="T313" s="777"/>
      <c r="U313" s="777"/>
      <c r="V313" s="778"/>
      <c r="W313" s="37" t="s">
        <v>69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customHeight="1" x14ac:dyDescent="0.25">
      <c r="A314" s="785" t="s">
        <v>538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114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539</v>
      </c>
      <c r="B316" s="54" t="s">
        <v>540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76</v>
      </c>
      <c r="L316" s="32"/>
      <c r="M316" s="33" t="s">
        <v>121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69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541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71</v>
      </c>
      <c r="Q317" s="777"/>
      <c r="R317" s="777"/>
      <c r="S317" s="777"/>
      <c r="T317" s="777"/>
      <c r="U317" s="777"/>
      <c r="V317" s="778"/>
      <c r="W317" s="37" t="s">
        <v>72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71</v>
      </c>
      <c r="Q318" s="777"/>
      <c r="R318" s="777"/>
      <c r="S318" s="777"/>
      <c r="T318" s="777"/>
      <c r="U318" s="777"/>
      <c r="V318" s="778"/>
      <c r="W318" s="37" t="s">
        <v>69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64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542</v>
      </c>
      <c r="B320" s="54" t="s">
        <v>543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69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544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71</v>
      </c>
      <c r="Q321" s="777"/>
      <c r="R321" s="777"/>
      <c r="S321" s="777"/>
      <c r="T321" s="777"/>
      <c r="U321" s="777"/>
      <c r="V321" s="778"/>
      <c r="W321" s="37" t="s">
        <v>72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71</v>
      </c>
      <c r="Q322" s="777"/>
      <c r="R322" s="777"/>
      <c r="S322" s="777"/>
      <c r="T322" s="777"/>
      <c r="U322" s="777"/>
      <c r="V322" s="778"/>
      <c r="W322" s="37" t="s">
        <v>69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73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545</v>
      </c>
      <c r="B324" s="54" t="s">
        <v>546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76</v>
      </c>
      <c r="L324" s="32"/>
      <c r="M324" s="33" t="s">
        <v>68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69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547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71</v>
      </c>
      <c r="Q325" s="777"/>
      <c r="R325" s="777"/>
      <c r="S325" s="777"/>
      <c r="T325" s="777"/>
      <c r="U325" s="777"/>
      <c r="V325" s="778"/>
      <c r="W325" s="37" t="s">
        <v>72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71</v>
      </c>
      <c r="Q326" s="777"/>
      <c r="R326" s="777"/>
      <c r="S326" s="777"/>
      <c r="T326" s="777"/>
      <c r="U326" s="777"/>
      <c r="V326" s="778"/>
      <c r="W326" s="37" t="s">
        <v>69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548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114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549</v>
      </c>
      <c r="B329" s="54" t="s">
        <v>550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69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551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71</v>
      </c>
      <c r="Q330" s="777"/>
      <c r="R330" s="777"/>
      <c r="S330" s="777"/>
      <c r="T330" s="777"/>
      <c r="U330" s="777"/>
      <c r="V330" s="778"/>
      <c r="W330" s="37" t="s">
        <v>72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71</v>
      </c>
      <c r="Q331" s="777"/>
      <c r="R331" s="777"/>
      <c r="S331" s="777"/>
      <c r="T331" s="777"/>
      <c r="U331" s="777"/>
      <c r="V331" s="778"/>
      <c r="W331" s="37" t="s">
        <v>69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64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552</v>
      </c>
      <c r="B333" s="54" t="s">
        <v>553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69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554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71</v>
      </c>
      <c r="Q334" s="777"/>
      <c r="R334" s="777"/>
      <c r="S334" s="777"/>
      <c r="T334" s="777"/>
      <c r="U334" s="777"/>
      <c r="V334" s="778"/>
      <c r="W334" s="37" t="s">
        <v>72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71</v>
      </c>
      <c r="Q335" s="777"/>
      <c r="R335" s="777"/>
      <c r="S335" s="777"/>
      <c r="T335" s="777"/>
      <c r="U335" s="777"/>
      <c r="V335" s="778"/>
      <c r="W335" s="37" t="s">
        <v>69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73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555</v>
      </c>
      <c r="B337" s="54" t="s">
        <v>556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76</v>
      </c>
      <c r="L337" s="32"/>
      <c r="M337" s="33" t="s">
        <v>121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69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557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558</v>
      </c>
      <c r="B338" s="54" t="s">
        <v>559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69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560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71</v>
      </c>
      <c r="Q339" s="777"/>
      <c r="R339" s="777"/>
      <c r="S339" s="777"/>
      <c r="T339" s="777"/>
      <c r="U339" s="777"/>
      <c r="V339" s="778"/>
      <c r="W339" s="37" t="s">
        <v>72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71</v>
      </c>
      <c r="Q340" s="777"/>
      <c r="R340" s="777"/>
      <c r="S340" s="777"/>
      <c r="T340" s="777"/>
      <c r="U340" s="777"/>
      <c r="V340" s="778"/>
      <c r="W340" s="37" t="s">
        <v>69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561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114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562</v>
      </c>
      <c r="B343" s="54" t="s">
        <v>563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117</v>
      </c>
      <c r="L343" s="32"/>
      <c r="M343" s="33" t="s">
        <v>118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69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452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71</v>
      </c>
      <c r="Q344" s="777"/>
      <c r="R344" s="777"/>
      <c r="S344" s="777"/>
      <c r="T344" s="777"/>
      <c r="U344" s="777"/>
      <c r="V344" s="778"/>
      <c r="W344" s="37" t="s">
        <v>72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71</v>
      </c>
      <c r="Q345" s="777"/>
      <c r="R345" s="777"/>
      <c r="S345" s="777"/>
      <c r="T345" s="777"/>
      <c r="U345" s="777"/>
      <c r="V345" s="778"/>
      <c r="W345" s="37" t="s">
        <v>69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64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564</v>
      </c>
      <c r="B347" s="54" t="s">
        <v>565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69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567</v>
      </c>
      <c r="B348" s="54" t="s">
        <v>568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69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566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71</v>
      </c>
      <c r="Q349" s="777"/>
      <c r="R349" s="777"/>
      <c r="S349" s="777"/>
      <c r="T349" s="777"/>
      <c r="U349" s="777"/>
      <c r="V349" s="778"/>
      <c r="W349" s="37" t="s">
        <v>72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71</v>
      </c>
      <c r="Q350" s="777"/>
      <c r="R350" s="777"/>
      <c r="S350" s="777"/>
      <c r="T350" s="777"/>
      <c r="U350" s="777"/>
      <c r="V350" s="778"/>
      <c r="W350" s="37" t="s">
        <v>69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569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114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570</v>
      </c>
      <c r="B353" s="54" t="s">
        <v>571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69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572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573</v>
      </c>
      <c r="B354" s="54" t="s">
        <v>574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117</v>
      </c>
      <c r="L354" s="32"/>
      <c r="M354" s="33" t="s">
        <v>145</v>
      </c>
      <c r="N354" s="33"/>
      <c r="O354" s="32">
        <v>55</v>
      </c>
      <c r="P354" s="1118" t="s">
        <v>575</v>
      </c>
      <c r="Q354" s="768"/>
      <c r="R354" s="768"/>
      <c r="S354" s="768"/>
      <c r="T354" s="769"/>
      <c r="U354" s="34"/>
      <c r="V354" s="34"/>
      <c r="W354" s="35" t="s">
        <v>69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576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573</v>
      </c>
      <c r="B355" s="54" t="s">
        <v>577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117</v>
      </c>
      <c r="L355" s="32"/>
      <c r="M355" s="33" t="s">
        <v>121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69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578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579</v>
      </c>
      <c r="B356" s="54" t="s">
        <v>580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69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581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582</v>
      </c>
      <c r="B357" s="54" t="s">
        <v>583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76</v>
      </c>
      <c r="L357" s="32"/>
      <c r="M357" s="33" t="s">
        <v>118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69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572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584</v>
      </c>
      <c r="B358" s="54" t="s">
        <v>585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69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587</v>
      </c>
      <c r="B359" s="54" t="s">
        <v>588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69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589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590</v>
      </c>
      <c r="B360" s="54" t="s">
        <v>591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76</v>
      </c>
      <c r="L360" s="32"/>
      <c r="M360" s="33" t="s">
        <v>68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69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592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593</v>
      </c>
      <c r="B361" s="54" t="s">
        <v>594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76</v>
      </c>
      <c r="L361" s="32"/>
      <c r="M361" s="33" t="s">
        <v>118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69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578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71</v>
      </c>
      <c r="Q362" s="777"/>
      <c r="R362" s="777"/>
      <c r="S362" s="777"/>
      <c r="T362" s="777"/>
      <c r="U362" s="777"/>
      <c r="V362" s="778"/>
      <c r="W362" s="37" t="s">
        <v>72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71</v>
      </c>
      <c r="Q363" s="777"/>
      <c r="R363" s="777"/>
      <c r="S363" s="777"/>
      <c r="T363" s="777"/>
      <c r="U363" s="777"/>
      <c r="V363" s="778"/>
      <c r="W363" s="37" t="s">
        <v>69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64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595</v>
      </c>
      <c r="B365" s="54" t="s">
        <v>596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69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597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598</v>
      </c>
      <c r="B366" s="54" t="s">
        <v>599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69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600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601</v>
      </c>
      <c r="B367" s="54" t="s">
        <v>602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69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603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604</v>
      </c>
      <c r="B368" s="54" t="s">
        <v>605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67</v>
      </c>
      <c r="L368" s="32"/>
      <c r="M368" s="33" t="s">
        <v>68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69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600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71</v>
      </c>
      <c r="Q369" s="777"/>
      <c r="R369" s="777"/>
      <c r="S369" s="777"/>
      <c r="T369" s="777"/>
      <c r="U369" s="777"/>
      <c r="V369" s="778"/>
      <c r="W369" s="37" t="s">
        <v>72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71</v>
      </c>
      <c r="Q370" s="777"/>
      <c r="R370" s="777"/>
      <c r="S370" s="777"/>
      <c r="T370" s="777"/>
      <c r="U370" s="777"/>
      <c r="V370" s="778"/>
      <c r="W370" s="37" t="s">
        <v>69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73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606</v>
      </c>
      <c r="B372" s="54" t="s">
        <v>607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117</v>
      </c>
      <c r="L372" s="32"/>
      <c r="M372" s="33" t="s">
        <v>121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69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608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609</v>
      </c>
      <c r="B373" s="54" t="s">
        <v>610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117</v>
      </c>
      <c r="L373" s="32"/>
      <c r="M373" s="33" t="s">
        <v>68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69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611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612</v>
      </c>
      <c r="B374" s="54" t="s">
        <v>613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69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614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615</v>
      </c>
      <c r="B375" s="54" t="s">
        <v>616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76</v>
      </c>
      <c r="L375" s="32"/>
      <c r="M375" s="33" t="s">
        <v>68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69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617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618</v>
      </c>
      <c r="B376" s="54" t="s">
        <v>619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69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620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621</v>
      </c>
      <c r="B377" s="54" t="s">
        <v>622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69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623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71</v>
      </c>
      <c r="Q378" s="777"/>
      <c r="R378" s="777"/>
      <c r="S378" s="777"/>
      <c r="T378" s="777"/>
      <c r="U378" s="777"/>
      <c r="V378" s="778"/>
      <c r="W378" s="37" t="s">
        <v>72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71</v>
      </c>
      <c r="Q379" s="777"/>
      <c r="R379" s="777"/>
      <c r="S379" s="777"/>
      <c r="T379" s="777"/>
      <c r="U379" s="777"/>
      <c r="V379" s="778"/>
      <c r="W379" s="37" t="s">
        <v>69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214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624</v>
      </c>
      <c r="B381" s="54" t="s">
        <v>625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117</v>
      </c>
      <c r="L381" s="32"/>
      <c r="M381" s="33" t="s">
        <v>68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69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626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627</v>
      </c>
      <c r="B382" s="54" t="s">
        <v>628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69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629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customHeight="1" x14ac:dyDescent="0.25">
      <c r="A383" s="54" t="s">
        <v>630</v>
      </c>
      <c r="B383" s="54" t="s">
        <v>631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69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632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71</v>
      </c>
      <c r="Q384" s="777"/>
      <c r="R384" s="777"/>
      <c r="S384" s="777"/>
      <c r="T384" s="777"/>
      <c r="U384" s="777"/>
      <c r="V384" s="778"/>
      <c r="W384" s="37" t="s">
        <v>72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71</v>
      </c>
      <c r="Q385" s="777"/>
      <c r="R385" s="777"/>
      <c r="S385" s="777"/>
      <c r="T385" s="777"/>
      <c r="U385" s="777"/>
      <c r="V385" s="778"/>
      <c r="W385" s="37" t="s">
        <v>69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customHeight="1" x14ac:dyDescent="0.25">
      <c r="A386" s="774" t="s">
        <v>103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633</v>
      </c>
      <c r="B387" s="54" t="s">
        <v>634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974" t="s">
        <v>635</v>
      </c>
      <c r="Q387" s="768"/>
      <c r="R387" s="768"/>
      <c r="S387" s="768"/>
      <c r="T387" s="769"/>
      <c r="U387" s="34"/>
      <c r="V387" s="34"/>
      <c r="W387" s="35" t="s">
        <v>69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637</v>
      </c>
      <c r="B388" s="54" t="s">
        <v>638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28" t="s">
        <v>639</v>
      </c>
      <c r="Q388" s="768"/>
      <c r="R388" s="768"/>
      <c r="S388" s="768"/>
      <c r="T388" s="769"/>
      <c r="U388" s="34"/>
      <c r="V388" s="34"/>
      <c r="W388" s="35" t="s">
        <v>69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636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640</v>
      </c>
      <c r="B389" s="54" t="s">
        <v>641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69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643</v>
      </c>
      <c r="B390" s="54" t="s">
        <v>644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69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71</v>
      </c>
      <c r="Q391" s="777"/>
      <c r="R391" s="777"/>
      <c r="S391" s="777"/>
      <c r="T391" s="777"/>
      <c r="U391" s="777"/>
      <c r="V391" s="778"/>
      <c r="W391" s="37" t="s">
        <v>72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71</v>
      </c>
      <c r="Q392" s="777"/>
      <c r="R392" s="777"/>
      <c r="S392" s="777"/>
      <c r="T392" s="777"/>
      <c r="U392" s="777"/>
      <c r="V392" s="778"/>
      <c r="W392" s="37" t="s">
        <v>69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customHeight="1" x14ac:dyDescent="0.25">
      <c r="A393" s="774" t="s">
        <v>645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646</v>
      </c>
      <c r="B394" s="54" t="s">
        <v>647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648</v>
      </c>
      <c r="L394" s="32"/>
      <c r="M394" s="33" t="s">
        <v>649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69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650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651</v>
      </c>
      <c r="B395" s="54" t="s">
        <v>652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648</v>
      </c>
      <c r="L395" s="32"/>
      <c r="M395" s="33" t="s">
        <v>649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69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653</v>
      </c>
      <c r="B396" s="54" t="s">
        <v>654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648</v>
      </c>
      <c r="L396" s="32"/>
      <c r="M396" s="33" t="s">
        <v>649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69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650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71</v>
      </c>
      <c r="Q397" s="777"/>
      <c r="R397" s="777"/>
      <c r="S397" s="777"/>
      <c r="T397" s="777"/>
      <c r="U397" s="777"/>
      <c r="V397" s="778"/>
      <c r="W397" s="37" t="s">
        <v>72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71</v>
      </c>
      <c r="Q398" s="777"/>
      <c r="R398" s="777"/>
      <c r="S398" s="777"/>
      <c r="T398" s="777"/>
      <c r="U398" s="777"/>
      <c r="V398" s="778"/>
      <c r="W398" s="37" t="s">
        <v>69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655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64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656</v>
      </c>
      <c r="B401" s="54" t="s">
        <v>657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76</v>
      </c>
      <c r="L401" s="32"/>
      <c r="M401" s="33" t="s">
        <v>68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69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658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71</v>
      </c>
      <c r="Q402" s="777"/>
      <c r="R402" s="777"/>
      <c r="S402" s="777"/>
      <c r="T402" s="777"/>
      <c r="U402" s="777"/>
      <c r="V402" s="778"/>
      <c r="W402" s="37" t="s">
        <v>72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71</v>
      </c>
      <c r="Q403" s="777"/>
      <c r="R403" s="777"/>
      <c r="S403" s="777"/>
      <c r="T403" s="777"/>
      <c r="U403" s="777"/>
      <c r="V403" s="778"/>
      <c r="W403" s="37" t="s">
        <v>69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73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659</v>
      </c>
      <c r="B405" s="54" t="s">
        <v>660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69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661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662</v>
      </c>
      <c r="B406" s="54" t="s">
        <v>663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76</v>
      </c>
      <c r="L406" s="32"/>
      <c r="M406" s="33" t="s">
        <v>121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69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664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665</v>
      </c>
      <c r="B407" s="54" t="s">
        <v>666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69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71</v>
      </c>
      <c r="Q408" s="777"/>
      <c r="R408" s="777"/>
      <c r="S408" s="777"/>
      <c r="T408" s="777"/>
      <c r="U408" s="777"/>
      <c r="V408" s="778"/>
      <c r="W408" s="37" t="s">
        <v>72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71</v>
      </c>
      <c r="Q409" s="777"/>
      <c r="R409" s="777"/>
      <c r="S409" s="777"/>
      <c r="T409" s="777"/>
      <c r="U409" s="777"/>
      <c r="V409" s="778"/>
      <c r="W409" s="37" t="s">
        <v>69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860" t="s">
        <v>668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669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114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670</v>
      </c>
      <c r="B413" s="54" t="s">
        <v>671</v>
      </c>
      <c r="C413" s="31">
        <v>4301011869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85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69</v>
      </c>
      <c r="X413" s="761">
        <v>4000</v>
      </c>
      <c r="Y413" s="762">
        <f t="shared" ref="Y413:Y423" si="77">IFERROR(IF(X413="",0,CEILING((X413/$H413),1)*$H413),"")</f>
        <v>4005</v>
      </c>
      <c r="Z413" s="36">
        <f>IFERROR(IF(Y413=0,"",ROUNDUP(Y413/H413,0)*0.02175),"")</f>
        <v>5.8072499999999998</v>
      </c>
      <c r="AA413" s="56"/>
      <c r="AB413" s="57"/>
      <c r="AC413" s="487" t="s">
        <v>672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4128</v>
      </c>
      <c r="BN413" s="64">
        <f t="shared" ref="BN413:BN423" si="79">IFERROR(Y413*I413/H413,"0")</f>
        <v>4133.16</v>
      </c>
      <c r="BO413" s="64">
        <f t="shared" ref="BO413:BO423" si="80">IFERROR(1/J413*(X413/H413),"0")</f>
        <v>5.5555555555555554</v>
      </c>
      <c r="BP413" s="64">
        <f t="shared" ref="BP413:BP423" si="81">IFERROR(1/J413*(Y413/H413),"0")</f>
        <v>5.5625</v>
      </c>
    </row>
    <row r="414" spans="1:68" ht="27" customHeight="1" x14ac:dyDescent="0.25">
      <c r="A414" s="54" t="s">
        <v>670</v>
      </c>
      <c r="B414" s="54" t="s">
        <v>673</v>
      </c>
      <c r="C414" s="31">
        <v>4301011946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117</v>
      </c>
      <c r="L414" s="32"/>
      <c r="M414" s="33" t="s">
        <v>145</v>
      </c>
      <c r="N414" s="33"/>
      <c r="O414" s="32">
        <v>60</v>
      </c>
      <c r="P414" s="8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69</v>
      </c>
      <c r="X414" s="761">
        <v>0</v>
      </c>
      <c r="Y414" s="762">
        <f t="shared" si="77"/>
        <v>0</v>
      </c>
      <c r="Z414" s="36" t="str">
        <f>IFERROR(IF(Y414=0,"",ROUNDUP(Y414/H414,0)*0.02039),"")</f>
        <v/>
      </c>
      <c r="AA414" s="56"/>
      <c r="AB414" s="57"/>
      <c r="AC414" s="489" t="s">
        <v>674</v>
      </c>
      <c r="AG414" s="64"/>
      <c r="AJ414" s="68"/>
      <c r="AK414" s="68">
        <v>0</v>
      </c>
      <c r="BB414" s="490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27" customHeight="1" x14ac:dyDescent="0.25">
      <c r="A415" s="54" t="s">
        <v>675</v>
      </c>
      <c r="B415" s="54" t="s">
        <v>676</v>
      </c>
      <c r="C415" s="31">
        <v>4301011870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1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69</v>
      </c>
      <c r="X415" s="761">
        <v>2000</v>
      </c>
      <c r="Y415" s="762">
        <f t="shared" si="77"/>
        <v>2010</v>
      </c>
      <c r="Z415" s="36">
        <f>IFERROR(IF(Y415=0,"",ROUNDUP(Y415/H415,0)*0.02175),"")</f>
        <v>2.9144999999999999</v>
      </c>
      <c r="AA415" s="56"/>
      <c r="AB415" s="57"/>
      <c r="AC415" s="491" t="s">
        <v>677</v>
      </c>
      <c r="AG415" s="64"/>
      <c r="AJ415" s="68"/>
      <c r="AK415" s="68">
        <v>0</v>
      </c>
      <c r="BB415" s="492" t="s">
        <v>1</v>
      </c>
      <c r="BM415" s="64">
        <f t="shared" si="78"/>
        <v>2064</v>
      </c>
      <c r="BN415" s="64">
        <f t="shared" si="79"/>
        <v>2074.3200000000002</v>
      </c>
      <c r="BO415" s="64">
        <f t="shared" si="80"/>
        <v>2.7777777777777777</v>
      </c>
      <c r="BP415" s="64">
        <f t="shared" si="81"/>
        <v>2.7916666666666665</v>
      </c>
    </row>
    <row r="416" spans="1:68" ht="27" customHeight="1" x14ac:dyDescent="0.25">
      <c r="A416" s="54" t="s">
        <v>675</v>
      </c>
      <c r="B416" s="54" t="s">
        <v>678</v>
      </c>
      <c r="C416" s="31">
        <v>4301011947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117</v>
      </c>
      <c r="L416" s="32"/>
      <c r="M416" s="33" t="s">
        <v>145</v>
      </c>
      <c r="N416" s="33"/>
      <c r="O416" s="32">
        <v>60</v>
      </c>
      <c r="P416" s="91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69</v>
      </c>
      <c r="X416" s="761">
        <v>0</v>
      </c>
      <c r="Y416" s="762">
        <f t="shared" si="77"/>
        <v>0</v>
      </c>
      <c r="Z416" s="36" t="str">
        <f>IFERROR(IF(Y416=0,"",ROUNDUP(Y416/H416,0)*0.02039),"")</f>
        <v/>
      </c>
      <c r="AA416" s="56"/>
      <c r="AB416" s="57"/>
      <c r="AC416" s="493" t="s">
        <v>674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customHeight="1" x14ac:dyDescent="0.25">
      <c r="A417" s="54" t="s">
        <v>679</v>
      </c>
      <c r="B417" s="54" t="s">
        <v>680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117</v>
      </c>
      <c r="L417" s="32"/>
      <c r="M417" s="33" t="s">
        <v>68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69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681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682</v>
      </c>
      <c r="B418" s="54" t="s">
        <v>683</v>
      </c>
      <c r="C418" s="31">
        <v>4301011867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69</v>
      </c>
      <c r="X418" s="761">
        <v>5000</v>
      </c>
      <c r="Y418" s="762">
        <f t="shared" si="77"/>
        <v>5010</v>
      </c>
      <c r="Z418" s="36">
        <f>IFERROR(IF(Y418=0,"",ROUNDUP(Y418/H418,0)*0.02175),"")</f>
        <v>7.2644999999999991</v>
      </c>
      <c r="AA418" s="56"/>
      <c r="AB418" s="57"/>
      <c r="AC418" s="497" t="s">
        <v>684</v>
      </c>
      <c r="AG418" s="64"/>
      <c r="AJ418" s="68"/>
      <c r="AK418" s="68">
        <v>0</v>
      </c>
      <c r="BB418" s="498" t="s">
        <v>1</v>
      </c>
      <c r="BM418" s="64">
        <f t="shared" si="78"/>
        <v>5160</v>
      </c>
      <c r="BN418" s="64">
        <f t="shared" si="79"/>
        <v>5170.3200000000006</v>
      </c>
      <c r="BO418" s="64">
        <f t="shared" si="80"/>
        <v>6.9444444444444438</v>
      </c>
      <c r="BP418" s="64">
        <f t="shared" si="81"/>
        <v>6.958333333333333</v>
      </c>
    </row>
    <row r="419" spans="1:68" ht="27" customHeight="1" x14ac:dyDescent="0.25">
      <c r="A419" s="54" t="s">
        <v>682</v>
      </c>
      <c r="B419" s="54" t="s">
        <v>685</v>
      </c>
      <c r="C419" s="31">
        <v>4301011943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117</v>
      </c>
      <c r="L419" s="32"/>
      <c r="M419" s="33" t="s">
        <v>145</v>
      </c>
      <c r="N419" s="33"/>
      <c r="O419" s="32">
        <v>60</v>
      </c>
      <c r="P419" s="94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69</v>
      </c>
      <c r="X419" s="761">
        <v>0</v>
      </c>
      <c r="Y419" s="762">
        <f t="shared" si="77"/>
        <v>0</v>
      </c>
      <c r="Z419" s="36" t="str">
        <f>IFERROR(IF(Y419=0,"",ROUNDUP(Y419/H419,0)*0.02039),"")</f>
        <v/>
      </c>
      <c r="AA419" s="56"/>
      <c r="AB419" s="57"/>
      <c r="AC419" s="499" t="s">
        <v>674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customHeight="1" x14ac:dyDescent="0.25">
      <c r="A420" s="54" t="s">
        <v>686</v>
      </c>
      <c r="B420" s="54" t="s">
        <v>687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76</v>
      </c>
      <c r="L420" s="32"/>
      <c r="M420" s="33" t="s">
        <v>118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69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688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689</v>
      </c>
      <c r="B421" s="54" t="s">
        <v>690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76</v>
      </c>
      <c r="L421" s="32"/>
      <c r="M421" s="33" t="s">
        <v>68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69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691</v>
      </c>
      <c r="B422" s="54" t="s">
        <v>692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69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693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694</v>
      </c>
      <c r="B423" s="54" t="s">
        <v>695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69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71</v>
      </c>
      <c r="Q424" s="777"/>
      <c r="R424" s="777"/>
      <c r="S424" s="777"/>
      <c r="T424" s="777"/>
      <c r="U424" s="777"/>
      <c r="V424" s="778"/>
      <c r="W424" s="37" t="s">
        <v>72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733.33333333333326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735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15.986249999999998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71</v>
      </c>
      <c r="Q425" s="777"/>
      <c r="R425" s="777"/>
      <c r="S425" s="777"/>
      <c r="T425" s="777"/>
      <c r="U425" s="777"/>
      <c r="V425" s="778"/>
      <c r="W425" s="37" t="s">
        <v>69</v>
      </c>
      <c r="X425" s="763">
        <f>IFERROR(SUM(X413:X423),"0")</f>
        <v>11000</v>
      </c>
      <c r="Y425" s="763">
        <f>IFERROR(SUM(Y413:Y423),"0")</f>
        <v>11025</v>
      </c>
      <c r="Z425" s="37"/>
      <c r="AA425" s="764"/>
      <c r="AB425" s="764"/>
      <c r="AC425" s="764"/>
    </row>
    <row r="426" spans="1:68" ht="14.25" customHeight="1" x14ac:dyDescent="0.25">
      <c r="A426" s="774" t="s">
        <v>168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696</v>
      </c>
      <c r="B427" s="54" t="s">
        <v>697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117</v>
      </c>
      <c r="L427" s="32"/>
      <c r="M427" s="33" t="s">
        <v>118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69</v>
      </c>
      <c r="X427" s="761">
        <v>1000</v>
      </c>
      <c r="Y427" s="762">
        <f>IFERROR(IF(X427="",0,CEILING((X427/$H427),1)*$H427),"")</f>
        <v>1005</v>
      </c>
      <c r="Z427" s="36">
        <f>IFERROR(IF(Y427=0,"",ROUNDUP(Y427/H427,0)*0.02175),"")</f>
        <v>1.4572499999999999</v>
      </c>
      <c r="AA427" s="56"/>
      <c r="AB427" s="57"/>
      <c r="AC427" s="509" t="s">
        <v>698</v>
      </c>
      <c r="AG427" s="64"/>
      <c r="AJ427" s="68"/>
      <c r="AK427" s="68">
        <v>0</v>
      </c>
      <c r="BB427" s="510" t="s">
        <v>1</v>
      </c>
      <c r="BM427" s="64">
        <f>IFERROR(X427*I427/H427,"0")</f>
        <v>1032</v>
      </c>
      <c r="BN427" s="64">
        <f>IFERROR(Y427*I427/H427,"0")</f>
        <v>1037.1600000000001</v>
      </c>
      <c r="BO427" s="64">
        <f>IFERROR(1/J427*(X427/H427),"0")</f>
        <v>1.3888888888888888</v>
      </c>
      <c r="BP427" s="64">
        <f>IFERROR(1/J427*(Y427/H427),"0")</f>
        <v>1.3958333333333333</v>
      </c>
    </row>
    <row r="428" spans="1:68" ht="27" customHeight="1" x14ac:dyDescent="0.25">
      <c r="A428" s="54" t="s">
        <v>699</v>
      </c>
      <c r="B428" s="54" t="s">
        <v>700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76</v>
      </c>
      <c r="L428" s="32"/>
      <c r="M428" s="33" t="s">
        <v>118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69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698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71</v>
      </c>
      <c r="Q429" s="777"/>
      <c r="R429" s="777"/>
      <c r="S429" s="777"/>
      <c r="T429" s="777"/>
      <c r="U429" s="777"/>
      <c r="V429" s="778"/>
      <c r="W429" s="37" t="s">
        <v>72</v>
      </c>
      <c r="X429" s="763">
        <f>IFERROR(X427/H427,"0")+IFERROR(X428/H428,"0")</f>
        <v>66.666666666666671</v>
      </c>
      <c r="Y429" s="763">
        <f>IFERROR(Y427/H427,"0")+IFERROR(Y428/H428,"0")</f>
        <v>67</v>
      </c>
      <c r="Z429" s="763">
        <f>IFERROR(IF(Z427="",0,Z427),"0")+IFERROR(IF(Z428="",0,Z428),"0")</f>
        <v>1.4572499999999999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71</v>
      </c>
      <c r="Q430" s="777"/>
      <c r="R430" s="777"/>
      <c r="S430" s="777"/>
      <c r="T430" s="777"/>
      <c r="U430" s="777"/>
      <c r="V430" s="778"/>
      <c r="W430" s="37" t="s">
        <v>69</v>
      </c>
      <c r="X430" s="763">
        <f>IFERROR(SUM(X427:X428),"0")</f>
        <v>1000</v>
      </c>
      <c r="Y430" s="763">
        <f>IFERROR(SUM(Y427:Y428),"0")</f>
        <v>1005</v>
      </c>
      <c r="Z430" s="37"/>
      <c r="AA430" s="764"/>
      <c r="AB430" s="764"/>
      <c r="AC430" s="764"/>
    </row>
    <row r="431" spans="1:68" ht="14.25" customHeight="1" x14ac:dyDescent="0.25">
      <c r="A431" s="774" t="s">
        <v>73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701</v>
      </c>
      <c r="B432" s="54" t="s">
        <v>702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117</v>
      </c>
      <c r="L432" s="32"/>
      <c r="M432" s="33" t="s">
        <v>68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69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703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701</v>
      </c>
      <c r="B433" s="54" t="s">
        <v>704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69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705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706</v>
      </c>
      <c r="B434" s="54" t="s">
        <v>707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69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708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71</v>
      </c>
      <c r="Q435" s="777"/>
      <c r="R435" s="777"/>
      <c r="S435" s="777"/>
      <c r="T435" s="777"/>
      <c r="U435" s="777"/>
      <c r="V435" s="778"/>
      <c r="W435" s="37" t="s">
        <v>72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71</v>
      </c>
      <c r="Q436" s="777"/>
      <c r="R436" s="777"/>
      <c r="S436" s="777"/>
      <c r="T436" s="777"/>
      <c r="U436" s="777"/>
      <c r="V436" s="778"/>
      <c r="W436" s="37" t="s">
        <v>69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214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709</v>
      </c>
      <c r="B438" s="54" t="s">
        <v>710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117</v>
      </c>
      <c r="L438" s="32"/>
      <c r="M438" s="33" t="s">
        <v>68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69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711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709</v>
      </c>
      <c r="B439" s="54" t="s">
        <v>712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117</v>
      </c>
      <c r="L439" s="32"/>
      <c r="M439" s="33" t="s">
        <v>68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69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713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71</v>
      </c>
      <c r="Q440" s="777"/>
      <c r="R440" s="777"/>
      <c r="S440" s="777"/>
      <c r="T440" s="777"/>
      <c r="U440" s="777"/>
      <c r="V440" s="778"/>
      <c r="W440" s="37" t="s">
        <v>72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71</v>
      </c>
      <c r="Q441" s="777"/>
      <c r="R441" s="777"/>
      <c r="S441" s="777"/>
      <c r="T441" s="777"/>
      <c r="U441" s="777"/>
      <c r="V441" s="778"/>
      <c r="W441" s="37" t="s">
        <v>69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customHeight="1" x14ac:dyDescent="0.25">
      <c r="A442" s="785" t="s">
        <v>714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114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715</v>
      </c>
      <c r="B444" s="54" t="s">
        <v>716</v>
      </c>
      <c r="C444" s="31">
        <v>4301011483</v>
      </c>
      <c r="D444" s="765">
        <v>4680115881907</v>
      </c>
      <c r="E444" s="766"/>
      <c r="F444" s="760">
        <v>1.8</v>
      </c>
      <c r="G444" s="32">
        <v>6</v>
      </c>
      <c r="H444" s="760">
        <v>10.8</v>
      </c>
      <c r="I444" s="760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11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68"/>
      <c r="R444" s="768"/>
      <c r="S444" s="768"/>
      <c r="T444" s="769"/>
      <c r="U444" s="34"/>
      <c r="V444" s="34"/>
      <c r="W444" s="35" t="s">
        <v>69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715</v>
      </c>
      <c r="B445" s="54" t="s">
        <v>718</v>
      </c>
      <c r="C445" s="31">
        <v>4301011873</v>
      </c>
      <c r="D445" s="765">
        <v>4680115881907</v>
      </c>
      <c r="E445" s="766"/>
      <c r="F445" s="760">
        <v>1.8</v>
      </c>
      <c r="G445" s="32">
        <v>8</v>
      </c>
      <c r="H445" s="760">
        <v>14.4</v>
      </c>
      <c r="I445" s="760">
        <v>14.88</v>
      </c>
      <c r="J445" s="32">
        <v>56</v>
      </c>
      <c r="K445" s="32" t="s">
        <v>117</v>
      </c>
      <c r="L445" s="32"/>
      <c r="M445" s="33" t="s">
        <v>68</v>
      </c>
      <c r="N445" s="33"/>
      <c r="O445" s="32">
        <v>60</v>
      </c>
      <c r="P445" s="819" t="s">
        <v>719</v>
      </c>
      <c r="Q445" s="768"/>
      <c r="R445" s="768"/>
      <c r="S445" s="768"/>
      <c r="T445" s="769"/>
      <c r="U445" s="34"/>
      <c r="V445" s="34"/>
      <c r="W445" s="35" t="s">
        <v>69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720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721</v>
      </c>
      <c r="B446" s="54" t="s">
        <v>722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117</v>
      </c>
      <c r="L446" s="32"/>
      <c r="M446" s="33" t="s">
        <v>68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69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717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723</v>
      </c>
      <c r="B447" s="54" t="s">
        <v>724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117</v>
      </c>
      <c r="L447" s="32"/>
      <c r="M447" s="33" t="s">
        <v>118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69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725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726</v>
      </c>
      <c r="B448" s="54" t="s">
        <v>727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69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728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729</v>
      </c>
      <c r="B449" s="54" t="s">
        <v>730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69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728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731</v>
      </c>
      <c r="B450" s="54" t="s">
        <v>732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76</v>
      </c>
      <c r="L450" s="32"/>
      <c r="M450" s="33" t="s">
        <v>68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69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728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71</v>
      </c>
      <c r="Q451" s="777"/>
      <c r="R451" s="777"/>
      <c r="S451" s="777"/>
      <c r="T451" s="777"/>
      <c r="U451" s="777"/>
      <c r="V451" s="778"/>
      <c r="W451" s="37" t="s">
        <v>72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71</v>
      </c>
      <c r="Q452" s="777"/>
      <c r="R452" s="777"/>
      <c r="S452" s="777"/>
      <c r="T452" s="777"/>
      <c r="U452" s="777"/>
      <c r="V452" s="778"/>
      <c r="W452" s="37" t="s">
        <v>69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64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733</v>
      </c>
      <c r="B454" s="54" t="s">
        <v>734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76</v>
      </c>
      <c r="L454" s="32"/>
      <c r="M454" s="33" t="s">
        <v>68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69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735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736</v>
      </c>
      <c r="B455" s="54" t="s">
        <v>737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69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735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71</v>
      </c>
      <c r="Q456" s="777"/>
      <c r="R456" s="777"/>
      <c r="S456" s="777"/>
      <c r="T456" s="777"/>
      <c r="U456" s="777"/>
      <c r="V456" s="778"/>
      <c r="W456" s="37" t="s">
        <v>72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71</v>
      </c>
      <c r="Q457" s="777"/>
      <c r="R457" s="777"/>
      <c r="S457" s="777"/>
      <c r="T457" s="777"/>
      <c r="U457" s="777"/>
      <c r="V457" s="778"/>
      <c r="W457" s="37" t="s">
        <v>69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73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738</v>
      </c>
      <c r="B459" s="54" t="s">
        <v>739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117</v>
      </c>
      <c r="L459" s="32"/>
      <c r="M459" s="33" t="s">
        <v>68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69</v>
      </c>
      <c r="X459" s="761">
        <v>3000</v>
      </c>
      <c r="Y459" s="762">
        <f>IFERROR(IF(X459="",0,CEILING((X459/$H459),1)*$H459),"")</f>
        <v>3003</v>
      </c>
      <c r="Z459" s="36">
        <f>IFERROR(IF(Y459=0,"",ROUNDUP(Y459/H459,0)*0.02175),"")</f>
        <v>8.3737499999999994</v>
      </c>
      <c r="AA459" s="56"/>
      <c r="AB459" s="57"/>
      <c r="AC459" s="541" t="s">
        <v>740</v>
      </c>
      <c r="AG459" s="64"/>
      <c r="AJ459" s="68"/>
      <c r="AK459" s="68">
        <v>0</v>
      </c>
      <c r="BB459" s="542" t="s">
        <v>1</v>
      </c>
      <c r="BM459" s="64">
        <f>IFERROR(X459*I459/H459,"0")</f>
        <v>3216.9230769230776</v>
      </c>
      <c r="BN459" s="64">
        <f>IFERROR(Y459*I459/H459,"0")</f>
        <v>3220.1400000000003</v>
      </c>
      <c r="BO459" s="64">
        <f>IFERROR(1/J459*(X459/H459),"0")</f>
        <v>6.8681318681318686</v>
      </c>
      <c r="BP459" s="64">
        <f>IFERROR(1/J459*(Y459/H459),"0")</f>
        <v>6.875</v>
      </c>
    </row>
    <row r="460" spans="1:68" ht="27" customHeight="1" x14ac:dyDescent="0.25">
      <c r="A460" s="54" t="s">
        <v>741</v>
      </c>
      <c r="B460" s="54" t="s">
        <v>742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117</v>
      </c>
      <c r="L460" s="32"/>
      <c r="M460" s="33" t="s">
        <v>68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69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743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744</v>
      </c>
      <c r="B461" s="54" t="s">
        <v>745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69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746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744</v>
      </c>
      <c r="B462" s="54" t="s">
        <v>747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76</v>
      </c>
      <c r="L462" s="32"/>
      <c r="M462" s="33" t="s">
        <v>68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69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740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748</v>
      </c>
      <c r="B463" s="54" t="s">
        <v>749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69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743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71</v>
      </c>
      <c r="Q464" s="777"/>
      <c r="R464" s="777"/>
      <c r="S464" s="777"/>
      <c r="T464" s="777"/>
      <c r="U464" s="777"/>
      <c r="V464" s="778"/>
      <c r="W464" s="37" t="s">
        <v>72</v>
      </c>
      <c r="X464" s="763">
        <f>IFERROR(X459/H459,"0")+IFERROR(X460/H460,"0")+IFERROR(X461/H461,"0")+IFERROR(X462/H462,"0")+IFERROR(X463/H463,"0")</f>
        <v>384.61538461538464</v>
      </c>
      <c r="Y464" s="763">
        <f>IFERROR(Y459/H459,"0")+IFERROR(Y460/H460,"0")+IFERROR(Y461/H461,"0")+IFERROR(Y462/H462,"0")+IFERROR(Y463/H463,"0")</f>
        <v>385</v>
      </c>
      <c r="Z464" s="763">
        <f>IFERROR(IF(Z459="",0,Z459),"0")+IFERROR(IF(Z460="",0,Z460),"0")+IFERROR(IF(Z461="",0,Z461),"0")+IFERROR(IF(Z462="",0,Z462),"0")+IFERROR(IF(Z463="",0,Z463),"0")</f>
        <v>8.3737499999999994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71</v>
      </c>
      <c r="Q465" s="777"/>
      <c r="R465" s="777"/>
      <c r="S465" s="777"/>
      <c r="T465" s="777"/>
      <c r="U465" s="777"/>
      <c r="V465" s="778"/>
      <c r="W465" s="37" t="s">
        <v>69</v>
      </c>
      <c r="X465" s="763">
        <f>IFERROR(SUM(X459:X463),"0")</f>
        <v>3000</v>
      </c>
      <c r="Y465" s="763">
        <f>IFERROR(SUM(Y459:Y463),"0")</f>
        <v>3003</v>
      </c>
      <c r="Z465" s="37"/>
      <c r="AA465" s="764"/>
      <c r="AB465" s="764"/>
      <c r="AC465" s="764"/>
    </row>
    <row r="466" spans="1:68" ht="14.25" customHeight="1" x14ac:dyDescent="0.25">
      <c r="A466" s="774" t="s">
        <v>214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750</v>
      </c>
      <c r="B467" s="54" t="s">
        <v>751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69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71</v>
      </c>
      <c r="Q468" s="777"/>
      <c r="R468" s="777"/>
      <c r="S468" s="777"/>
      <c r="T468" s="777"/>
      <c r="U468" s="777"/>
      <c r="V468" s="778"/>
      <c r="W468" s="37" t="s">
        <v>72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71</v>
      </c>
      <c r="Q469" s="777"/>
      <c r="R469" s="777"/>
      <c r="S469" s="777"/>
      <c r="T469" s="777"/>
      <c r="U469" s="777"/>
      <c r="V469" s="778"/>
      <c r="W469" s="37" t="s">
        <v>69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753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754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114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755</v>
      </c>
      <c r="B473" s="54" t="s">
        <v>756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76</v>
      </c>
      <c r="L473" s="32"/>
      <c r="M473" s="33" t="s">
        <v>118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69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757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71</v>
      </c>
      <c r="Q474" s="777"/>
      <c r="R474" s="777"/>
      <c r="S474" s="777"/>
      <c r="T474" s="777"/>
      <c r="U474" s="777"/>
      <c r="V474" s="778"/>
      <c r="W474" s="37" t="s">
        <v>72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71</v>
      </c>
      <c r="Q475" s="777"/>
      <c r="R475" s="777"/>
      <c r="S475" s="777"/>
      <c r="T475" s="777"/>
      <c r="U475" s="777"/>
      <c r="V475" s="778"/>
      <c r="W475" s="37" t="s">
        <v>69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64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758</v>
      </c>
      <c r="B477" s="54" t="s">
        <v>759</v>
      </c>
      <c r="C477" s="31">
        <v>4301031355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768"/>
      <c r="R477" s="768"/>
      <c r="S477" s="768"/>
      <c r="T477" s="769"/>
      <c r="U477" s="34"/>
      <c r="V477" s="34"/>
      <c r="W477" s="35" t="s">
        <v>69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760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758</v>
      </c>
      <c r="B478" s="54" t="s">
        <v>761</v>
      </c>
      <c r="C478" s="31">
        <v>4301031322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768"/>
      <c r="R478" s="768"/>
      <c r="S478" s="768"/>
      <c r="T478" s="769"/>
      <c r="U478" s="34"/>
      <c r="V478" s="34"/>
      <c r="W478" s="35" t="s">
        <v>69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760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762</v>
      </c>
      <c r="B479" s="54" t="s">
        <v>763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69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764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765</v>
      </c>
      <c r="B480" s="54" t="s">
        <v>766</v>
      </c>
      <c r="C480" s="31">
        <v>4301031356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69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767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765</v>
      </c>
      <c r="B481" s="54" t="s">
        <v>768</v>
      </c>
      <c r="C481" s="31">
        <v>4301031325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69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767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769</v>
      </c>
      <c r="B482" s="54" t="s">
        <v>770</v>
      </c>
      <c r="C482" s="31">
        <v>4301031257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45</v>
      </c>
      <c r="P482" s="8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69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771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769</v>
      </c>
      <c r="B483" s="54" t="s">
        <v>772</v>
      </c>
      <c r="C483" s="31">
        <v>4301031335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69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760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773</v>
      </c>
      <c r="B484" s="54" t="s">
        <v>774</v>
      </c>
      <c r="C484" s="31">
        <v>4301031362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60" t="s">
        <v>775</v>
      </c>
      <c r="Q484" s="768"/>
      <c r="R484" s="768"/>
      <c r="S484" s="768"/>
      <c r="T484" s="769"/>
      <c r="U484" s="34"/>
      <c r="V484" s="34"/>
      <c r="W484" s="35" t="s">
        <v>69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760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773</v>
      </c>
      <c r="B485" s="54" t="s">
        <v>776</v>
      </c>
      <c r="C485" s="31">
        <v>4301031330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768"/>
      <c r="R485" s="768"/>
      <c r="S485" s="768"/>
      <c r="T485" s="769"/>
      <c r="U485" s="34"/>
      <c r="V485" s="34"/>
      <c r="W485" s="35" t="s">
        <v>69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760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777</v>
      </c>
      <c r="B486" s="54" t="s">
        <v>778</v>
      </c>
      <c r="C486" s="31">
        <v>4301031254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45</v>
      </c>
      <c r="P486" s="11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69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779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777</v>
      </c>
      <c r="B487" s="54" t="s">
        <v>780</v>
      </c>
      <c r="C487" s="31">
        <v>4301031336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69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781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782</v>
      </c>
      <c r="B488" s="54" t="s">
        <v>783</v>
      </c>
      <c r="C488" s="31">
        <v>4301031361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6" t="s">
        <v>784</v>
      </c>
      <c r="Q488" s="768"/>
      <c r="R488" s="768"/>
      <c r="S488" s="768"/>
      <c r="T488" s="769"/>
      <c r="U488" s="34"/>
      <c r="V488" s="34"/>
      <c r="W488" s="35" t="s">
        <v>69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781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782</v>
      </c>
      <c r="B489" s="54" t="s">
        <v>785</v>
      </c>
      <c r="C489" s="31">
        <v>4301031331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7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768"/>
      <c r="R489" s="768"/>
      <c r="S489" s="768"/>
      <c r="T489" s="769"/>
      <c r="U489" s="34"/>
      <c r="V489" s="34"/>
      <c r="W489" s="35" t="s">
        <v>69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781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786</v>
      </c>
      <c r="B490" s="54" t="s">
        <v>787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69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788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789</v>
      </c>
      <c r="B491" s="54" t="s">
        <v>790</v>
      </c>
      <c r="C491" s="31">
        <v>4301031358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69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791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789</v>
      </c>
      <c r="B492" s="54" t="s">
        <v>792</v>
      </c>
      <c r="C492" s="31">
        <v>4301031333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69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791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793</v>
      </c>
      <c r="B493" s="54" t="s">
        <v>794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69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795</v>
      </c>
      <c r="B494" s="54" t="s">
        <v>796</v>
      </c>
      <c r="C494" s="31">
        <v>4301031255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69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797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795</v>
      </c>
      <c r="B495" s="54" t="s">
        <v>798</v>
      </c>
      <c r="C495" s="31">
        <v>4301031338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3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69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764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71</v>
      </c>
      <c r="Q496" s="777"/>
      <c r="R496" s="777"/>
      <c r="S496" s="777"/>
      <c r="T496" s="777"/>
      <c r="U496" s="777"/>
      <c r="V496" s="778"/>
      <c r="W496" s="37" t="s">
        <v>72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71</v>
      </c>
      <c r="Q497" s="777"/>
      <c r="R497" s="777"/>
      <c r="S497" s="777"/>
      <c r="T497" s="777"/>
      <c r="U497" s="777"/>
      <c r="V497" s="778"/>
      <c r="W497" s="37" t="s">
        <v>69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customHeight="1" x14ac:dyDescent="0.25">
      <c r="A498" s="774" t="s">
        <v>73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799</v>
      </c>
      <c r="B499" s="54" t="s">
        <v>800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76</v>
      </c>
      <c r="L499" s="32"/>
      <c r="M499" s="33" t="s">
        <v>121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69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801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802</v>
      </c>
      <c r="B500" s="54" t="s">
        <v>803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76</v>
      </c>
      <c r="L500" s="32"/>
      <c r="M500" s="33" t="s">
        <v>121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69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804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71</v>
      </c>
      <c r="Q501" s="777"/>
      <c r="R501" s="777"/>
      <c r="S501" s="777"/>
      <c r="T501" s="777"/>
      <c r="U501" s="777"/>
      <c r="V501" s="778"/>
      <c r="W501" s="37" t="s">
        <v>72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71</v>
      </c>
      <c r="Q502" s="777"/>
      <c r="R502" s="777"/>
      <c r="S502" s="777"/>
      <c r="T502" s="777"/>
      <c r="U502" s="777"/>
      <c r="V502" s="778"/>
      <c r="W502" s="37" t="s">
        <v>69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103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805</v>
      </c>
      <c r="B504" s="54" t="s">
        <v>806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807</v>
      </c>
      <c r="L504" s="32"/>
      <c r="M504" s="33" t="s">
        <v>808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69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809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810</v>
      </c>
      <c r="B505" s="54" t="s">
        <v>811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807</v>
      </c>
      <c r="L505" s="32"/>
      <c r="M505" s="33" t="s">
        <v>808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69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812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71</v>
      </c>
      <c r="Q506" s="777"/>
      <c r="R506" s="777"/>
      <c r="S506" s="777"/>
      <c r="T506" s="777"/>
      <c r="U506" s="777"/>
      <c r="V506" s="778"/>
      <c r="W506" s="37" t="s">
        <v>72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71</v>
      </c>
      <c r="Q507" s="777"/>
      <c r="R507" s="777"/>
      <c r="S507" s="777"/>
      <c r="T507" s="777"/>
      <c r="U507" s="777"/>
      <c r="V507" s="778"/>
      <c r="W507" s="37" t="s">
        <v>69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813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168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814</v>
      </c>
      <c r="B510" s="54" t="s">
        <v>815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69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816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71</v>
      </c>
      <c r="Q511" s="777"/>
      <c r="R511" s="777"/>
      <c r="S511" s="777"/>
      <c r="T511" s="777"/>
      <c r="U511" s="777"/>
      <c r="V511" s="778"/>
      <c r="W511" s="37" t="s">
        <v>72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71</v>
      </c>
      <c r="Q512" s="777"/>
      <c r="R512" s="777"/>
      <c r="S512" s="777"/>
      <c r="T512" s="777"/>
      <c r="U512" s="777"/>
      <c r="V512" s="778"/>
      <c r="W512" s="37" t="s">
        <v>69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64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817</v>
      </c>
      <c r="B514" s="54" t="s">
        <v>818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76</v>
      </c>
      <c r="L514" s="32"/>
      <c r="M514" s="33" t="s">
        <v>68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69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819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820</v>
      </c>
      <c r="B515" s="54" t="s">
        <v>821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69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822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823</v>
      </c>
      <c r="B516" s="54" t="s">
        <v>824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69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825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826</v>
      </c>
      <c r="B517" s="54" t="s">
        <v>827</v>
      </c>
      <c r="C517" s="31">
        <v>4301031359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67</v>
      </c>
      <c r="L517" s="32"/>
      <c r="M517" s="33" t="s">
        <v>68</v>
      </c>
      <c r="N517" s="33"/>
      <c r="O517" s="32">
        <v>50</v>
      </c>
      <c r="P517" s="1019" t="s">
        <v>828</v>
      </c>
      <c r="Q517" s="768"/>
      <c r="R517" s="768"/>
      <c r="S517" s="768"/>
      <c r="T517" s="769"/>
      <c r="U517" s="34"/>
      <c r="V517" s="34"/>
      <c r="W517" s="35" t="s">
        <v>69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825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826</v>
      </c>
      <c r="B518" s="54" t="s">
        <v>829</v>
      </c>
      <c r="C518" s="31">
        <v>4301031327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7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768"/>
      <c r="R518" s="768"/>
      <c r="S518" s="768"/>
      <c r="T518" s="769"/>
      <c r="U518" s="34"/>
      <c r="V518" s="34"/>
      <c r="W518" s="35" t="s">
        <v>69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825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71</v>
      </c>
      <c r="Q519" s="777"/>
      <c r="R519" s="777"/>
      <c r="S519" s="777"/>
      <c r="T519" s="777"/>
      <c r="U519" s="777"/>
      <c r="V519" s="778"/>
      <c r="W519" s="37" t="s">
        <v>72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71</v>
      </c>
      <c r="Q520" s="777"/>
      <c r="R520" s="777"/>
      <c r="S520" s="777"/>
      <c r="T520" s="777"/>
      <c r="U520" s="777"/>
      <c r="V520" s="778"/>
      <c r="W520" s="37" t="s">
        <v>69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customHeight="1" x14ac:dyDescent="0.25">
      <c r="A521" s="774" t="s">
        <v>103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830</v>
      </c>
      <c r="B522" s="54" t="s">
        <v>831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807</v>
      </c>
      <c r="L522" s="32"/>
      <c r="M522" s="33" t="s">
        <v>808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69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812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71</v>
      </c>
      <c r="Q523" s="777"/>
      <c r="R523" s="777"/>
      <c r="S523" s="777"/>
      <c r="T523" s="777"/>
      <c r="U523" s="777"/>
      <c r="V523" s="778"/>
      <c r="W523" s="37" t="s">
        <v>72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71</v>
      </c>
      <c r="Q524" s="777"/>
      <c r="R524" s="777"/>
      <c r="S524" s="777"/>
      <c r="T524" s="777"/>
      <c r="U524" s="777"/>
      <c r="V524" s="778"/>
      <c r="W524" s="37" t="s">
        <v>69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832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833</v>
      </c>
      <c r="B526" s="54" t="s">
        <v>834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807</v>
      </c>
      <c r="L526" s="32"/>
      <c r="M526" s="33" t="s">
        <v>808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69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835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71</v>
      </c>
      <c r="Q527" s="777"/>
      <c r="R527" s="777"/>
      <c r="S527" s="777"/>
      <c r="T527" s="777"/>
      <c r="U527" s="777"/>
      <c r="V527" s="778"/>
      <c r="W527" s="37" t="s">
        <v>72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71</v>
      </c>
      <c r="Q528" s="777"/>
      <c r="R528" s="777"/>
      <c r="S528" s="777"/>
      <c r="T528" s="777"/>
      <c r="U528" s="777"/>
      <c r="V528" s="778"/>
      <c r="W528" s="37" t="s">
        <v>69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836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64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837</v>
      </c>
      <c r="B531" s="54" t="s">
        <v>838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69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839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840</v>
      </c>
      <c r="B532" s="54" t="s">
        <v>841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69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842</v>
      </c>
      <c r="B533" s="54" t="s">
        <v>843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69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844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845</v>
      </c>
      <c r="B534" s="54" t="s">
        <v>846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191" t="s">
        <v>847</v>
      </c>
      <c r="Q534" s="768"/>
      <c r="R534" s="768"/>
      <c r="S534" s="768"/>
      <c r="T534" s="769"/>
      <c r="U534" s="34"/>
      <c r="V534" s="34"/>
      <c r="W534" s="35" t="s">
        <v>69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848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71</v>
      </c>
      <c r="Q535" s="777"/>
      <c r="R535" s="777"/>
      <c r="S535" s="777"/>
      <c r="T535" s="777"/>
      <c r="U535" s="777"/>
      <c r="V535" s="778"/>
      <c r="W535" s="37" t="s">
        <v>72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71</v>
      </c>
      <c r="Q536" s="777"/>
      <c r="R536" s="777"/>
      <c r="S536" s="777"/>
      <c r="T536" s="777"/>
      <c r="U536" s="777"/>
      <c r="V536" s="778"/>
      <c r="W536" s="37" t="s">
        <v>69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849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64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850</v>
      </c>
      <c r="B539" s="54" t="s">
        <v>851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76</v>
      </c>
      <c r="L539" s="32"/>
      <c r="M539" s="33" t="s">
        <v>68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69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852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71</v>
      </c>
      <c r="Q540" s="777"/>
      <c r="R540" s="777"/>
      <c r="S540" s="777"/>
      <c r="T540" s="777"/>
      <c r="U540" s="777"/>
      <c r="V540" s="778"/>
      <c r="W540" s="37" t="s">
        <v>72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71</v>
      </c>
      <c r="Q541" s="777"/>
      <c r="R541" s="777"/>
      <c r="S541" s="777"/>
      <c r="T541" s="777"/>
      <c r="U541" s="777"/>
      <c r="V541" s="778"/>
      <c r="W541" s="37" t="s">
        <v>69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853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853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114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854</v>
      </c>
      <c r="B545" s="54" t="s">
        <v>855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69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122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856</v>
      </c>
      <c r="B546" s="54" t="s">
        <v>857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69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858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859</v>
      </c>
      <c r="B547" s="54" t="s">
        <v>860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117</v>
      </c>
      <c r="L547" s="32"/>
      <c r="M547" s="33" t="s">
        <v>118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69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861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117</v>
      </c>
      <c r="L548" s="32"/>
      <c r="M548" s="33" t="s">
        <v>118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69</v>
      </c>
      <c r="X548" s="761">
        <v>0</v>
      </c>
      <c r="Y548" s="762">
        <f t="shared" si="94"/>
        <v>0</v>
      </c>
      <c r="Z548" s="36" t="str">
        <f t="shared" si="95"/>
        <v/>
      </c>
      <c r="AA548" s="56"/>
      <c r="AB548" s="57"/>
      <c r="AC548" s="633" t="s">
        <v>864</v>
      </c>
      <c r="AG548" s="64"/>
      <c r="AJ548" s="68"/>
      <c r="AK548" s="68">
        <v>0</v>
      </c>
      <c r="BB548" s="63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16.5" customHeight="1" x14ac:dyDescent="0.25">
      <c r="A549" s="54" t="s">
        <v>865</v>
      </c>
      <c r="B549" s="54" t="s">
        <v>866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117</v>
      </c>
      <c r="L549" s="32"/>
      <c r="M549" s="33" t="s">
        <v>121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69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867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117</v>
      </c>
      <c r="L550" s="32"/>
      <c r="M550" s="33" t="s">
        <v>121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69</v>
      </c>
      <c r="X550" s="761">
        <v>3000</v>
      </c>
      <c r="Y550" s="762">
        <f t="shared" si="94"/>
        <v>3004.32</v>
      </c>
      <c r="Z550" s="36">
        <f t="shared" si="95"/>
        <v>6.8052400000000004</v>
      </c>
      <c r="AA550" s="56"/>
      <c r="AB550" s="57"/>
      <c r="AC550" s="637" t="s">
        <v>870</v>
      </c>
      <c r="AG550" s="64"/>
      <c r="AJ550" s="68"/>
      <c r="AK550" s="68">
        <v>0</v>
      </c>
      <c r="BB550" s="638" t="s">
        <v>1</v>
      </c>
      <c r="BM550" s="64">
        <f t="shared" si="96"/>
        <v>3204.5454545454545</v>
      </c>
      <c r="BN550" s="64">
        <f t="shared" si="97"/>
        <v>3209.16</v>
      </c>
      <c r="BO550" s="64">
        <f t="shared" si="98"/>
        <v>5.4632867132867133</v>
      </c>
      <c r="BP550" s="64">
        <f t="shared" si="99"/>
        <v>5.4711538461538467</v>
      </c>
    </row>
    <row r="551" spans="1:68" ht="27" customHeight="1" x14ac:dyDescent="0.25">
      <c r="A551" s="54" t="s">
        <v>871</v>
      </c>
      <c r="B551" s="54" t="s">
        <v>872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69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122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871</v>
      </c>
      <c r="B552" s="54" t="s">
        <v>873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76</v>
      </c>
      <c r="L552" s="32"/>
      <c r="M552" s="33" t="s">
        <v>118</v>
      </c>
      <c r="N552" s="33"/>
      <c r="O552" s="32">
        <v>60</v>
      </c>
      <c r="P552" s="816" t="s">
        <v>874</v>
      </c>
      <c r="Q552" s="768"/>
      <c r="R552" s="768"/>
      <c r="S552" s="768"/>
      <c r="T552" s="769"/>
      <c r="U552" s="34"/>
      <c r="V552" s="34"/>
      <c r="W552" s="35" t="s">
        <v>69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122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875</v>
      </c>
      <c r="B553" s="54" t="s">
        <v>876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76</v>
      </c>
      <c r="L553" s="32"/>
      <c r="M553" s="33" t="s">
        <v>118</v>
      </c>
      <c r="N553" s="33"/>
      <c r="O553" s="32">
        <v>60</v>
      </c>
      <c r="P553" s="855" t="s">
        <v>877</v>
      </c>
      <c r="Q553" s="768"/>
      <c r="R553" s="768"/>
      <c r="S553" s="768"/>
      <c r="T553" s="769"/>
      <c r="U553" s="34"/>
      <c r="V553" s="34"/>
      <c r="W553" s="35" t="s">
        <v>69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858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878</v>
      </c>
      <c r="B554" s="54" t="s">
        <v>879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76</v>
      </c>
      <c r="L554" s="32"/>
      <c r="M554" s="33" t="s">
        <v>118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69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864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878</v>
      </c>
      <c r="B555" s="54" t="s">
        <v>880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60</v>
      </c>
      <c r="P555" s="1088" t="s">
        <v>881</v>
      </c>
      <c r="Q555" s="768"/>
      <c r="R555" s="768"/>
      <c r="S555" s="768"/>
      <c r="T555" s="769"/>
      <c r="U555" s="34"/>
      <c r="V555" s="34"/>
      <c r="W555" s="35" t="s">
        <v>69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864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71</v>
      </c>
      <c r="Q556" s="777"/>
      <c r="R556" s="777"/>
      <c r="S556" s="777"/>
      <c r="T556" s="777"/>
      <c r="U556" s="777"/>
      <c r="V556" s="778"/>
      <c r="W556" s="37" t="s">
        <v>72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568.18181818181813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569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6.8052400000000004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71</v>
      </c>
      <c r="Q557" s="777"/>
      <c r="R557" s="777"/>
      <c r="S557" s="777"/>
      <c r="T557" s="777"/>
      <c r="U557" s="777"/>
      <c r="V557" s="778"/>
      <c r="W557" s="37" t="s">
        <v>69</v>
      </c>
      <c r="X557" s="763">
        <f>IFERROR(SUM(X545:X555),"0")</f>
        <v>3000</v>
      </c>
      <c r="Y557" s="763">
        <f>IFERROR(SUM(Y545:Y555),"0")</f>
        <v>3004.32</v>
      </c>
      <c r="Z557" s="37"/>
      <c r="AA557" s="764"/>
      <c r="AB557" s="764"/>
      <c r="AC557" s="764"/>
    </row>
    <row r="558" spans="1:68" ht="14.25" customHeight="1" x14ac:dyDescent="0.25">
      <c r="A558" s="774" t="s">
        <v>168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882</v>
      </c>
      <c r="B559" s="54" t="s">
        <v>883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117</v>
      </c>
      <c r="L559" s="32"/>
      <c r="M559" s="33" t="s">
        <v>118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69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884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885</v>
      </c>
      <c r="B560" s="54" t="s">
        <v>886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69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884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885</v>
      </c>
      <c r="B561" s="54" t="s">
        <v>887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55</v>
      </c>
      <c r="P561" s="1031" t="s">
        <v>888</v>
      </c>
      <c r="Q561" s="768"/>
      <c r="R561" s="768"/>
      <c r="S561" s="768"/>
      <c r="T561" s="769"/>
      <c r="U561" s="34"/>
      <c r="V561" s="34"/>
      <c r="W561" s="35" t="s">
        <v>69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884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71</v>
      </c>
      <c r="Q562" s="777"/>
      <c r="R562" s="777"/>
      <c r="S562" s="777"/>
      <c r="T562" s="777"/>
      <c r="U562" s="777"/>
      <c r="V562" s="778"/>
      <c r="W562" s="37" t="s">
        <v>72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71</v>
      </c>
      <c r="Q563" s="777"/>
      <c r="R563" s="777"/>
      <c r="S563" s="777"/>
      <c r="T563" s="777"/>
      <c r="U563" s="777"/>
      <c r="V563" s="778"/>
      <c r="W563" s="37" t="s">
        <v>69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customHeight="1" x14ac:dyDescent="0.25">
      <c r="A564" s="774" t="s">
        <v>64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889</v>
      </c>
      <c r="B565" s="54" t="s">
        <v>890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117</v>
      </c>
      <c r="L565" s="32"/>
      <c r="M565" s="33" t="s">
        <v>118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69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891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customHeight="1" x14ac:dyDescent="0.25">
      <c r="A566" s="54" t="s">
        <v>892</v>
      </c>
      <c r="B566" s="54" t="s">
        <v>893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117</v>
      </c>
      <c r="L566" s="32"/>
      <c r="M566" s="33" t="s">
        <v>68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69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894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895</v>
      </c>
      <c r="B567" s="54" t="s">
        <v>896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117</v>
      </c>
      <c r="L567" s="32"/>
      <c r="M567" s="33" t="s">
        <v>68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69</v>
      </c>
      <c r="X567" s="761">
        <v>0</v>
      </c>
      <c r="Y567" s="762">
        <f t="shared" si="100"/>
        <v>0</v>
      </c>
      <c r="Z567" s="36" t="str">
        <f>IFERROR(IF(Y567=0,"",ROUNDUP(Y567/H567,0)*0.01196),"")</f>
        <v/>
      </c>
      <c r="AA567" s="56"/>
      <c r="AB567" s="57"/>
      <c r="AC567" s="659" t="s">
        <v>897</v>
      </c>
      <c r="AG567" s="64"/>
      <c r="AJ567" s="68"/>
      <c r="AK567" s="68">
        <v>0</v>
      </c>
      <c r="BB567" s="660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4301031383</v>
      </c>
      <c r="D568" s="765">
        <v>4680115882072</v>
      </c>
      <c r="E568" s="766"/>
      <c r="F568" s="760">
        <v>0.6</v>
      </c>
      <c r="G568" s="32">
        <v>8</v>
      </c>
      <c r="H568" s="760">
        <v>4.8</v>
      </c>
      <c r="I568" s="760">
        <v>6.96</v>
      </c>
      <c r="J568" s="32">
        <v>120</v>
      </c>
      <c r="K568" s="32" t="s">
        <v>76</v>
      </c>
      <c r="L568" s="32"/>
      <c r="M568" s="33" t="s">
        <v>118</v>
      </c>
      <c r="N568" s="33"/>
      <c r="O568" s="32">
        <v>60</v>
      </c>
      <c r="P568" s="1159" t="s">
        <v>900</v>
      </c>
      <c r="Q568" s="768"/>
      <c r="R568" s="768"/>
      <c r="S568" s="768"/>
      <c r="T568" s="769"/>
      <c r="U568" s="34"/>
      <c r="V568" s="34"/>
      <c r="W568" s="35" t="s">
        <v>69</v>
      </c>
      <c r="X568" s="761">
        <v>0</v>
      </c>
      <c r="Y568" s="762">
        <f t="shared" si="100"/>
        <v>0</v>
      </c>
      <c r="Z568" s="36" t="str">
        <f>IFERROR(IF(Y568=0,"",ROUNDUP(Y568/H568,0)*0.00937),"")</f>
        <v/>
      </c>
      <c r="AA568" s="56"/>
      <c r="AB568" s="57"/>
      <c r="AC568" s="661" t="s">
        <v>901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4301031249</v>
      </c>
      <c r="D569" s="765">
        <v>4680115882072</v>
      </c>
      <c r="E569" s="766"/>
      <c r="F569" s="760">
        <v>0.6</v>
      </c>
      <c r="G569" s="32">
        <v>6</v>
      </c>
      <c r="H569" s="760">
        <v>3.6</v>
      </c>
      <c r="I569" s="760">
        <v>3.81</v>
      </c>
      <c r="J569" s="32">
        <v>132</v>
      </c>
      <c r="K569" s="32" t="s">
        <v>76</v>
      </c>
      <c r="L569" s="32"/>
      <c r="M569" s="33" t="s">
        <v>118</v>
      </c>
      <c r="N569" s="33"/>
      <c r="O569" s="32">
        <v>60</v>
      </c>
      <c r="P569" s="10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68"/>
      <c r="R569" s="768"/>
      <c r="S569" s="768"/>
      <c r="T569" s="769"/>
      <c r="U569" s="34"/>
      <c r="V569" s="34"/>
      <c r="W569" s="35" t="s">
        <v>69</v>
      </c>
      <c r="X569" s="761">
        <v>0</v>
      </c>
      <c r="Y569" s="762">
        <f t="shared" si="100"/>
        <v>0</v>
      </c>
      <c r="Z569" s="36" t="str">
        <f>IFERROR(IF(Y569=0,"",ROUNDUP(Y569/H569,0)*0.00902),"")</f>
        <v/>
      </c>
      <c r="AA569" s="56"/>
      <c r="AB569" s="57"/>
      <c r="AC569" s="663" t="s">
        <v>901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903</v>
      </c>
      <c r="B570" s="54" t="s">
        <v>904</v>
      </c>
      <c r="C570" s="31">
        <v>4301031385</v>
      </c>
      <c r="D570" s="765">
        <v>4680115882102</v>
      </c>
      <c r="E570" s="766"/>
      <c r="F570" s="760">
        <v>0.6</v>
      </c>
      <c r="G570" s="32">
        <v>8</v>
      </c>
      <c r="H570" s="760">
        <v>4.8</v>
      </c>
      <c r="I570" s="760">
        <v>6.69</v>
      </c>
      <c r="J570" s="32">
        <v>120</v>
      </c>
      <c r="K570" s="32" t="s">
        <v>76</v>
      </c>
      <c r="L570" s="32"/>
      <c r="M570" s="33" t="s">
        <v>68</v>
      </c>
      <c r="N570" s="33"/>
      <c r="O570" s="32">
        <v>60</v>
      </c>
      <c r="P570" s="827" t="s">
        <v>905</v>
      </c>
      <c r="Q570" s="768"/>
      <c r="R570" s="768"/>
      <c r="S570" s="768"/>
      <c r="T570" s="769"/>
      <c r="U570" s="34"/>
      <c r="V570" s="34"/>
      <c r="W570" s="35" t="s">
        <v>69</v>
      </c>
      <c r="X570" s="761">
        <v>0</v>
      </c>
      <c r="Y570" s="762">
        <f t="shared" si="100"/>
        <v>0</v>
      </c>
      <c r="Z570" s="36" t="str">
        <f>IFERROR(IF(Y570=0,"",ROUNDUP(Y570/H570,0)*0.00937),"")</f>
        <v/>
      </c>
      <c r="AA570" s="56"/>
      <c r="AB570" s="57"/>
      <c r="AC570" s="665" t="s">
        <v>906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903</v>
      </c>
      <c r="B571" s="54" t="s">
        <v>907</v>
      </c>
      <c r="C571" s="31">
        <v>4301031251</v>
      </c>
      <c r="D571" s="765">
        <v>4680115882102</v>
      </c>
      <c r="E571" s="766"/>
      <c r="F571" s="760">
        <v>0.6</v>
      </c>
      <c r="G571" s="32">
        <v>6</v>
      </c>
      <c r="H571" s="760">
        <v>3.6</v>
      </c>
      <c r="I571" s="760">
        <v>3.81</v>
      </c>
      <c r="J571" s="32">
        <v>132</v>
      </c>
      <c r="K571" s="32" t="s">
        <v>76</v>
      </c>
      <c r="L571" s="32"/>
      <c r="M571" s="33" t="s">
        <v>68</v>
      </c>
      <c r="N571" s="33"/>
      <c r="O571" s="32">
        <v>60</v>
      </c>
      <c r="P571" s="8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68"/>
      <c r="R571" s="768"/>
      <c r="S571" s="768"/>
      <c r="T571" s="769"/>
      <c r="U571" s="34"/>
      <c r="V571" s="34"/>
      <c r="W571" s="35" t="s">
        <v>69</v>
      </c>
      <c r="X571" s="761">
        <v>0</v>
      </c>
      <c r="Y571" s="762">
        <f t="shared" si="100"/>
        <v>0</v>
      </c>
      <c r="Z571" s="36" t="str">
        <f>IFERROR(IF(Y571=0,"",ROUNDUP(Y571/H571,0)*0.00902),"")</f>
        <v/>
      </c>
      <c r="AA571" s="56"/>
      <c r="AB571" s="57"/>
      <c r="AC571" s="667" t="s">
        <v>894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908</v>
      </c>
      <c r="B572" s="54" t="s">
        <v>909</v>
      </c>
      <c r="C572" s="31">
        <v>4301031384</v>
      </c>
      <c r="D572" s="765">
        <v>4680115882096</v>
      </c>
      <c r="E572" s="766"/>
      <c r="F572" s="760">
        <v>0.6</v>
      </c>
      <c r="G572" s="32">
        <v>8</v>
      </c>
      <c r="H572" s="760">
        <v>4.8</v>
      </c>
      <c r="I572" s="760">
        <v>6.69</v>
      </c>
      <c r="J572" s="32">
        <v>120</v>
      </c>
      <c r="K572" s="32" t="s">
        <v>76</v>
      </c>
      <c r="L572" s="32"/>
      <c r="M572" s="33" t="s">
        <v>68</v>
      </c>
      <c r="N572" s="33"/>
      <c r="O572" s="32">
        <v>60</v>
      </c>
      <c r="P572" s="869" t="s">
        <v>910</v>
      </c>
      <c r="Q572" s="768"/>
      <c r="R572" s="768"/>
      <c r="S572" s="768"/>
      <c r="T572" s="769"/>
      <c r="U572" s="34"/>
      <c r="V572" s="34"/>
      <c r="W572" s="35" t="s">
        <v>69</v>
      </c>
      <c r="X572" s="761">
        <v>0</v>
      </c>
      <c r="Y572" s="762">
        <f t="shared" si="100"/>
        <v>0</v>
      </c>
      <c r="Z572" s="36" t="str">
        <f>IFERROR(IF(Y572=0,"",ROUNDUP(Y572/H572,0)*0.00937),"")</f>
        <v/>
      </c>
      <c r="AA572" s="56"/>
      <c r="AB572" s="57"/>
      <c r="AC572" s="669" t="s">
        <v>911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908</v>
      </c>
      <c r="B573" s="54" t="s">
        <v>912</v>
      </c>
      <c r="C573" s="31">
        <v>4301031253</v>
      </c>
      <c r="D573" s="765">
        <v>4680115882096</v>
      </c>
      <c r="E573" s="766"/>
      <c r="F573" s="760">
        <v>0.6</v>
      </c>
      <c r="G573" s="32">
        <v>6</v>
      </c>
      <c r="H573" s="760">
        <v>3.6</v>
      </c>
      <c r="I573" s="760">
        <v>3.81</v>
      </c>
      <c r="J573" s="32">
        <v>132</v>
      </c>
      <c r="K573" s="32" t="s">
        <v>76</v>
      </c>
      <c r="L573" s="32"/>
      <c r="M573" s="33" t="s">
        <v>68</v>
      </c>
      <c r="N573" s="33"/>
      <c r="O573" s="32">
        <v>60</v>
      </c>
      <c r="P573" s="86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768"/>
      <c r="R573" s="768"/>
      <c r="S573" s="768"/>
      <c r="T573" s="769"/>
      <c r="U573" s="34"/>
      <c r="V573" s="34"/>
      <c r="W573" s="35" t="s">
        <v>69</v>
      </c>
      <c r="X573" s="761">
        <v>0</v>
      </c>
      <c r="Y573" s="762">
        <f t="shared" si="100"/>
        <v>0</v>
      </c>
      <c r="Z573" s="36" t="str">
        <f>IFERROR(IF(Y573=0,"",ROUNDUP(Y573/H573,0)*0.00902),"")</f>
        <v/>
      </c>
      <c r="AA573" s="56"/>
      <c r="AB573" s="57"/>
      <c r="AC573" s="671" t="s">
        <v>897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71</v>
      </c>
      <c r="Q574" s="777"/>
      <c r="R574" s="777"/>
      <c r="S574" s="777"/>
      <c r="T574" s="777"/>
      <c r="U574" s="777"/>
      <c r="V574" s="778"/>
      <c r="W574" s="37" t="s">
        <v>72</v>
      </c>
      <c r="X574" s="763">
        <f>IFERROR(X565/H565,"0")+IFERROR(X566/H566,"0")+IFERROR(X567/H567,"0")+IFERROR(X568/H568,"0")+IFERROR(X569/H569,"0")+IFERROR(X570/H570,"0")+IFERROR(X571/H571,"0")+IFERROR(X572/H572,"0")+IFERROR(X573/H573,"0")</f>
        <v>0</v>
      </c>
      <c r="Y574" s="763">
        <f>IFERROR(Y565/H565,"0")+IFERROR(Y566/H566,"0")+IFERROR(Y567/H567,"0")+IFERROR(Y568/H568,"0")+IFERROR(Y569/H569,"0")+IFERROR(Y570/H570,"0")+IFERROR(Y571/H571,"0")+IFERROR(Y572/H572,"0")+IFERROR(Y573/H573,"0")</f>
        <v>0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71</v>
      </c>
      <c r="Q575" s="777"/>
      <c r="R575" s="777"/>
      <c r="S575" s="777"/>
      <c r="T575" s="777"/>
      <c r="U575" s="777"/>
      <c r="V575" s="778"/>
      <c r="W575" s="37" t="s">
        <v>69</v>
      </c>
      <c r="X575" s="763">
        <f>IFERROR(SUM(X565:X573),"0")</f>
        <v>0</v>
      </c>
      <c r="Y575" s="763">
        <f>IFERROR(SUM(Y565:Y573),"0")</f>
        <v>0</v>
      </c>
      <c r="Z575" s="37"/>
      <c r="AA575" s="764"/>
      <c r="AB575" s="764"/>
      <c r="AC575" s="764"/>
    </row>
    <row r="576" spans="1:68" ht="14.25" customHeight="1" x14ac:dyDescent="0.25">
      <c r="A576" s="774" t="s">
        <v>73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913</v>
      </c>
      <c r="B577" s="54" t="s">
        <v>914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69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915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916</v>
      </c>
      <c r="B578" s="54" t="s">
        <v>917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69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918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919</v>
      </c>
      <c r="B579" s="54" t="s">
        <v>920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69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921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71</v>
      </c>
      <c r="Q580" s="777"/>
      <c r="R580" s="777"/>
      <c r="S580" s="777"/>
      <c r="T580" s="777"/>
      <c r="U580" s="777"/>
      <c r="V580" s="778"/>
      <c r="W580" s="37" t="s">
        <v>72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71</v>
      </c>
      <c r="Q581" s="777"/>
      <c r="R581" s="777"/>
      <c r="S581" s="777"/>
      <c r="T581" s="777"/>
      <c r="U581" s="777"/>
      <c r="V581" s="778"/>
      <c r="W581" s="37" t="s">
        <v>69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214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922</v>
      </c>
      <c r="B583" s="54" t="s">
        <v>923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117</v>
      </c>
      <c r="L583" s="32"/>
      <c r="M583" s="33" t="s">
        <v>68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69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924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925</v>
      </c>
      <c r="B584" s="54" t="s">
        <v>926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117</v>
      </c>
      <c r="L584" s="32"/>
      <c r="M584" s="33" t="s">
        <v>68</v>
      </c>
      <c r="N584" s="33"/>
      <c r="O584" s="32">
        <v>35</v>
      </c>
      <c r="P584" s="887" t="s">
        <v>927</v>
      </c>
      <c r="Q584" s="768"/>
      <c r="R584" s="768"/>
      <c r="S584" s="768"/>
      <c r="T584" s="769"/>
      <c r="U584" s="34"/>
      <c r="V584" s="34"/>
      <c r="W584" s="35" t="s">
        <v>69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924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71</v>
      </c>
      <c r="Q585" s="777"/>
      <c r="R585" s="777"/>
      <c r="S585" s="777"/>
      <c r="T585" s="777"/>
      <c r="U585" s="777"/>
      <c r="V585" s="778"/>
      <c r="W585" s="37" t="s">
        <v>72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71</v>
      </c>
      <c r="Q586" s="777"/>
      <c r="R586" s="777"/>
      <c r="S586" s="777"/>
      <c r="T586" s="777"/>
      <c r="U586" s="777"/>
      <c r="V586" s="778"/>
      <c r="W586" s="37" t="s">
        <v>69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928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928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114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929</v>
      </c>
      <c r="B590" s="54" t="s">
        <v>930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117</v>
      </c>
      <c r="L590" s="32"/>
      <c r="M590" s="33" t="s">
        <v>121</v>
      </c>
      <c r="N590" s="33"/>
      <c r="O590" s="32">
        <v>55</v>
      </c>
      <c r="P590" s="969" t="s">
        <v>931</v>
      </c>
      <c r="Q590" s="768"/>
      <c r="R590" s="768"/>
      <c r="S590" s="768"/>
      <c r="T590" s="769"/>
      <c r="U590" s="34"/>
      <c r="V590" s="34"/>
      <c r="W590" s="35" t="s">
        <v>69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933</v>
      </c>
      <c r="B591" s="54" t="s">
        <v>934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117</v>
      </c>
      <c r="L591" s="32"/>
      <c r="M591" s="33" t="s">
        <v>118</v>
      </c>
      <c r="N591" s="33"/>
      <c r="O591" s="32">
        <v>50</v>
      </c>
      <c r="P591" s="988" t="s">
        <v>935</v>
      </c>
      <c r="Q591" s="768"/>
      <c r="R591" s="768"/>
      <c r="S591" s="768"/>
      <c r="T591" s="769"/>
      <c r="U591" s="34"/>
      <c r="V591" s="34"/>
      <c r="W591" s="35" t="s">
        <v>69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936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937</v>
      </c>
      <c r="B592" s="54" t="s">
        <v>938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923" t="s">
        <v>939</v>
      </c>
      <c r="Q592" s="768"/>
      <c r="R592" s="768"/>
      <c r="S592" s="768"/>
      <c r="T592" s="769"/>
      <c r="U592" s="34"/>
      <c r="V592" s="34"/>
      <c r="W592" s="35" t="s">
        <v>69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940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941</v>
      </c>
      <c r="B593" s="54" t="s">
        <v>942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117</v>
      </c>
      <c r="L593" s="32"/>
      <c r="M593" s="33" t="s">
        <v>118</v>
      </c>
      <c r="N593" s="33"/>
      <c r="O593" s="32">
        <v>55</v>
      </c>
      <c r="P593" s="935" t="s">
        <v>943</v>
      </c>
      <c r="Q593" s="768"/>
      <c r="R593" s="768"/>
      <c r="S593" s="768"/>
      <c r="T593" s="769"/>
      <c r="U593" s="34"/>
      <c r="V593" s="34"/>
      <c r="W593" s="35" t="s">
        <v>69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944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945</v>
      </c>
      <c r="B594" s="54" t="s">
        <v>946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76</v>
      </c>
      <c r="L594" s="32"/>
      <c r="M594" s="33" t="s">
        <v>121</v>
      </c>
      <c r="N594" s="33"/>
      <c r="O594" s="32">
        <v>55</v>
      </c>
      <c r="P594" s="779" t="s">
        <v>947</v>
      </c>
      <c r="Q594" s="768"/>
      <c r="R594" s="768"/>
      <c r="S594" s="768"/>
      <c r="T594" s="769"/>
      <c r="U594" s="34"/>
      <c r="V594" s="34"/>
      <c r="W594" s="35" t="s">
        <v>69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932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948</v>
      </c>
      <c r="B595" s="54" t="s">
        <v>949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76</v>
      </c>
      <c r="L595" s="32"/>
      <c r="M595" s="33" t="s">
        <v>118</v>
      </c>
      <c r="N595" s="33"/>
      <c r="O595" s="32">
        <v>50</v>
      </c>
      <c r="P595" s="957" t="s">
        <v>950</v>
      </c>
      <c r="Q595" s="768"/>
      <c r="R595" s="768"/>
      <c r="S595" s="768"/>
      <c r="T595" s="769"/>
      <c r="U595" s="34"/>
      <c r="V595" s="34"/>
      <c r="W595" s="35" t="s">
        <v>69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940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951</v>
      </c>
      <c r="B596" s="54" t="s">
        <v>952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76</v>
      </c>
      <c r="L596" s="32"/>
      <c r="M596" s="33" t="s">
        <v>118</v>
      </c>
      <c r="N596" s="33"/>
      <c r="O596" s="32">
        <v>55</v>
      </c>
      <c r="P596" s="1007" t="s">
        <v>953</v>
      </c>
      <c r="Q596" s="768"/>
      <c r="R596" s="768"/>
      <c r="S596" s="768"/>
      <c r="T596" s="769"/>
      <c r="U596" s="34"/>
      <c r="V596" s="34"/>
      <c r="W596" s="35" t="s">
        <v>69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944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71</v>
      </c>
      <c r="Q597" s="777"/>
      <c r="R597" s="777"/>
      <c r="S597" s="777"/>
      <c r="T597" s="777"/>
      <c r="U597" s="777"/>
      <c r="V597" s="778"/>
      <c r="W597" s="37" t="s">
        <v>72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71</v>
      </c>
      <c r="Q598" s="777"/>
      <c r="R598" s="777"/>
      <c r="S598" s="777"/>
      <c r="T598" s="777"/>
      <c r="U598" s="777"/>
      <c r="V598" s="778"/>
      <c r="W598" s="37" t="s">
        <v>69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168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954</v>
      </c>
      <c r="B600" s="54" t="s">
        <v>955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73" t="s">
        <v>956</v>
      </c>
      <c r="Q600" s="768"/>
      <c r="R600" s="768"/>
      <c r="S600" s="768"/>
      <c r="T600" s="769"/>
      <c r="U600" s="34"/>
      <c r="V600" s="34"/>
      <c r="W600" s="35" t="s">
        <v>69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918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957</v>
      </c>
      <c r="B601" s="54" t="s">
        <v>958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50</v>
      </c>
      <c r="P601" s="1139" t="s">
        <v>959</v>
      </c>
      <c r="Q601" s="768"/>
      <c r="R601" s="768"/>
      <c r="S601" s="768"/>
      <c r="T601" s="769"/>
      <c r="U601" s="34"/>
      <c r="V601" s="34"/>
      <c r="W601" s="35" t="s">
        <v>69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918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960</v>
      </c>
      <c r="B602" s="54" t="s">
        <v>961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50</v>
      </c>
      <c r="P602" s="1006" t="s">
        <v>962</v>
      </c>
      <c r="Q602" s="768"/>
      <c r="R602" s="768"/>
      <c r="S602" s="768"/>
      <c r="T602" s="769"/>
      <c r="U602" s="34"/>
      <c r="V602" s="34"/>
      <c r="W602" s="35" t="s">
        <v>69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963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964</v>
      </c>
      <c r="B603" s="54" t="s">
        <v>965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1144" t="s">
        <v>966</v>
      </c>
      <c r="Q603" s="768"/>
      <c r="R603" s="768"/>
      <c r="S603" s="768"/>
      <c r="T603" s="769"/>
      <c r="U603" s="34"/>
      <c r="V603" s="34"/>
      <c r="W603" s="35" t="s">
        <v>69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963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71</v>
      </c>
      <c r="Q604" s="777"/>
      <c r="R604" s="777"/>
      <c r="S604" s="777"/>
      <c r="T604" s="777"/>
      <c r="U604" s="777"/>
      <c r="V604" s="778"/>
      <c r="W604" s="37" t="s">
        <v>72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71</v>
      </c>
      <c r="Q605" s="777"/>
      <c r="R605" s="777"/>
      <c r="S605" s="777"/>
      <c r="T605" s="777"/>
      <c r="U605" s="777"/>
      <c r="V605" s="778"/>
      <c r="W605" s="37" t="s">
        <v>69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64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967</v>
      </c>
      <c r="B607" s="54" t="s">
        <v>968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40</v>
      </c>
      <c r="P607" s="1064" t="s">
        <v>969</v>
      </c>
      <c r="Q607" s="768"/>
      <c r="R607" s="768"/>
      <c r="S607" s="768"/>
      <c r="T607" s="769"/>
      <c r="U607" s="34"/>
      <c r="V607" s="34"/>
      <c r="W607" s="35" t="s">
        <v>69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970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971</v>
      </c>
      <c r="B608" s="54" t="s">
        <v>972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76</v>
      </c>
      <c r="L608" s="32"/>
      <c r="M608" s="33" t="s">
        <v>68</v>
      </c>
      <c r="N608" s="33"/>
      <c r="O608" s="32">
        <v>40</v>
      </c>
      <c r="P608" s="956" t="s">
        <v>973</v>
      </c>
      <c r="Q608" s="768"/>
      <c r="R608" s="768"/>
      <c r="S608" s="768"/>
      <c r="T608" s="769"/>
      <c r="U608" s="34"/>
      <c r="V608" s="34"/>
      <c r="W608" s="35" t="s">
        <v>69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974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975</v>
      </c>
      <c r="B609" s="54" t="s">
        <v>976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76</v>
      </c>
      <c r="L609" s="32"/>
      <c r="M609" s="33" t="s">
        <v>68</v>
      </c>
      <c r="N609" s="33"/>
      <c r="O609" s="32">
        <v>45</v>
      </c>
      <c r="P609" s="990" t="s">
        <v>977</v>
      </c>
      <c r="Q609" s="768"/>
      <c r="R609" s="768"/>
      <c r="S609" s="768"/>
      <c r="T609" s="769"/>
      <c r="U609" s="34"/>
      <c r="V609" s="34"/>
      <c r="W609" s="35" t="s">
        <v>69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978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979</v>
      </c>
      <c r="B610" s="54" t="s">
        <v>980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45</v>
      </c>
      <c r="P610" s="903" t="s">
        <v>981</v>
      </c>
      <c r="Q610" s="768"/>
      <c r="R610" s="768"/>
      <c r="S610" s="768"/>
      <c r="T610" s="769"/>
      <c r="U610" s="34"/>
      <c r="V610" s="34"/>
      <c r="W610" s="35" t="s">
        <v>69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982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983</v>
      </c>
      <c r="B611" s="54" t="s">
        <v>984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76</v>
      </c>
      <c r="L611" s="32"/>
      <c r="M611" s="33" t="s">
        <v>68</v>
      </c>
      <c r="N611" s="33"/>
      <c r="O611" s="32">
        <v>45</v>
      </c>
      <c r="P611" s="1000" t="s">
        <v>985</v>
      </c>
      <c r="Q611" s="768"/>
      <c r="R611" s="768"/>
      <c r="S611" s="768"/>
      <c r="T611" s="769"/>
      <c r="U611" s="34"/>
      <c r="V611" s="34"/>
      <c r="W611" s="35" t="s">
        <v>69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986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987</v>
      </c>
      <c r="B612" s="54" t="s">
        <v>988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67</v>
      </c>
      <c r="L612" s="32"/>
      <c r="M612" s="33" t="s">
        <v>68</v>
      </c>
      <c r="N612" s="33"/>
      <c r="O612" s="32">
        <v>40</v>
      </c>
      <c r="P612" s="1009" t="s">
        <v>989</v>
      </c>
      <c r="Q612" s="768"/>
      <c r="R612" s="768"/>
      <c r="S612" s="768"/>
      <c r="T612" s="769"/>
      <c r="U612" s="34"/>
      <c r="V612" s="34"/>
      <c r="W612" s="35" t="s">
        <v>69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970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990</v>
      </c>
      <c r="B613" s="54" t="s">
        <v>991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67</v>
      </c>
      <c r="L613" s="32"/>
      <c r="M613" s="33" t="s">
        <v>68</v>
      </c>
      <c r="N613" s="33"/>
      <c r="O613" s="32">
        <v>40</v>
      </c>
      <c r="P613" s="771" t="s">
        <v>992</v>
      </c>
      <c r="Q613" s="768"/>
      <c r="R613" s="768"/>
      <c r="S613" s="768"/>
      <c r="T613" s="769"/>
      <c r="U613" s="34"/>
      <c r="V613" s="34"/>
      <c r="W613" s="35" t="s">
        <v>69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974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71</v>
      </c>
      <c r="Q614" s="777"/>
      <c r="R614" s="777"/>
      <c r="S614" s="777"/>
      <c r="T614" s="777"/>
      <c r="U614" s="777"/>
      <c r="V614" s="778"/>
      <c r="W614" s="37" t="s">
        <v>72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71</v>
      </c>
      <c r="Q615" s="777"/>
      <c r="R615" s="777"/>
      <c r="S615" s="777"/>
      <c r="T615" s="777"/>
      <c r="U615" s="777"/>
      <c r="V615" s="778"/>
      <c r="W615" s="37" t="s">
        <v>69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73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993</v>
      </c>
      <c r="B617" s="54" t="s">
        <v>994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117</v>
      </c>
      <c r="L617" s="32"/>
      <c r="M617" s="33" t="s">
        <v>121</v>
      </c>
      <c r="N617" s="33"/>
      <c r="O617" s="32">
        <v>40</v>
      </c>
      <c r="P617" s="1029" t="s">
        <v>995</v>
      </c>
      <c r="Q617" s="768"/>
      <c r="R617" s="768"/>
      <c r="S617" s="768"/>
      <c r="T617" s="769"/>
      <c r="U617" s="34"/>
      <c r="V617" s="34"/>
      <c r="W617" s="35" t="s">
        <v>69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996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customHeight="1" x14ac:dyDescent="0.25">
      <c r="A618" s="54" t="s">
        <v>993</v>
      </c>
      <c r="B618" s="54" t="s">
        <v>997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117</v>
      </c>
      <c r="L618" s="32"/>
      <c r="M618" s="33" t="s">
        <v>121</v>
      </c>
      <c r="N618" s="33"/>
      <c r="O618" s="32">
        <v>45</v>
      </c>
      <c r="P618" s="1059" t="s">
        <v>998</v>
      </c>
      <c r="Q618" s="768"/>
      <c r="R618" s="768"/>
      <c r="S618" s="768"/>
      <c r="T618" s="769"/>
      <c r="U618" s="34"/>
      <c r="V618" s="34"/>
      <c r="W618" s="35" t="s">
        <v>69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996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999</v>
      </c>
      <c r="B619" s="54" t="s">
        <v>1000</v>
      </c>
      <c r="C619" s="31">
        <v>4301051933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117</v>
      </c>
      <c r="L619" s="32"/>
      <c r="M619" s="33" t="s">
        <v>121</v>
      </c>
      <c r="N619" s="33"/>
      <c r="O619" s="32">
        <v>45</v>
      </c>
      <c r="P619" s="1003" t="s">
        <v>1001</v>
      </c>
      <c r="Q619" s="768"/>
      <c r="R619" s="768"/>
      <c r="S619" s="768"/>
      <c r="T619" s="769"/>
      <c r="U619" s="34"/>
      <c r="V619" s="34"/>
      <c r="W619" s="35" t="s">
        <v>69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1002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999</v>
      </c>
      <c r="B620" s="54" t="s">
        <v>1003</v>
      </c>
      <c r="C620" s="31">
        <v>4301051510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117</v>
      </c>
      <c r="L620" s="32"/>
      <c r="M620" s="33" t="s">
        <v>68</v>
      </c>
      <c r="N620" s="33"/>
      <c r="O620" s="32">
        <v>30</v>
      </c>
      <c r="P620" s="1063" t="s">
        <v>1004</v>
      </c>
      <c r="Q620" s="768"/>
      <c r="R620" s="768"/>
      <c r="S620" s="768"/>
      <c r="T620" s="769"/>
      <c r="U620" s="34"/>
      <c r="V620" s="34"/>
      <c r="W620" s="35" t="s">
        <v>69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1002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1005</v>
      </c>
      <c r="B621" s="54" t="s">
        <v>1006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12" t="s">
        <v>1007</v>
      </c>
      <c r="Q621" s="768"/>
      <c r="R621" s="768"/>
      <c r="S621" s="768"/>
      <c r="T621" s="769"/>
      <c r="U621" s="34"/>
      <c r="V621" s="34"/>
      <c r="W621" s="35" t="s">
        <v>69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996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1005</v>
      </c>
      <c r="B622" s="54" t="s">
        <v>1008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67</v>
      </c>
      <c r="L622" s="32"/>
      <c r="M622" s="33" t="s">
        <v>154</v>
      </c>
      <c r="N622" s="33"/>
      <c r="O622" s="32">
        <v>45</v>
      </c>
      <c r="P622" s="989" t="s">
        <v>1009</v>
      </c>
      <c r="Q622" s="768"/>
      <c r="R622" s="768"/>
      <c r="S622" s="768"/>
      <c r="T622" s="769"/>
      <c r="U622" s="34"/>
      <c r="V622" s="34"/>
      <c r="W622" s="35" t="s">
        <v>69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996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1010</v>
      </c>
      <c r="B623" s="54" t="s">
        <v>1011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30</v>
      </c>
      <c r="P623" s="976" t="s">
        <v>1012</v>
      </c>
      <c r="Q623" s="768"/>
      <c r="R623" s="768"/>
      <c r="S623" s="768"/>
      <c r="T623" s="769"/>
      <c r="U623" s="34"/>
      <c r="V623" s="34"/>
      <c r="W623" s="35" t="s">
        <v>69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1002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1010</v>
      </c>
      <c r="B624" s="54" t="s">
        <v>1013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67</v>
      </c>
      <c r="L624" s="32"/>
      <c r="M624" s="33" t="s">
        <v>154</v>
      </c>
      <c r="N624" s="33"/>
      <c r="O624" s="32">
        <v>45</v>
      </c>
      <c r="P624" s="857" t="s">
        <v>1014</v>
      </c>
      <c r="Q624" s="768"/>
      <c r="R624" s="768"/>
      <c r="S624" s="768"/>
      <c r="T624" s="769"/>
      <c r="U624" s="34"/>
      <c r="V624" s="34"/>
      <c r="W624" s="35" t="s">
        <v>69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1002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71</v>
      </c>
      <c r="Q625" s="777"/>
      <c r="R625" s="777"/>
      <c r="S625" s="777"/>
      <c r="T625" s="777"/>
      <c r="U625" s="777"/>
      <c r="V625" s="778"/>
      <c r="W625" s="37" t="s">
        <v>72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71</v>
      </c>
      <c r="Q626" s="777"/>
      <c r="R626" s="777"/>
      <c r="S626" s="777"/>
      <c r="T626" s="777"/>
      <c r="U626" s="777"/>
      <c r="V626" s="778"/>
      <c r="W626" s="37" t="s">
        <v>69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customHeight="1" x14ac:dyDescent="0.25">
      <c r="A627" s="774" t="s">
        <v>214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1015</v>
      </c>
      <c r="B628" s="54" t="s">
        <v>1016</v>
      </c>
      <c r="C628" s="31">
        <v>4301060354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40</v>
      </c>
      <c r="P628" s="800" t="s">
        <v>1017</v>
      </c>
      <c r="Q628" s="768"/>
      <c r="R628" s="768"/>
      <c r="S628" s="768"/>
      <c r="T628" s="769"/>
      <c r="U628" s="34"/>
      <c r="V628" s="34"/>
      <c r="W628" s="35" t="s">
        <v>69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1018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1015</v>
      </c>
      <c r="B629" s="54" t="s">
        <v>1019</v>
      </c>
      <c r="C629" s="31">
        <v>4301060408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117</v>
      </c>
      <c r="L629" s="32"/>
      <c r="M629" s="33" t="s">
        <v>68</v>
      </c>
      <c r="N629" s="33"/>
      <c r="O629" s="32">
        <v>40</v>
      </c>
      <c r="P629" s="1016" t="s">
        <v>1020</v>
      </c>
      <c r="Q629" s="768"/>
      <c r="R629" s="768"/>
      <c r="S629" s="768"/>
      <c r="T629" s="769"/>
      <c r="U629" s="34"/>
      <c r="V629" s="34"/>
      <c r="W629" s="35" t="s">
        <v>69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1018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1021</v>
      </c>
      <c r="B630" s="54" t="s">
        <v>1022</v>
      </c>
      <c r="C630" s="31">
        <v>4301060355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117</v>
      </c>
      <c r="L630" s="32"/>
      <c r="M630" s="33" t="s">
        <v>68</v>
      </c>
      <c r="N630" s="33"/>
      <c r="O630" s="32">
        <v>40</v>
      </c>
      <c r="P630" s="1026" t="s">
        <v>1023</v>
      </c>
      <c r="Q630" s="768"/>
      <c r="R630" s="768"/>
      <c r="S630" s="768"/>
      <c r="T630" s="769"/>
      <c r="U630" s="34"/>
      <c r="V630" s="34"/>
      <c r="W630" s="35" t="s">
        <v>69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1024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1021</v>
      </c>
      <c r="B631" s="54" t="s">
        <v>1025</v>
      </c>
      <c r="C631" s="31">
        <v>4301060407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117</v>
      </c>
      <c r="L631" s="32"/>
      <c r="M631" s="33" t="s">
        <v>68</v>
      </c>
      <c r="N631" s="33"/>
      <c r="O631" s="32">
        <v>40</v>
      </c>
      <c r="P631" s="1074" t="s">
        <v>1026</v>
      </c>
      <c r="Q631" s="768"/>
      <c r="R631" s="768"/>
      <c r="S631" s="768"/>
      <c r="T631" s="769"/>
      <c r="U631" s="34"/>
      <c r="V631" s="34"/>
      <c r="W631" s="35" t="s">
        <v>69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1024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71</v>
      </c>
      <c r="Q632" s="777"/>
      <c r="R632" s="777"/>
      <c r="S632" s="777"/>
      <c r="T632" s="777"/>
      <c r="U632" s="777"/>
      <c r="V632" s="778"/>
      <c r="W632" s="37" t="s">
        <v>72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71</v>
      </c>
      <c r="Q633" s="777"/>
      <c r="R633" s="777"/>
      <c r="S633" s="777"/>
      <c r="T633" s="777"/>
      <c r="U633" s="777"/>
      <c r="V633" s="778"/>
      <c r="W633" s="37" t="s">
        <v>69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1027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114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1028</v>
      </c>
      <c r="B636" s="54" t="s">
        <v>1029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117</v>
      </c>
      <c r="L636" s="32"/>
      <c r="M636" s="33" t="s">
        <v>118</v>
      </c>
      <c r="N636" s="33"/>
      <c r="O636" s="32">
        <v>55</v>
      </c>
      <c r="P636" s="1111" t="s">
        <v>1030</v>
      </c>
      <c r="Q636" s="768"/>
      <c r="R636" s="768"/>
      <c r="S636" s="768"/>
      <c r="T636" s="769"/>
      <c r="U636" s="34"/>
      <c r="V636" s="34"/>
      <c r="W636" s="35" t="s">
        <v>69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1031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1032</v>
      </c>
      <c r="B637" s="54" t="s">
        <v>1033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117</v>
      </c>
      <c r="L637" s="32"/>
      <c r="M637" s="33" t="s">
        <v>118</v>
      </c>
      <c r="N637" s="33"/>
      <c r="O637" s="32">
        <v>55</v>
      </c>
      <c r="P637" s="873" t="s">
        <v>1034</v>
      </c>
      <c r="Q637" s="768"/>
      <c r="R637" s="768"/>
      <c r="S637" s="768"/>
      <c r="T637" s="769"/>
      <c r="U637" s="34"/>
      <c r="V637" s="34"/>
      <c r="W637" s="35" t="s">
        <v>69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1035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71</v>
      </c>
      <c r="Q638" s="777"/>
      <c r="R638" s="777"/>
      <c r="S638" s="777"/>
      <c r="T638" s="777"/>
      <c r="U638" s="777"/>
      <c r="V638" s="778"/>
      <c r="W638" s="37" t="s">
        <v>72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71</v>
      </c>
      <c r="Q639" s="777"/>
      <c r="R639" s="777"/>
      <c r="S639" s="777"/>
      <c r="T639" s="777"/>
      <c r="U639" s="777"/>
      <c r="V639" s="778"/>
      <c r="W639" s="37" t="s">
        <v>69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168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1036</v>
      </c>
      <c r="B641" s="54" t="s">
        <v>1037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117</v>
      </c>
      <c r="L641" s="32"/>
      <c r="M641" s="33" t="s">
        <v>118</v>
      </c>
      <c r="N641" s="33"/>
      <c r="O641" s="32">
        <v>50</v>
      </c>
      <c r="P641" s="1113" t="s">
        <v>1038</v>
      </c>
      <c r="Q641" s="768"/>
      <c r="R641" s="768"/>
      <c r="S641" s="768"/>
      <c r="T641" s="769"/>
      <c r="U641" s="34"/>
      <c r="V641" s="34"/>
      <c r="W641" s="35" t="s">
        <v>69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1039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71</v>
      </c>
      <c r="Q642" s="777"/>
      <c r="R642" s="777"/>
      <c r="S642" s="777"/>
      <c r="T642" s="777"/>
      <c r="U642" s="777"/>
      <c r="V642" s="778"/>
      <c r="W642" s="37" t="s">
        <v>72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71</v>
      </c>
      <c r="Q643" s="777"/>
      <c r="R643" s="777"/>
      <c r="S643" s="777"/>
      <c r="T643" s="777"/>
      <c r="U643" s="777"/>
      <c r="V643" s="778"/>
      <c r="W643" s="37" t="s">
        <v>69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64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1040</v>
      </c>
      <c r="B645" s="54" t="s">
        <v>1041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76</v>
      </c>
      <c r="L645" s="32"/>
      <c r="M645" s="33" t="s">
        <v>68</v>
      </c>
      <c r="N645" s="33"/>
      <c r="O645" s="32">
        <v>40</v>
      </c>
      <c r="P645" s="914" t="s">
        <v>1042</v>
      </c>
      <c r="Q645" s="768"/>
      <c r="R645" s="768"/>
      <c r="S645" s="768"/>
      <c r="T645" s="769"/>
      <c r="U645" s="34"/>
      <c r="V645" s="34"/>
      <c r="W645" s="35" t="s">
        <v>69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1043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71</v>
      </c>
      <c r="Q646" s="777"/>
      <c r="R646" s="777"/>
      <c r="S646" s="777"/>
      <c r="T646" s="777"/>
      <c r="U646" s="777"/>
      <c r="V646" s="778"/>
      <c r="W646" s="37" t="s">
        <v>72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71</v>
      </c>
      <c r="Q647" s="777"/>
      <c r="R647" s="777"/>
      <c r="S647" s="777"/>
      <c r="T647" s="777"/>
      <c r="U647" s="777"/>
      <c r="V647" s="778"/>
      <c r="W647" s="37" t="s">
        <v>69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73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1044</v>
      </c>
      <c r="B649" s="54" t="s">
        <v>1045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117</v>
      </c>
      <c r="L649" s="32"/>
      <c r="M649" s="33" t="s">
        <v>68</v>
      </c>
      <c r="N649" s="33"/>
      <c r="O649" s="32">
        <v>45</v>
      </c>
      <c r="P649" s="991" t="s">
        <v>1046</v>
      </c>
      <c r="Q649" s="768"/>
      <c r="R649" s="768"/>
      <c r="S649" s="768"/>
      <c r="T649" s="769"/>
      <c r="U649" s="34"/>
      <c r="V649" s="34"/>
      <c r="W649" s="35" t="s">
        <v>69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1047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71</v>
      </c>
      <c r="Q650" s="777"/>
      <c r="R650" s="777"/>
      <c r="S650" s="777"/>
      <c r="T650" s="777"/>
      <c r="U650" s="777"/>
      <c r="V650" s="778"/>
      <c r="W650" s="37" t="s">
        <v>72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71</v>
      </c>
      <c r="Q651" s="777"/>
      <c r="R651" s="777"/>
      <c r="S651" s="777"/>
      <c r="T651" s="777"/>
      <c r="U651" s="777"/>
      <c r="V651" s="778"/>
      <c r="W651" s="37" t="s">
        <v>69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1048</v>
      </c>
      <c r="Q652" s="909"/>
      <c r="R652" s="909"/>
      <c r="S652" s="909"/>
      <c r="T652" s="909"/>
      <c r="U652" s="909"/>
      <c r="V652" s="910"/>
      <c r="W652" s="37" t="s">
        <v>69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18000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18037.32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1049</v>
      </c>
      <c r="Q653" s="909"/>
      <c r="R653" s="909"/>
      <c r="S653" s="909"/>
      <c r="T653" s="909"/>
      <c r="U653" s="909"/>
      <c r="V653" s="910"/>
      <c r="W653" s="37" t="s">
        <v>69</v>
      </c>
      <c r="X653" s="763">
        <f>IFERROR(SUM(BM22:BM649),"0")</f>
        <v>18805.468531468534</v>
      </c>
      <c r="Y653" s="763">
        <f>IFERROR(SUM(BN22:BN649),"0")</f>
        <v>18844.259999999998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1050</v>
      </c>
      <c r="Q654" s="909"/>
      <c r="R654" s="909"/>
      <c r="S654" s="909"/>
      <c r="T654" s="909"/>
      <c r="U654" s="909"/>
      <c r="V654" s="910"/>
      <c r="W654" s="37" t="s">
        <v>1051</v>
      </c>
      <c r="X654" s="38">
        <f>ROUNDUP(SUM(BO22:BO649),0)</f>
        <v>29</v>
      </c>
      <c r="Y654" s="38">
        <f>ROUNDUP(SUM(BP22:BP649),0)</f>
        <v>30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1052</v>
      </c>
      <c r="Q655" s="909"/>
      <c r="R655" s="909"/>
      <c r="S655" s="909"/>
      <c r="T655" s="909"/>
      <c r="U655" s="909"/>
      <c r="V655" s="910"/>
      <c r="W655" s="37" t="s">
        <v>69</v>
      </c>
      <c r="X655" s="763">
        <f>GrossWeightTotal+PalletQtyTotal*25</f>
        <v>19530.468531468534</v>
      </c>
      <c r="Y655" s="763">
        <f>GrossWeightTotalR+PalletQtyTotalR*25</f>
        <v>19594.259999999998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1053</v>
      </c>
      <c r="Q656" s="909"/>
      <c r="R656" s="909"/>
      <c r="S656" s="909"/>
      <c r="T656" s="909"/>
      <c r="U656" s="909"/>
      <c r="V656" s="910"/>
      <c r="W656" s="37" t="s">
        <v>1051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1752.7972027972028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1756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1054</v>
      </c>
      <c r="Q657" s="909"/>
      <c r="R657" s="909"/>
      <c r="S657" s="909"/>
      <c r="T657" s="909"/>
      <c r="U657" s="909"/>
      <c r="V657" s="910"/>
      <c r="W657" s="39" t="s">
        <v>1055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32.622489999999992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1056</v>
      </c>
      <c r="B659" s="758" t="s">
        <v>63</v>
      </c>
      <c r="C659" s="796" t="s">
        <v>112</v>
      </c>
      <c r="D659" s="875"/>
      <c r="E659" s="875"/>
      <c r="F659" s="875"/>
      <c r="G659" s="875"/>
      <c r="H659" s="863"/>
      <c r="I659" s="796" t="s">
        <v>334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668</v>
      </c>
      <c r="X659" s="863"/>
      <c r="Y659" s="796" t="s">
        <v>753</v>
      </c>
      <c r="Z659" s="875"/>
      <c r="AA659" s="875"/>
      <c r="AB659" s="863"/>
      <c r="AC659" s="758" t="s">
        <v>853</v>
      </c>
      <c r="AD659" s="796" t="s">
        <v>928</v>
      </c>
      <c r="AE659" s="863"/>
      <c r="AF659" s="759"/>
    </row>
    <row r="660" spans="1:32" ht="14.25" customHeight="1" thickTop="1" x14ac:dyDescent="0.2">
      <c r="A660" s="1067" t="s">
        <v>1057</v>
      </c>
      <c r="B660" s="796" t="s">
        <v>63</v>
      </c>
      <c r="C660" s="796" t="s">
        <v>113</v>
      </c>
      <c r="D660" s="796" t="s">
        <v>138</v>
      </c>
      <c r="E660" s="796" t="s">
        <v>222</v>
      </c>
      <c r="F660" s="796" t="s">
        <v>247</v>
      </c>
      <c r="G660" s="796" t="s">
        <v>298</v>
      </c>
      <c r="H660" s="796" t="s">
        <v>112</v>
      </c>
      <c r="I660" s="796" t="s">
        <v>335</v>
      </c>
      <c r="J660" s="796" t="s">
        <v>360</v>
      </c>
      <c r="K660" s="796" t="s">
        <v>433</v>
      </c>
      <c r="L660" s="796" t="s">
        <v>453</v>
      </c>
      <c r="M660" s="796" t="s">
        <v>479</v>
      </c>
      <c r="N660" s="759"/>
      <c r="O660" s="796" t="s">
        <v>508</v>
      </c>
      <c r="P660" s="796" t="s">
        <v>511</v>
      </c>
      <c r="Q660" s="796" t="s">
        <v>520</v>
      </c>
      <c r="R660" s="796" t="s">
        <v>538</v>
      </c>
      <c r="S660" s="796" t="s">
        <v>548</v>
      </c>
      <c r="T660" s="796" t="s">
        <v>561</v>
      </c>
      <c r="U660" s="796" t="s">
        <v>569</v>
      </c>
      <c r="V660" s="796" t="s">
        <v>655</v>
      </c>
      <c r="W660" s="796" t="s">
        <v>669</v>
      </c>
      <c r="X660" s="796" t="s">
        <v>714</v>
      </c>
      <c r="Y660" s="796" t="s">
        <v>754</v>
      </c>
      <c r="Z660" s="796" t="s">
        <v>813</v>
      </c>
      <c r="AA660" s="796" t="s">
        <v>836</v>
      </c>
      <c r="AB660" s="796" t="s">
        <v>849</v>
      </c>
      <c r="AC660" s="796" t="s">
        <v>853</v>
      </c>
      <c r="AD660" s="796" t="s">
        <v>928</v>
      </c>
      <c r="AE660" s="796" t="s">
        <v>1027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1058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46">
        <f>IFERROR(Y107*1,"0")+IFERROR(Y108*1,"0")+IFERROR(Y109*1,"0")+IFERROR(Y110*1,"0")+IFERROR(Y114*1,"0")+IFERROR(Y115*1,"0")+IFERROR(Y116*1,"0")+IFERROR(Y117*1,"0")+IFERROR(Y118*1,"0")</f>
        <v>0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0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12030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3003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3004.32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2024-11-08T10:09:41Z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