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779D44D-2B0E-4D70-A9C0-1E3A9B53FD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P284" i="1" s="1"/>
  <c r="BO283" i="1"/>
  <c r="BM283" i="1"/>
  <c r="Z283" i="1"/>
  <c r="Y283" i="1"/>
  <c r="BP283" i="1" s="1"/>
  <c r="BO282" i="1"/>
  <c r="BM282" i="1"/>
  <c r="Z282" i="1"/>
  <c r="Y282" i="1"/>
  <c r="BP282" i="1" s="1"/>
  <c r="BO281" i="1"/>
  <c r="BM281" i="1"/>
  <c r="Z281" i="1"/>
  <c r="Y281" i="1"/>
  <c r="BP281" i="1" s="1"/>
  <c r="BO280" i="1"/>
  <c r="BM280" i="1"/>
  <c r="Z280" i="1"/>
  <c r="Y280" i="1"/>
  <c r="BP280" i="1" s="1"/>
  <c r="BO279" i="1"/>
  <c r="BM279" i="1"/>
  <c r="Z279" i="1"/>
  <c r="Y279" i="1"/>
  <c r="BP279" i="1" s="1"/>
  <c r="BO278" i="1"/>
  <c r="BM278" i="1"/>
  <c r="Z278" i="1"/>
  <c r="Y278" i="1"/>
  <c r="BP278" i="1" s="1"/>
  <c r="BO277" i="1"/>
  <c r="BM277" i="1"/>
  <c r="Z277" i="1"/>
  <c r="Y277" i="1"/>
  <c r="BP277" i="1" s="1"/>
  <c r="BO276" i="1"/>
  <c r="BM276" i="1"/>
  <c r="Z276" i="1"/>
  <c r="Y276" i="1"/>
  <c r="BP276" i="1" s="1"/>
  <c r="BO275" i="1"/>
  <c r="BM275" i="1"/>
  <c r="Z275" i="1"/>
  <c r="Y275" i="1"/>
  <c r="BP275" i="1" s="1"/>
  <c r="BO274" i="1"/>
  <c r="BM274" i="1"/>
  <c r="Z274" i="1"/>
  <c r="Y274" i="1"/>
  <c r="BP274" i="1" s="1"/>
  <c r="BO273" i="1"/>
  <c r="BM273" i="1"/>
  <c r="Z273" i="1"/>
  <c r="Y273" i="1"/>
  <c r="BP273" i="1" s="1"/>
  <c r="BO272" i="1"/>
  <c r="BM272" i="1"/>
  <c r="Z272" i="1"/>
  <c r="Y272" i="1"/>
  <c r="BP272" i="1" s="1"/>
  <c r="BO271" i="1"/>
  <c r="BM271" i="1"/>
  <c r="Z271" i="1"/>
  <c r="Y271" i="1"/>
  <c r="BP271" i="1" s="1"/>
  <c r="BO270" i="1"/>
  <c r="BM270" i="1"/>
  <c r="Z270" i="1"/>
  <c r="Y270" i="1"/>
  <c r="BP270" i="1" s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85" i="1" s="1"/>
  <c r="Y265" i="1"/>
  <c r="Y286" i="1" s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Y257" i="1" s="1"/>
  <c r="X252" i="1"/>
  <c r="X251" i="1"/>
  <c r="BO250" i="1"/>
  <c r="BM250" i="1"/>
  <c r="Z250" i="1"/>
  <c r="Z251" i="1" s="1"/>
  <c r="Y250" i="1"/>
  <c r="Y252" i="1" s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0" i="1"/>
  <c r="X239" i="1"/>
  <c r="BO238" i="1"/>
  <c r="BM238" i="1"/>
  <c r="Z238" i="1"/>
  <c r="Z239" i="1" s="1"/>
  <c r="Y238" i="1"/>
  <c r="Y240" i="1" s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X185" i="1"/>
  <c r="X184" i="1"/>
  <c r="BO183" i="1"/>
  <c r="BM183" i="1"/>
  <c r="Z183" i="1"/>
  <c r="Z184" i="1" s="1"/>
  <c r="Y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X170" i="1"/>
  <c r="X169" i="1"/>
  <c r="BO168" i="1"/>
  <c r="BM168" i="1"/>
  <c r="Z168" i="1"/>
  <c r="Y168" i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9" i="1" s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BP36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Z39" i="1"/>
  <c r="BN36" i="1"/>
  <c r="BN38" i="1"/>
  <c r="Z77" i="1"/>
  <c r="Z87" i="1"/>
  <c r="BN81" i="1"/>
  <c r="BN84" i="1"/>
  <c r="BN86" i="1"/>
  <c r="Y95" i="1"/>
  <c r="Z107" i="1"/>
  <c r="BN98" i="1"/>
  <c r="BN100" i="1"/>
  <c r="BN102" i="1"/>
  <c r="BN104" i="1"/>
  <c r="BN106" i="1"/>
  <c r="Y113" i="1"/>
  <c r="Y120" i="1"/>
  <c r="BN118" i="1"/>
  <c r="BN130" i="1"/>
  <c r="BP130" i="1"/>
  <c r="Y131" i="1"/>
  <c r="BN136" i="1"/>
  <c r="BN152" i="1"/>
  <c r="BP152" i="1"/>
  <c r="BN153" i="1"/>
  <c r="BN154" i="1"/>
  <c r="BN155" i="1"/>
  <c r="Y156" i="1"/>
  <c r="Z161" i="1"/>
  <c r="BN159" i="1"/>
  <c r="Z169" i="1"/>
  <c r="BN172" i="1"/>
  <c r="BP172" i="1"/>
  <c r="Y173" i="1"/>
  <c r="BN177" i="1"/>
  <c r="BP177" i="1"/>
  <c r="Y178" i="1"/>
  <c r="Z191" i="1"/>
  <c r="BN250" i="1"/>
  <c r="BP250" i="1"/>
  <c r="Y251" i="1"/>
  <c r="BN265" i="1"/>
  <c r="BP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Y285" i="1"/>
  <c r="X291" i="1"/>
  <c r="Y61" i="1"/>
  <c r="Z66" i="1"/>
  <c r="BN64" i="1"/>
  <c r="Y192" i="1"/>
  <c r="BN189" i="1"/>
  <c r="Z209" i="1"/>
  <c r="BN205" i="1"/>
  <c r="BN207" i="1"/>
  <c r="Y233" i="1"/>
  <c r="Z233" i="1"/>
  <c r="BN238" i="1"/>
  <c r="BP238" i="1"/>
  <c r="Y239" i="1"/>
  <c r="X289" i="1"/>
  <c r="X287" i="1"/>
  <c r="Y170" i="1"/>
  <c r="Y234" i="1"/>
  <c r="BN22" i="1"/>
  <c r="BP22" i="1"/>
  <c r="Y23" i="1"/>
  <c r="Z32" i="1"/>
  <c r="BN28" i="1"/>
  <c r="BP28" i="1"/>
  <c r="X288" i="1"/>
  <c r="BN30" i="1"/>
  <c r="Y40" i="1"/>
  <c r="BN43" i="1"/>
  <c r="BP43" i="1"/>
  <c r="Y44" i="1"/>
  <c r="Z60" i="1"/>
  <c r="BN48" i="1"/>
  <c r="BP48" i="1"/>
  <c r="BN50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8" i="1"/>
  <c r="Z113" i="1"/>
  <c r="BN111" i="1"/>
  <c r="BP111" i="1"/>
  <c r="Z119" i="1"/>
  <c r="Z126" i="1"/>
  <c r="BN123" i="1"/>
  <c r="BN125" i="1"/>
  <c r="Z137" i="1"/>
  <c r="BN141" i="1"/>
  <c r="BP141" i="1"/>
  <c r="Y142" i="1"/>
  <c r="BN167" i="1"/>
  <c r="BN196" i="1"/>
  <c r="BN198" i="1"/>
  <c r="BN200" i="1"/>
  <c r="BN225" i="1"/>
  <c r="BP225" i="1"/>
  <c r="Y226" i="1"/>
  <c r="BN231" i="1"/>
  <c r="BP231" i="1"/>
  <c r="Z262" i="1"/>
  <c r="BN259" i="1"/>
  <c r="BN260" i="1"/>
  <c r="X290" i="1"/>
  <c r="Y33" i="1"/>
  <c r="Y39" i="1"/>
  <c r="Y60" i="1"/>
  <c r="Y67" i="1"/>
  <c r="Y72" i="1"/>
  <c r="Y77" i="1"/>
  <c r="Y87" i="1"/>
  <c r="Y94" i="1"/>
  <c r="Y107" i="1"/>
  <c r="Y114" i="1"/>
  <c r="Y119" i="1"/>
  <c r="Y126" i="1"/>
  <c r="BP160" i="1"/>
  <c r="BN160" i="1"/>
  <c r="Y184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H9" i="1"/>
  <c r="BN29" i="1"/>
  <c r="BN31" i="1"/>
  <c r="BN37" i="1"/>
  <c r="BN49" i="1"/>
  <c r="BN51" i="1"/>
  <c r="BN52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2" i="1"/>
  <c r="BN117" i="1"/>
  <c r="BP117" i="1"/>
  <c r="Y127" i="1"/>
  <c r="BN124" i="1"/>
  <c r="Y138" i="1"/>
  <c r="BP135" i="1"/>
  <c r="BN135" i="1"/>
  <c r="Y137" i="1"/>
  <c r="Y148" i="1"/>
  <c r="BP147" i="1"/>
  <c r="BN147" i="1"/>
  <c r="Y161" i="1"/>
  <c r="Y162" i="1"/>
  <c r="Y169" i="1"/>
  <c r="BP166" i="1"/>
  <c r="BN166" i="1"/>
  <c r="BP168" i="1"/>
  <c r="BN168" i="1"/>
  <c r="Y185" i="1"/>
  <c r="Y191" i="1"/>
  <c r="BP188" i="1"/>
  <c r="BN188" i="1"/>
  <c r="BP190" i="1"/>
  <c r="BN190" i="1"/>
  <c r="Z201" i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88" i="1" l="1"/>
  <c r="Y290" i="1" s="1"/>
  <c r="Y291" i="1"/>
  <c r="Z292" i="1"/>
  <c r="Y289" i="1"/>
  <c r="Y287" i="1"/>
  <c r="B300" i="1" l="1"/>
  <c r="A300" i="1"/>
  <c r="C300" i="1"/>
</calcChain>
</file>

<file path=xl/sharedStrings.xml><?xml version="1.0" encoding="utf-8"?>
<sst xmlns="http://schemas.openxmlformats.org/spreadsheetml/2006/main" count="1461" uniqueCount="497">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</sst>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9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1" t="s">
        <v>0</v>
      </c>
      <c r="E1" s="341"/>
      <c r="F1" s="341"/>
      <c r="G1" s="12" t="s">
        <v>1</v>
      </c>
      <c r="H1" s="371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6"/>
      <c r="Q3" s="326"/>
      <c r="R3" s="326"/>
      <c r="S3" s="326"/>
      <c r="T3" s="326"/>
      <c r="U3" s="326"/>
      <c r="V3" s="326"/>
      <c r="W3" s="326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8" t="s">
        <v>8</v>
      </c>
      <c r="B5" s="399"/>
      <c r="C5" s="400"/>
      <c r="D5" s="372"/>
      <c r="E5" s="373"/>
      <c r="F5" s="506" t="s">
        <v>9</v>
      </c>
      <c r="G5" s="400"/>
      <c r="H5" s="372"/>
      <c r="I5" s="467"/>
      <c r="J5" s="467"/>
      <c r="K5" s="467"/>
      <c r="L5" s="467"/>
      <c r="M5" s="373"/>
      <c r="N5" s="61"/>
      <c r="P5" s="24" t="s">
        <v>10</v>
      </c>
      <c r="Q5" s="511">
        <v>45585</v>
      </c>
      <c r="R5" s="396"/>
      <c r="T5" s="424" t="s">
        <v>11</v>
      </c>
      <c r="U5" s="425"/>
      <c r="V5" s="427" t="s">
        <v>12</v>
      </c>
      <c r="W5" s="396"/>
      <c r="AB5" s="51"/>
      <c r="AC5" s="51"/>
      <c r="AD5" s="51"/>
      <c r="AE5" s="51"/>
    </row>
    <row r="6" spans="1:32" s="308" customFormat="1" ht="24" customHeight="1" x14ac:dyDescent="0.2">
      <c r="A6" s="398" t="s">
        <v>13</v>
      </c>
      <c r="B6" s="399"/>
      <c r="C6" s="400"/>
      <c r="D6" s="470" t="s">
        <v>14</v>
      </c>
      <c r="E6" s="471"/>
      <c r="F6" s="471"/>
      <c r="G6" s="471"/>
      <c r="H6" s="471"/>
      <c r="I6" s="471"/>
      <c r="J6" s="471"/>
      <c r="K6" s="471"/>
      <c r="L6" s="471"/>
      <c r="M6" s="396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Воскресенье</v>
      </c>
      <c r="R6" s="330"/>
      <c r="T6" s="430" t="s">
        <v>16</v>
      </c>
      <c r="U6" s="425"/>
      <c r="V6" s="456" t="s">
        <v>17</v>
      </c>
      <c r="W6" s="352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6"/>
      <c r="U7" s="425"/>
      <c r="V7" s="457"/>
      <c r="W7" s="458"/>
      <c r="AB7" s="51"/>
      <c r="AC7" s="51"/>
      <c r="AD7" s="51"/>
      <c r="AE7" s="51"/>
    </row>
    <row r="8" spans="1:32" s="308" customFormat="1" ht="25.5" customHeight="1" x14ac:dyDescent="0.2">
      <c r="A8" s="524" t="s">
        <v>18</v>
      </c>
      <c r="B8" s="323"/>
      <c r="C8" s="324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06">
        <v>0.375</v>
      </c>
      <c r="R8" s="360"/>
      <c r="T8" s="326"/>
      <c r="U8" s="425"/>
      <c r="V8" s="457"/>
      <c r="W8" s="458"/>
      <c r="AB8" s="51"/>
      <c r="AC8" s="51"/>
      <c r="AD8" s="51"/>
      <c r="AE8" s="51"/>
    </row>
    <row r="9" spans="1:32" s="30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10"/>
      <c r="E9" s="328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06"/>
      <c r="P9" s="26" t="s">
        <v>21</v>
      </c>
      <c r="Q9" s="393"/>
      <c r="R9" s="394"/>
      <c r="T9" s="326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10"/>
      <c r="E10" s="328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53" t="str">
        <f>IFERROR(VLOOKUP($D$10,Proxy,2,FALSE),"")</f>
        <v/>
      </c>
      <c r="I10" s="326"/>
      <c r="J10" s="326"/>
      <c r="K10" s="326"/>
      <c r="L10" s="326"/>
      <c r="M10" s="326"/>
      <c r="N10" s="307"/>
      <c r="P10" s="26" t="s">
        <v>22</v>
      </c>
      <c r="Q10" s="431"/>
      <c r="R10" s="432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5"/>
      <c r="R11" s="396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3" t="s">
        <v>29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5"/>
      <c r="P12" s="24" t="s">
        <v>30</v>
      </c>
      <c r="Q12" s="406"/>
      <c r="R12" s="360"/>
      <c r="S12" s="23"/>
      <c r="U12" s="24"/>
      <c r="V12" s="341"/>
      <c r="W12" s="326"/>
      <c r="AB12" s="51"/>
      <c r="AC12" s="51"/>
      <c r="AD12" s="51"/>
      <c r="AE12" s="51"/>
    </row>
    <row r="13" spans="1:32" s="308" customFormat="1" ht="23.25" customHeight="1" x14ac:dyDescent="0.2">
      <c r="A13" s="423" t="s">
        <v>31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3" t="s">
        <v>33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9" t="s">
        <v>34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6"/>
      <c r="P15" s="41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09" t="s">
        <v>38</v>
      </c>
      <c r="D17" s="347" t="s">
        <v>39</v>
      </c>
      <c r="E17" s="383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2"/>
      <c r="R17" s="382"/>
      <c r="S17" s="382"/>
      <c r="T17" s="383"/>
      <c r="U17" s="520" t="s">
        <v>51</v>
      </c>
      <c r="V17" s="400"/>
      <c r="W17" s="347" t="s">
        <v>52</v>
      </c>
      <c r="X17" s="347" t="s">
        <v>53</v>
      </c>
      <c r="Y17" s="521" t="s">
        <v>54</v>
      </c>
      <c r="Z17" s="465" t="s">
        <v>55</v>
      </c>
      <c r="AA17" s="451" t="s">
        <v>56</v>
      </c>
      <c r="AB17" s="451" t="s">
        <v>57</v>
      </c>
      <c r="AC17" s="451" t="s">
        <v>58</v>
      </c>
      <c r="AD17" s="451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4"/>
      <c r="E18" s="386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8"/>
      <c r="X18" s="348"/>
      <c r="Y18" s="522"/>
      <c r="Z18" s="466"/>
      <c r="AA18" s="452"/>
      <c r="AB18" s="452"/>
      <c r="AC18" s="452"/>
      <c r="AD18" s="503"/>
      <c r="AE18" s="504"/>
      <c r="AF18" s="505"/>
      <c r="AG18" s="69"/>
      <c r="BD18" s="68"/>
    </row>
    <row r="19" spans="1:68" ht="27.75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25" t="s">
        <v>63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09"/>
      <c r="AB20" s="309"/>
      <c r="AC20" s="309"/>
    </row>
    <row r="21" spans="1:68" ht="14.25" customHeight="1" x14ac:dyDescent="0.25">
      <c r="A21" s="337" t="s">
        <v>64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10"/>
      <c r="AB21" s="310"/>
      <c r="AC21" s="31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32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32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25" t="s">
        <v>76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09"/>
      <c r="AB26" s="309"/>
      <c r="AC26" s="309"/>
    </row>
    <row r="27" spans="1:68" ht="14.25" customHeight="1" x14ac:dyDescent="0.25">
      <c r="A27" s="337" t="s">
        <v>77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10"/>
      <c r="AB27" s="310"/>
      <c r="AC27" s="31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9">
        <v>4607111036605</v>
      </c>
      <c r="E28" s="330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9">
        <v>4607111036520</v>
      </c>
      <c r="E29" s="330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9">
        <v>4607111036537</v>
      </c>
      <c r="E30" s="330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4">
        <v>84</v>
      </c>
      <c r="Y30" s="315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9">
        <v>4607111036599</v>
      </c>
      <c r="E31" s="330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32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6">
        <f>IFERROR(SUM(X28:X31),"0")</f>
        <v>84</v>
      </c>
      <c r="Y32" s="316">
        <f>IFERROR(SUM(Y28:Y31),"0")</f>
        <v>84</v>
      </c>
      <c r="Z32" s="316">
        <f>IFERROR(IF(Z28="",0,Z28),"0")+IFERROR(IF(Z29="",0,Z29),"0")+IFERROR(IF(Z30="",0,Z30),"0")+IFERROR(IF(Z31="",0,Z31),"0")</f>
        <v>0.79044000000000003</v>
      </c>
      <c r="AA32" s="317"/>
      <c r="AB32" s="317"/>
      <c r="AC32" s="317"/>
    </row>
    <row r="33" spans="1:68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32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6">
        <f>IFERROR(SUMPRODUCT(X28:X31*H28:H31),"0")</f>
        <v>126</v>
      </c>
      <c r="Y33" s="316">
        <f>IFERROR(SUMPRODUCT(Y28:Y31*H28:H31),"0")</f>
        <v>126</v>
      </c>
      <c r="Z33" s="37"/>
      <c r="AA33" s="317"/>
      <c r="AB33" s="317"/>
      <c r="AC33" s="317"/>
    </row>
    <row r="34" spans="1:68" ht="16.5" customHeight="1" x14ac:dyDescent="0.25">
      <c r="A34" s="325" t="s">
        <v>91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09"/>
      <c r="AB34" s="309"/>
      <c r="AC34" s="309"/>
    </row>
    <row r="35" spans="1:68" ht="14.25" customHeight="1" x14ac:dyDescent="0.25">
      <c r="A35" s="337" t="s">
        <v>64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10"/>
      <c r="AB35" s="310"/>
      <c r="AC35" s="310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9">
        <v>4607111036308</v>
      </c>
      <c r="E36" s="330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0" t="s">
        <v>94</v>
      </c>
      <c r="Q36" s="319"/>
      <c r="R36" s="319"/>
      <c r="S36" s="319"/>
      <c r="T36" s="320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9">
        <v>4607111036315</v>
      </c>
      <c r="E37" s="330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9">
        <v>4607111036292</v>
      </c>
      <c r="E38" s="330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4">
        <v>48</v>
      </c>
      <c r="Y38" s="31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331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32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6">
        <f>IFERROR(SUM(X36:X38),"0")</f>
        <v>48</v>
      </c>
      <c r="Y39" s="316">
        <f>IFERROR(SUM(Y36:Y38),"0")</f>
        <v>48</v>
      </c>
      <c r="Z39" s="316">
        <f>IFERROR(IF(Z36="",0,Z36),"0")+IFERROR(IF(Z37="",0,Z37),"0")+IFERROR(IF(Z38="",0,Z38),"0")</f>
        <v>0.74399999999999999</v>
      </c>
      <c r="AA39" s="317"/>
      <c r="AB39" s="317"/>
      <c r="AC39" s="317"/>
    </row>
    <row r="40" spans="1:68" x14ac:dyDescent="0.2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32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6">
        <f>IFERROR(SUMPRODUCT(X36:X38*H36:H38),"0")</f>
        <v>288</v>
      </c>
      <c r="Y40" s="316">
        <f>IFERROR(SUMPRODUCT(Y36:Y38*H36:H38),"0")</f>
        <v>288</v>
      </c>
      <c r="Z40" s="37"/>
      <c r="AA40" s="317"/>
      <c r="AB40" s="317"/>
      <c r="AC40" s="317"/>
    </row>
    <row r="41" spans="1:68" ht="16.5" customHeight="1" x14ac:dyDescent="0.25">
      <c r="A41" s="325" t="s">
        <v>103</v>
      </c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09"/>
      <c r="AB41" s="309"/>
      <c r="AC41" s="309"/>
    </row>
    <row r="42" spans="1:68" ht="14.25" customHeight="1" x14ac:dyDescent="0.25">
      <c r="A42" s="337" t="s">
        <v>104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10"/>
      <c r="AB42" s="310"/>
      <c r="AC42" s="310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29">
        <v>4607111037053</v>
      </c>
      <c r="E43" s="330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4">
        <v>0</v>
      </c>
      <c r="Y43" s="315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x14ac:dyDescent="0.2">
      <c r="A44" s="331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32"/>
      <c r="P44" s="322" t="s">
        <v>73</v>
      </c>
      <c r="Q44" s="323"/>
      <c r="R44" s="323"/>
      <c r="S44" s="323"/>
      <c r="T44" s="323"/>
      <c r="U44" s="323"/>
      <c r="V44" s="324"/>
      <c r="W44" s="37" t="s">
        <v>70</v>
      </c>
      <c r="X44" s="316">
        <f>IFERROR(SUM(X43:X43),"0")</f>
        <v>0</v>
      </c>
      <c r="Y44" s="316">
        <f>IFERROR(SUM(Y43:Y43),"0")</f>
        <v>0</v>
      </c>
      <c r="Z44" s="316">
        <f>IFERROR(IF(Z43="",0,Z43),"0")</f>
        <v>0</v>
      </c>
      <c r="AA44" s="317"/>
      <c r="AB44" s="317"/>
      <c r="AC44" s="317"/>
    </row>
    <row r="45" spans="1:68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32"/>
      <c r="P45" s="322" t="s">
        <v>73</v>
      </c>
      <c r="Q45" s="323"/>
      <c r="R45" s="323"/>
      <c r="S45" s="323"/>
      <c r="T45" s="323"/>
      <c r="U45" s="323"/>
      <c r="V45" s="324"/>
      <c r="W45" s="37" t="s">
        <v>74</v>
      </c>
      <c r="X45" s="316">
        <f>IFERROR(SUMPRODUCT(X43:X43*H43:H43),"0")</f>
        <v>0</v>
      </c>
      <c r="Y45" s="316">
        <f>IFERROR(SUMPRODUCT(Y43:Y43*H43:H43),"0")</f>
        <v>0</v>
      </c>
      <c r="Z45" s="37"/>
      <c r="AA45" s="317"/>
      <c r="AB45" s="317"/>
      <c r="AC45" s="317"/>
    </row>
    <row r="46" spans="1:68" ht="16.5" customHeight="1" x14ac:dyDescent="0.25">
      <c r="A46" s="325" t="s">
        <v>109</v>
      </c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09"/>
      <c r="AB46" s="309"/>
      <c r="AC46" s="309"/>
    </row>
    <row r="47" spans="1:68" ht="14.25" customHeight="1" x14ac:dyDescent="0.25">
      <c r="A47" s="337" t="s">
        <v>64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10"/>
      <c r="AB47" s="310"/>
      <c r="AC47" s="310"/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9">
        <v>4607111038999</v>
      </c>
      <c r="E48" s="330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4301070989</v>
      </c>
      <c r="D49" s="329">
        <v>4607111037190</v>
      </c>
      <c r="E49" s="330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4">
        <v>12</v>
      </c>
      <c r="Y49" s="315">
        <f t="shared" si="0"/>
        <v>12</v>
      </c>
      <c r="Z49" s="36">
        <f t="shared" si="1"/>
        <v>0.186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86.395200000000003</v>
      </c>
      <c r="BN49" s="67">
        <f t="shared" si="3"/>
        <v>86.395200000000003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29">
        <v>4607111039385</v>
      </c>
      <c r="E50" s="330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9">
        <v>4607111037183</v>
      </c>
      <c r="E51" s="330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4">
        <v>48</v>
      </c>
      <c r="Y51" s="315">
        <f t="shared" si="0"/>
        <v>48</v>
      </c>
      <c r="Z51" s="36">
        <f t="shared" si="1"/>
        <v>0.74399999999999999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359.32799999999997</v>
      </c>
      <c r="BN51" s="67">
        <f t="shared" si="3"/>
        <v>359.32799999999997</v>
      </c>
      <c r="BO51" s="67">
        <f t="shared" si="4"/>
        <v>0.5714285714285714</v>
      </c>
      <c r="BP51" s="67">
        <f t="shared" si="5"/>
        <v>0.5714285714285714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9">
        <v>4607111039392</v>
      </c>
      <c r="E52" s="330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90" t="s">
        <v>121</v>
      </c>
      <c r="Q52" s="319"/>
      <c r="R52" s="319"/>
      <c r="S52" s="319"/>
      <c r="T52" s="320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9">
        <v>4607111037091</v>
      </c>
      <c r="E53" s="330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41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19"/>
      <c r="R53" s="319"/>
      <c r="S53" s="319"/>
      <c r="T53" s="320"/>
      <c r="U53" s="34"/>
      <c r="V53" s="34"/>
      <c r="W53" s="35" t="s">
        <v>70</v>
      </c>
      <c r="X53" s="314">
        <v>48</v>
      </c>
      <c r="Y53" s="315">
        <f t="shared" si="0"/>
        <v>48</v>
      </c>
      <c r="Z53" s="36">
        <f t="shared" si="1"/>
        <v>0.74399999999999999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341.28000000000003</v>
      </c>
      <c r="BN53" s="67">
        <f t="shared" si="3"/>
        <v>341.28000000000003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125</v>
      </c>
      <c r="B54" s="54" t="s">
        <v>126</v>
      </c>
      <c r="C54" s="31">
        <v>4301071031</v>
      </c>
      <c r="D54" s="329">
        <v>4607111038982</v>
      </c>
      <c r="E54" s="330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9">
        <v>4607111036902</v>
      </c>
      <c r="E55" s="330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4">
        <v>12</v>
      </c>
      <c r="Y55" s="315">
        <f t="shared" si="0"/>
        <v>12</v>
      </c>
      <c r="Z55" s="36">
        <f t="shared" si="1"/>
        <v>0.186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129</v>
      </c>
      <c r="B56" s="54" t="s">
        <v>130</v>
      </c>
      <c r="C56" s="31">
        <v>4301071046</v>
      </c>
      <c r="D56" s="329">
        <v>4607111039354</v>
      </c>
      <c r="E56" s="330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4301070969</v>
      </c>
      <c r="D57" s="329">
        <v>4607111036858</v>
      </c>
      <c r="E57" s="330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4">
        <v>0</v>
      </c>
      <c r="Y57" s="315">
        <f t="shared" si="0"/>
        <v>0</v>
      </c>
      <c r="Z57" s="36">
        <f t="shared" si="1"/>
        <v>0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4301071047</v>
      </c>
      <c r="D58" s="329">
        <v>4607111039330</v>
      </c>
      <c r="E58" s="330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9">
        <v>4607111036889</v>
      </c>
      <c r="E59" s="330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4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4">
        <v>60</v>
      </c>
      <c r="Y59" s="315">
        <f t="shared" si="0"/>
        <v>60</v>
      </c>
      <c r="Z59" s="36">
        <f t="shared" si="1"/>
        <v>0.92999999999999994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449.15999999999997</v>
      </c>
      <c r="BN59" s="67">
        <f t="shared" si="3"/>
        <v>449.15999999999997</v>
      </c>
      <c r="BO59" s="67">
        <f t="shared" si="4"/>
        <v>0.7142857142857143</v>
      </c>
      <c r="BP59" s="67">
        <f t="shared" si="5"/>
        <v>0.7142857142857143</v>
      </c>
    </row>
    <row r="60" spans="1:68" x14ac:dyDescent="0.2">
      <c r="A60" s="331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32"/>
      <c r="P60" s="322" t="s">
        <v>73</v>
      </c>
      <c r="Q60" s="323"/>
      <c r="R60" s="323"/>
      <c r="S60" s="323"/>
      <c r="T60" s="323"/>
      <c r="U60" s="323"/>
      <c r="V60" s="324"/>
      <c r="W60" s="37" t="s">
        <v>70</v>
      </c>
      <c r="X60" s="316">
        <f>IFERROR(SUM(X48:X59),"0")</f>
        <v>180</v>
      </c>
      <c r="Y60" s="316">
        <f>IFERROR(SUM(Y48:Y59),"0")</f>
        <v>180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2.79</v>
      </c>
      <c r="AA60" s="317"/>
      <c r="AB60" s="317"/>
      <c r="AC60" s="317"/>
    </row>
    <row r="61" spans="1:68" x14ac:dyDescent="0.2">
      <c r="A61" s="326"/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32"/>
      <c r="P61" s="322" t="s">
        <v>73</v>
      </c>
      <c r="Q61" s="323"/>
      <c r="R61" s="323"/>
      <c r="S61" s="323"/>
      <c r="T61" s="323"/>
      <c r="U61" s="323"/>
      <c r="V61" s="324"/>
      <c r="W61" s="37" t="s">
        <v>74</v>
      </c>
      <c r="X61" s="316">
        <f>IFERROR(SUMPRODUCT(X48:X59*H48:H59),"0")</f>
        <v>1276.8000000000002</v>
      </c>
      <c r="Y61" s="316">
        <f>IFERROR(SUMPRODUCT(Y48:Y59*H48:H59),"0")</f>
        <v>1276.8000000000002</v>
      </c>
      <c r="Z61" s="37"/>
      <c r="AA61" s="317"/>
      <c r="AB61" s="317"/>
      <c r="AC61" s="317"/>
    </row>
    <row r="62" spans="1:68" ht="16.5" customHeight="1" x14ac:dyDescent="0.25">
      <c r="A62" s="325" t="s">
        <v>137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09"/>
      <c r="AB62" s="309"/>
      <c r="AC62" s="309"/>
    </row>
    <row r="63" spans="1:68" ht="14.25" customHeight="1" x14ac:dyDescent="0.25">
      <c r="A63" s="337" t="s">
        <v>64</v>
      </c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10"/>
      <c r="AB63" s="310"/>
      <c r="AC63" s="310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29">
        <v>4607111037411</v>
      </c>
      <c r="E64" s="330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4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4">
        <v>0</v>
      </c>
      <c r="Y64" s="315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29">
        <v>4607111036728</v>
      </c>
      <c r="E65" s="330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4">
        <v>0</v>
      </c>
      <c r="Y65" s="315">
        <f>IFERROR(IF(X65="","",X65),"")</f>
        <v>0</v>
      </c>
      <c r="Z65" s="36">
        <f>IFERROR(IF(X65="","",X65*0.00866),"")</f>
        <v>0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1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32"/>
      <c r="P66" s="322" t="s">
        <v>73</v>
      </c>
      <c r="Q66" s="323"/>
      <c r="R66" s="323"/>
      <c r="S66" s="323"/>
      <c r="T66" s="323"/>
      <c r="U66" s="323"/>
      <c r="V66" s="324"/>
      <c r="W66" s="37" t="s">
        <v>70</v>
      </c>
      <c r="X66" s="316">
        <f>IFERROR(SUM(X64:X65),"0")</f>
        <v>0</v>
      </c>
      <c r="Y66" s="316">
        <f>IFERROR(SUM(Y64:Y65),"0")</f>
        <v>0</v>
      </c>
      <c r="Z66" s="316">
        <f>IFERROR(IF(Z64="",0,Z64),"0")+IFERROR(IF(Z65="",0,Z65),"0")</f>
        <v>0</v>
      </c>
      <c r="AA66" s="317"/>
      <c r="AB66" s="317"/>
      <c r="AC66" s="317"/>
    </row>
    <row r="67" spans="1:68" x14ac:dyDescent="0.2">
      <c r="A67" s="326"/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32"/>
      <c r="P67" s="322" t="s">
        <v>73</v>
      </c>
      <c r="Q67" s="323"/>
      <c r="R67" s="323"/>
      <c r="S67" s="323"/>
      <c r="T67" s="323"/>
      <c r="U67" s="323"/>
      <c r="V67" s="324"/>
      <c r="W67" s="37" t="s">
        <v>74</v>
      </c>
      <c r="X67" s="316">
        <f>IFERROR(SUMPRODUCT(X64:X65*H64:H65),"0")</f>
        <v>0</v>
      </c>
      <c r="Y67" s="316">
        <f>IFERROR(SUMPRODUCT(Y64:Y65*H64:H65),"0")</f>
        <v>0</v>
      </c>
      <c r="Z67" s="37"/>
      <c r="AA67" s="317"/>
      <c r="AB67" s="317"/>
      <c r="AC67" s="317"/>
    </row>
    <row r="68" spans="1:68" ht="16.5" customHeight="1" x14ac:dyDescent="0.25">
      <c r="A68" s="325" t="s">
        <v>144</v>
      </c>
      <c r="B68" s="326"/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09"/>
      <c r="AB68" s="309"/>
      <c r="AC68" s="309"/>
    </row>
    <row r="69" spans="1:68" ht="14.25" customHeight="1" x14ac:dyDescent="0.25">
      <c r="A69" s="337" t="s">
        <v>145</v>
      </c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  <c r="AA69" s="310"/>
      <c r="AB69" s="310"/>
      <c r="AC69" s="310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29">
        <v>4607111033659</v>
      </c>
      <c r="E70" s="330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1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32"/>
      <c r="P71" s="322" t="s">
        <v>73</v>
      </c>
      <c r="Q71" s="323"/>
      <c r="R71" s="323"/>
      <c r="S71" s="323"/>
      <c r="T71" s="323"/>
      <c r="U71" s="323"/>
      <c r="V71" s="324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x14ac:dyDescent="0.2">
      <c r="A72" s="326"/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32"/>
      <c r="P72" s="322" t="s">
        <v>73</v>
      </c>
      <c r="Q72" s="323"/>
      <c r="R72" s="323"/>
      <c r="S72" s="323"/>
      <c r="T72" s="323"/>
      <c r="U72" s="323"/>
      <c r="V72" s="324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customHeight="1" x14ac:dyDescent="0.25">
      <c r="A73" s="325" t="s">
        <v>149</v>
      </c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09"/>
      <c r="AB73" s="309"/>
      <c r="AC73" s="309"/>
    </row>
    <row r="74" spans="1:68" ht="14.25" customHeight="1" x14ac:dyDescent="0.25">
      <c r="A74" s="337" t="s">
        <v>150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10"/>
      <c r="AB74" s="310"/>
      <c r="AC74" s="310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9">
        <v>4607111034137</v>
      </c>
      <c r="E75" s="330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4">
        <v>14</v>
      </c>
      <c r="Y75" s="315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9">
        <v>4607111034120</v>
      </c>
      <c r="E76" s="330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4">
        <v>14</v>
      </c>
      <c r="Y76" s="315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31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32"/>
      <c r="P77" s="322" t="s">
        <v>73</v>
      </c>
      <c r="Q77" s="323"/>
      <c r="R77" s="323"/>
      <c r="S77" s="323"/>
      <c r="T77" s="323"/>
      <c r="U77" s="323"/>
      <c r="V77" s="324"/>
      <c r="W77" s="37" t="s">
        <v>70</v>
      </c>
      <c r="X77" s="316">
        <f>IFERROR(SUM(X75:X76),"0")</f>
        <v>28</v>
      </c>
      <c r="Y77" s="316">
        <f>IFERROR(SUM(Y75:Y76),"0")</f>
        <v>28</v>
      </c>
      <c r="Z77" s="316">
        <f>IFERROR(IF(Z75="",0,Z75),"0")+IFERROR(IF(Z76="",0,Z76),"0")</f>
        <v>0.50063999999999997</v>
      </c>
      <c r="AA77" s="317"/>
      <c r="AB77" s="317"/>
      <c r="AC77" s="317"/>
    </row>
    <row r="78" spans="1:68" x14ac:dyDescent="0.2">
      <c r="A78" s="326"/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32"/>
      <c r="P78" s="322" t="s">
        <v>73</v>
      </c>
      <c r="Q78" s="323"/>
      <c r="R78" s="323"/>
      <c r="S78" s="323"/>
      <c r="T78" s="323"/>
      <c r="U78" s="323"/>
      <c r="V78" s="324"/>
      <c r="W78" s="37" t="s">
        <v>74</v>
      </c>
      <c r="X78" s="316">
        <f>IFERROR(SUMPRODUCT(X75:X76*H75:H76),"0")</f>
        <v>100.8</v>
      </c>
      <c r="Y78" s="316">
        <f>IFERROR(SUMPRODUCT(Y75:Y76*H75:H76),"0")</f>
        <v>100.8</v>
      </c>
      <c r="Z78" s="37"/>
      <c r="AA78" s="317"/>
      <c r="AB78" s="317"/>
      <c r="AC78" s="317"/>
    </row>
    <row r="79" spans="1:68" ht="16.5" customHeight="1" x14ac:dyDescent="0.25">
      <c r="A79" s="325" t="s">
        <v>157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09"/>
      <c r="AB79" s="309"/>
      <c r="AC79" s="309"/>
    </row>
    <row r="80" spans="1:68" ht="14.25" customHeight="1" x14ac:dyDescent="0.25">
      <c r="A80" s="337" t="s">
        <v>145</v>
      </c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10"/>
      <c r="AB80" s="310"/>
      <c r="AC80" s="310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9">
        <v>4607111036407</v>
      </c>
      <c r="E81" s="330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9">
        <v>4607111033628</v>
      </c>
      <c r="E82" s="330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50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4">
        <v>14</v>
      </c>
      <c r="Y82" s="315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9">
        <v>4607111033451</v>
      </c>
      <c r="E83" s="330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8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4">
        <v>154</v>
      </c>
      <c r="Y83" s="315">
        <f t="shared" si="6"/>
        <v>154</v>
      </c>
      <c r="Z83" s="36">
        <f t="shared" si="7"/>
        <v>2.75352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662.75440000000003</v>
      </c>
      <c r="BN83" s="67">
        <f t="shared" si="9"/>
        <v>662.75440000000003</v>
      </c>
      <c r="BO83" s="67">
        <f t="shared" si="10"/>
        <v>2.2000000000000002</v>
      </c>
      <c r="BP83" s="67">
        <f t="shared" si="11"/>
        <v>2.2000000000000002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29">
        <v>4607111035141</v>
      </c>
      <c r="E84" s="330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9">
        <v>4607111033444</v>
      </c>
      <c r="E85" s="330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4">
        <v>126</v>
      </c>
      <c r="Y85" s="315">
        <f t="shared" si="6"/>
        <v>126</v>
      </c>
      <c r="Z85" s="36">
        <f t="shared" si="7"/>
        <v>2.2528800000000002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542.25360000000001</v>
      </c>
      <c r="BN85" s="67">
        <f t="shared" si="9"/>
        <v>542.25360000000001</v>
      </c>
      <c r="BO85" s="67">
        <f t="shared" si="10"/>
        <v>1.8</v>
      </c>
      <c r="BP85" s="67">
        <f t="shared" si="11"/>
        <v>1.8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29">
        <v>4607111035028</v>
      </c>
      <c r="E86" s="330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1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32"/>
      <c r="P87" s="322" t="s">
        <v>73</v>
      </c>
      <c r="Q87" s="323"/>
      <c r="R87" s="323"/>
      <c r="S87" s="323"/>
      <c r="T87" s="323"/>
      <c r="U87" s="323"/>
      <c r="V87" s="324"/>
      <c r="W87" s="37" t="s">
        <v>70</v>
      </c>
      <c r="X87" s="316">
        <f>IFERROR(SUM(X81:X86),"0")</f>
        <v>308</v>
      </c>
      <c r="Y87" s="316">
        <f>IFERROR(SUM(Y81:Y86),"0")</f>
        <v>308</v>
      </c>
      <c r="Z87" s="316">
        <f>IFERROR(IF(Z81="",0,Z81),"0")+IFERROR(IF(Z82="",0,Z82),"0")+IFERROR(IF(Z83="",0,Z83),"0")+IFERROR(IF(Z84="",0,Z84),"0")+IFERROR(IF(Z85="",0,Z85),"0")+IFERROR(IF(Z86="",0,Z86),"0")</f>
        <v>5.5070399999999999</v>
      </c>
      <c r="AA87" s="317"/>
      <c r="AB87" s="317"/>
      <c r="AC87" s="317"/>
    </row>
    <row r="88" spans="1:68" x14ac:dyDescent="0.2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32"/>
      <c r="P88" s="322" t="s">
        <v>73</v>
      </c>
      <c r="Q88" s="323"/>
      <c r="R88" s="323"/>
      <c r="S88" s="323"/>
      <c r="T88" s="323"/>
      <c r="U88" s="323"/>
      <c r="V88" s="324"/>
      <c r="W88" s="37" t="s">
        <v>74</v>
      </c>
      <c r="X88" s="316">
        <f>IFERROR(SUMPRODUCT(X81:X86*H81:H86),"0")</f>
        <v>1117.2</v>
      </c>
      <c r="Y88" s="316">
        <f>IFERROR(SUMPRODUCT(Y81:Y86*H81:H86),"0")</f>
        <v>1117.2</v>
      </c>
      <c r="Z88" s="37"/>
      <c r="AA88" s="317"/>
      <c r="AB88" s="317"/>
      <c r="AC88" s="317"/>
    </row>
    <row r="89" spans="1:68" ht="16.5" customHeight="1" x14ac:dyDescent="0.25">
      <c r="A89" s="325" t="s">
        <v>175</v>
      </c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09"/>
      <c r="AB89" s="309"/>
      <c r="AC89" s="309"/>
    </row>
    <row r="90" spans="1:68" ht="14.25" customHeight="1" x14ac:dyDescent="0.25">
      <c r="A90" s="337" t="s">
        <v>176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10"/>
      <c r="AB90" s="310"/>
      <c r="AC90" s="310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29">
        <v>4607025784012</v>
      </c>
      <c r="E91" s="330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5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4">
        <v>0</v>
      </c>
      <c r="Y91" s="315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29">
        <v>4607025784319</v>
      </c>
      <c r="E92" s="330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29">
        <v>4607111035370</v>
      </c>
      <c r="E93" s="330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47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31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32"/>
      <c r="P94" s="322" t="s">
        <v>73</v>
      </c>
      <c r="Q94" s="323"/>
      <c r="R94" s="323"/>
      <c r="S94" s="323"/>
      <c r="T94" s="323"/>
      <c r="U94" s="323"/>
      <c r="V94" s="324"/>
      <c r="W94" s="37" t="s">
        <v>70</v>
      </c>
      <c r="X94" s="316">
        <f>IFERROR(SUM(X91:X93),"0")</f>
        <v>0</v>
      </c>
      <c r="Y94" s="316">
        <f>IFERROR(SUM(Y91:Y93),"0")</f>
        <v>0</v>
      </c>
      <c r="Z94" s="316">
        <f>IFERROR(IF(Z91="",0,Z91),"0")+IFERROR(IF(Z92="",0,Z92),"0")+IFERROR(IF(Z93="",0,Z93),"0")</f>
        <v>0</v>
      </c>
      <c r="AA94" s="317"/>
      <c r="AB94" s="317"/>
      <c r="AC94" s="317"/>
    </row>
    <row r="95" spans="1:68" x14ac:dyDescent="0.2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32"/>
      <c r="P95" s="322" t="s">
        <v>73</v>
      </c>
      <c r="Q95" s="323"/>
      <c r="R95" s="323"/>
      <c r="S95" s="323"/>
      <c r="T95" s="323"/>
      <c r="U95" s="323"/>
      <c r="V95" s="324"/>
      <c r="W95" s="37" t="s">
        <v>74</v>
      </c>
      <c r="X95" s="316">
        <f>IFERROR(SUMPRODUCT(X91:X93*H91:H93),"0")</f>
        <v>0</v>
      </c>
      <c r="Y95" s="316">
        <f>IFERROR(SUMPRODUCT(Y91:Y93*H91:H93),"0")</f>
        <v>0</v>
      </c>
      <c r="Z95" s="37"/>
      <c r="AA95" s="317"/>
      <c r="AB95" s="317"/>
      <c r="AC95" s="317"/>
    </row>
    <row r="96" spans="1:68" ht="16.5" customHeight="1" x14ac:dyDescent="0.25">
      <c r="A96" s="325" t="s">
        <v>185</v>
      </c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09"/>
      <c r="AB96" s="309"/>
      <c r="AC96" s="309"/>
    </row>
    <row r="97" spans="1:68" ht="14.25" customHeight="1" x14ac:dyDescent="0.25">
      <c r="A97" s="337" t="s">
        <v>64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10"/>
      <c r="AB97" s="310"/>
      <c r="AC97" s="310"/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29">
        <v>4607111039262</v>
      </c>
      <c r="E98" s="330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9">
        <v>4607111033970</v>
      </c>
      <c r="E99" s="330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4">
        <v>36</v>
      </c>
      <c r="Y99" s="315">
        <f t="shared" si="12"/>
        <v>36</v>
      </c>
      <c r="Z99" s="36">
        <f t="shared" si="13"/>
        <v>0.55800000000000005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29">
        <v>4607111039248</v>
      </c>
      <c r="E100" s="330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9">
        <v>4607111034144</v>
      </c>
      <c r="E101" s="330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4">
        <v>252</v>
      </c>
      <c r="Y101" s="315">
        <f t="shared" si="12"/>
        <v>252</v>
      </c>
      <c r="Z101" s="36">
        <f t="shared" si="13"/>
        <v>3.9060000000000001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1886.472</v>
      </c>
      <c r="BN101" s="67">
        <f t="shared" si="15"/>
        <v>1886.472</v>
      </c>
      <c r="BO101" s="67">
        <f t="shared" si="16"/>
        <v>3</v>
      </c>
      <c r="BP101" s="67">
        <f t="shared" si="17"/>
        <v>3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9">
        <v>4607111039293</v>
      </c>
      <c r="E102" s="330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9">
        <v>4607111033987</v>
      </c>
      <c r="E103" s="330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4">
        <v>12</v>
      </c>
      <c r="Y103" s="315">
        <f t="shared" si="12"/>
        <v>12</v>
      </c>
      <c r="Z103" s="36">
        <f t="shared" si="13"/>
        <v>0.186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86.395200000000003</v>
      </c>
      <c r="BN103" s="67">
        <f t="shared" si="15"/>
        <v>86.395200000000003</v>
      </c>
      <c r="BO103" s="67">
        <f t="shared" si="16"/>
        <v>0.14285714285714285</v>
      </c>
      <c r="BP103" s="67">
        <f t="shared" si="17"/>
        <v>0.14285714285714285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29">
        <v>4607111039279</v>
      </c>
      <c r="E104" s="330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9">
        <v>4607111034151</v>
      </c>
      <c r="E105" s="330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4">
        <v>288</v>
      </c>
      <c r="Y105" s="315">
        <f t="shared" si="12"/>
        <v>288</v>
      </c>
      <c r="Z105" s="36">
        <f t="shared" si="13"/>
        <v>4.4640000000000004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2155.9679999999998</v>
      </c>
      <c r="BN105" s="67">
        <f t="shared" si="15"/>
        <v>2155.9679999999998</v>
      </c>
      <c r="BO105" s="67">
        <f t="shared" si="16"/>
        <v>3.4285714285714284</v>
      </c>
      <c r="BP105" s="67">
        <f t="shared" si="17"/>
        <v>3.4285714285714284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9">
        <v>4607111038098</v>
      </c>
      <c r="E106" s="330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7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19"/>
      <c r="R106" s="319"/>
      <c r="S106" s="319"/>
      <c r="T106" s="320"/>
      <c r="U106" s="34"/>
      <c r="V106" s="34"/>
      <c r="W106" s="35" t="s">
        <v>70</v>
      </c>
      <c r="X106" s="314">
        <v>12</v>
      </c>
      <c r="Y106" s="315">
        <f t="shared" si="12"/>
        <v>12</v>
      </c>
      <c r="Z106" s="36">
        <f t="shared" si="13"/>
        <v>0.186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80.231999999999999</v>
      </c>
      <c r="BN106" s="67">
        <f t="shared" si="15"/>
        <v>80.231999999999999</v>
      </c>
      <c r="BO106" s="67">
        <f t="shared" si="16"/>
        <v>0.14285714285714285</v>
      </c>
      <c r="BP106" s="67">
        <f t="shared" si="17"/>
        <v>0.14285714285714285</v>
      </c>
    </row>
    <row r="107" spans="1:68" x14ac:dyDescent="0.2">
      <c r="A107" s="331"/>
      <c r="B107" s="326"/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32"/>
      <c r="P107" s="322" t="s">
        <v>73</v>
      </c>
      <c r="Q107" s="323"/>
      <c r="R107" s="323"/>
      <c r="S107" s="323"/>
      <c r="T107" s="323"/>
      <c r="U107" s="323"/>
      <c r="V107" s="324"/>
      <c r="W107" s="37" t="s">
        <v>70</v>
      </c>
      <c r="X107" s="316">
        <f>IFERROR(SUM(X98:X106),"0")</f>
        <v>600</v>
      </c>
      <c r="Y107" s="316">
        <f>IFERROR(SUM(Y98:Y106),"0")</f>
        <v>600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9.3000000000000007</v>
      </c>
      <c r="AA107" s="317"/>
      <c r="AB107" s="317"/>
      <c r="AC107" s="317"/>
    </row>
    <row r="108" spans="1:68" x14ac:dyDescent="0.2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32"/>
      <c r="P108" s="322" t="s">
        <v>73</v>
      </c>
      <c r="Q108" s="323"/>
      <c r="R108" s="323"/>
      <c r="S108" s="323"/>
      <c r="T108" s="323"/>
      <c r="U108" s="323"/>
      <c r="V108" s="324"/>
      <c r="W108" s="37" t="s">
        <v>74</v>
      </c>
      <c r="X108" s="316">
        <f>IFERROR(SUMPRODUCT(X98:X106*H98:H106),"0")</f>
        <v>4295.04</v>
      </c>
      <c r="Y108" s="316">
        <f>IFERROR(SUMPRODUCT(Y98:Y106*H98:H106),"0")</f>
        <v>4295.04</v>
      </c>
      <c r="Z108" s="37"/>
      <c r="AA108" s="317"/>
      <c r="AB108" s="317"/>
      <c r="AC108" s="317"/>
    </row>
    <row r="109" spans="1:68" ht="16.5" customHeight="1" x14ac:dyDescent="0.25">
      <c r="A109" s="325" t="s">
        <v>207</v>
      </c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  <c r="AA109" s="309"/>
      <c r="AB109" s="309"/>
      <c r="AC109" s="309"/>
    </row>
    <row r="110" spans="1:68" ht="14.25" customHeight="1" x14ac:dyDescent="0.25">
      <c r="A110" s="337" t="s">
        <v>145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10"/>
      <c r="AB110" s="310"/>
      <c r="AC110" s="310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9">
        <v>4607111034014</v>
      </c>
      <c r="E111" s="330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48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19"/>
      <c r="R111" s="319"/>
      <c r="S111" s="319"/>
      <c r="T111" s="320"/>
      <c r="U111" s="34"/>
      <c r="V111" s="34"/>
      <c r="W111" s="35" t="s">
        <v>70</v>
      </c>
      <c r="X111" s="314">
        <v>112</v>
      </c>
      <c r="Y111" s="315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9">
        <v>4607111033994</v>
      </c>
      <c r="E112" s="330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19"/>
      <c r="R112" s="319"/>
      <c r="S112" s="319"/>
      <c r="T112" s="320"/>
      <c r="U112" s="34"/>
      <c r="V112" s="34"/>
      <c r="W112" s="35" t="s">
        <v>70</v>
      </c>
      <c r="X112" s="314">
        <v>266</v>
      </c>
      <c r="Y112" s="315">
        <f>IFERROR(IF(X112="","",X112),"")</f>
        <v>266</v>
      </c>
      <c r="Z112" s="36">
        <f>IFERROR(IF(X112="","",X112*0.01788),"")</f>
        <v>4.7560799999999999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985.15759999999989</v>
      </c>
      <c r="BN112" s="67">
        <f>IFERROR(Y112*I112,"0")</f>
        <v>985.15759999999989</v>
      </c>
      <c r="BO112" s="67">
        <f>IFERROR(X112/J112,"0")</f>
        <v>3.8</v>
      </c>
      <c r="BP112" s="67">
        <f>IFERROR(Y112/J112,"0")</f>
        <v>3.8</v>
      </c>
    </row>
    <row r="113" spans="1:68" x14ac:dyDescent="0.2">
      <c r="A113" s="331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32"/>
      <c r="P113" s="322" t="s">
        <v>73</v>
      </c>
      <c r="Q113" s="323"/>
      <c r="R113" s="323"/>
      <c r="S113" s="323"/>
      <c r="T113" s="323"/>
      <c r="U113" s="323"/>
      <c r="V113" s="324"/>
      <c r="W113" s="37" t="s">
        <v>70</v>
      </c>
      <c r="X113" s="316">
        <f>IFERROR(SUM(X111:X112),"0")</f>
        <v>378</v>
      </c>
      <c r="Y113" s="316">
        <f>IFERROR(SUM(Y111:Y112),"0")</f>
        <v>378</v>
      </c>
      <c r="Z113" s="316">
        <f>IFERROR(IF(Z111="",0,Z111),"0")+IFERROR(IF(Z112="",0,Z112),"0")</f>
        <v>6.7586399999999998</v>
      </c>
      <c r="AA113" s="317"/>
      <c r="AB113" s="317"/>
      <c r="AC113" s="317"/>
    </row>
    <row r="114" spans="1:68" x14ac:dyDescent="0.2">
      <c r="A114" s="326"/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32"/>
      <c r="P114" s="322" t="s">
        <v>73</v>
      </c>
      <c r="Q114" s="323"/>
      <c r="R114" s="323"/>
      <c r="S114" s="323"/>
      <c r="T114" s="323"/>
      <c r="U114" s="323"/>
      <c r="V114" s="324"/>
      <c r="W114" s="37" t="s">
        <v>74</v>
      </c>
      <c r="X114" s="316">
        <f>IFERROR(SUMPRODUCT(X111:X112*H111:H112),"0")</f>
        <v>1134</v>
      </c>
      <c r="Y114" s="316">
        <f>IFERROR(SUMPRODUCT(Y111:Y112*H111:H112),"0")</f>
        <v>1134</v>
      </c>
      <c r="Z114" s="37"/>
      <c r="AA114" s="317"/>
      <c r="AB114" s="317"/>
      <c r="AC114" s="317"/>
    </row>
    <row r="115" spans="1:68" ht="16.5" customHeight="1" x14ac:dyDescent="0.25">
      <c r="A115" s="325" t="s">
        <v>213</v>
      </c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09"/>
      <c r="AB115" s="309"/>
      <c r="AC115" s="309"/>
    </row>
    <row r="116" spans="1:68" ht="14.25" customHeight="1" x14ac:dyDescent="0.25">
      <c r="A116" s="337" t="s">
        <v>145</v>
      </c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  <c r="AA116" s="310"/>
      <c r="AB116" s="310"/>
      <c r="AC116" s="310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9">
        <v>4607111039095</v>
      </c>
      <c r="E117" s="330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19"/>
      <c r="R117" s="319"/>
      <c r="S117" s="319"/>
      <c r="T117" s="320"/>
      <c r="U117" s="34"/>
      <c r="V117" s="34"/>
      <c r="W117" s="35" t="s">
        <v>70</v>
      </c>
      <c r="X117" s="314">
        <v>42</v>
      </c>
      <c r="Y117" s="315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157.416</v>
      </c>
      <c r="BN117" s="67">
        <f>IFERROR(Y117*I117,"0")</f>
        <v>157.416</v>
      </c>
      <c r="BO117" s="67">
        <f>IFERROR(X117/J117,"0")</f>
        <v>0.6</v>
      </c>
      <c r="BP117" s="67">
        <f>IFERROR(Y117/J117,"0")</f>
        <v>0.6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9">
        <v>4607111034199</v>
      </c>
      <c r="E118" s="330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19"/>
      <c r="R118" s="319"/>
      <c r="S118" s="319"/>
      <c r="T118" s="320"/>
      <c r="U118" s="34"/>
      <c r="V118" s="34"/>
      <c r="W118" s="35" t="s">
        <v>70</v>
      </c>
      <c r="X118" s="314">
        <v>98</v>
      </c>
      <c r="Y118" s="315">
        <f>IFERROR(IF(X118="","",X118),"")</f>
        <v>98</v>
      </c>
      <c r="Z118" s="36">
        <f>IFERROR(IF(X118="","",X118*0.01788),"")</f>
        <v>1.75224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362.95279999999997</v>
      </c>
      <c r="BN118" s="67">
        <f>IFERROR(Y118*I118,"0")</f>
        <v>362.95279999999997</v>
      </c>
      <c r="BO118" s="67">
        <f>IFERROR(X118/J118,"0")</f>
        <v>1.4</v>
      </c>
      <c r="BP118" s="67">
        <f>IFERROR(Y118/J118,"0")</f>
        <v>1.4</v>
      </c>
    </row>
    <row r="119" spans="1:68" x14ac:dyDescent="0.2">
      <c r="A119" s="331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32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6">
        <f>IFERROR(SUM(X117:X118),"0")</f>
        <v>140</v>
      </c>
      <c r="Y119" s="316">
        <f>IFERROR(SUM(Y117:Y118),"0")</f>
        <v>140</v>
      </c>
      <c r="Z119" s="316">
        <f>IFERROR(IF(Z117="",0,Z117),"0")+IFERROR(IF(Z118="",0,Z118),"0")</f>
        <v>2.5032000000000001</v>
      </c>
      <c r="AA119" s="317"/>
      <c r="AB119" s="317"/>
      <c r="AC119" s="317"/>
    </row>
    <row r="120" spans="1:68" x14ac:dyDescent="0.2">
      <c r="A120" s="326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26"/>
      <c r="N120" s="326"/>
      <c r="O120" s="332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6">
        <f>IFERROR(SUMPRODUCT(X117:X118*H117:H118),"0")</f>
        <v>420</v>
      </c>
      <c r="Y120" s="316">
        <f>IFERROR(SUMPRODUCT(Y117:Y118*H117:H118),"0")</f>
        <v>420</v>
      </c>
      <c r="Z120" s="37"/>
      <c r="AA120" s="317"/>
      <c r="AB120" s="317"/>
      <c r="AC120" s="317"/>
    </row>
    <row r="121" spans="1:68" ht="16.5" customHeight="1" x14ac:dyDescent="0.25">
      <c r="A121" s="325" t="s">
        <v>220</v>
      </c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  <c r="AA121" s="309"/>
      <c r="AB121" s="309"/>
      <c r="AC121" s="309"/>
    </row>
    <row r="122" spans="1:68" ht="14.25" customHeight="1" x14ac:dyDescent="0.25">
      <c r="A122" s="337" t="s">
        <v>145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10"/>
      <c r="AB122" s="310"/>
      <c r="AC122" s="310"/>
    </row>
    <row r="123" spans="1:68" ht="27" customHeight="1" x14ac:dyDescent="0.25">
      <c r="A123" s="54" t="s">
        <v>221</v>
      </c>
      <c r="B123" s="54" t="s">
        <v>222</v>
      </c>
      <c r="C123" s="31">
        <v>4301135178</v>
      </c>
      <c r="D123" s="329">
        <v>4607111034816</v>
      </c>
      <c r="E123" s="330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1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9">
        <v>4607111034380</v>
      </c>
      <c r="E124" s="330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9">
        <v>4607111034397</v>
      </c>
      <c r="E125" s="330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48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19"/>
      <c r="R125" s="319"/>
      <c r="S125" s="319"/>
      <c r="T125" s="320"/>
      <c r="U125" s="34"/>
      <c r="V125" s="34"/>
      <c r="W125" s="35" t="s">
        <v>70</v>
      </c>
      <c r="X125" s="314">
        <v>154</v>
      </c>
      <c r="Y125" s="315">
        <f>IFERROR(IF(X125="","",X125),"")</f>
        <v>154</v>
      </c>
      <c r="Z125" s="36">
        <f>IFERROR(IF(X125="","",X125*0.01788),"")</f>
        <v>2.75352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505.11999999999995</v>
      </c>
      <c r="BN125" s="67">
        <f>IFERROR(Y125*I125,"0")</f>
        <v>505.11999999999995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31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32"/>
      <c r="P126" s="322" t="s">
        <v>73</v>
      </c>
      <c r="Q126" s="323"/>
      <c r="R126" s="323"/>
      <c r="S126" s="323"/>
      <c r="T126" s="323"/>
      <c r="U126" s="323"/>
      <c r="V126" s="324"/>
      <c r="W126" s="37" t="s">
        <v>70</v>
      </c>
      <c r="X126" s="316">
        <f>IFERROR(SUM(X123:X125),"0")</f>
        <v>182</v>
      </c>
      <c r="Y126" s="316">
        <f>IFERROR(SUM(Y123:Y125),"0")</f>
        <v>182</v>
      </c>
      <c r="Z126" s="316">
        <f>IFERROR(IF(Z123="",0,Z123),"0")+IFERROR(IF(Z124="",0,Z124),"0")+IFERROR(IF(Z125="",0,Z125),"0")</f>
        <v>3.2541599999999997</v>
      </c>
      <c r="AA126" s="317"/>
      <c r="AB126" s="317"/>
      <c r="AC126" s="317"/>
    </row>
    <row r="127" spans="1:68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32"/>
      <c r="P127" s="322" t="s">
        <v>73</v>
      </c>
      <c r="Q127" s="323"/>
      <c r="R127" s="323"/>
      <c r="S127" s="323"/>
      <c r="T127" s="323"/>
      <c r="U127" s="323"/>
      <c r="V127" s="324"/>
      <c r="W127" s="37" t="s">
        <v>74</v>
      </c>
      <c r="X127" s="316">
        <f>IFERROR(SUMPRODUCT(X123:X125*H123:H125),"0")</f>
        <v>546</v>
      </c>
      <c r="Y127" s="316">
        <f>IFERROR(SUMPRODUCT(Y123:Y125*H123:H125),"0")</f>
        <v>546</v>
      </c>
      <c r="Z127" s="37"/>
      <c r="AA127" s="317"/>
      <c r="AB127" s="317"/>
      <c r="AC127" s="317"/>
    </row>
    <row r="128" spans="1:68" ht="16.5" customHeight="1" x14ac:dyDescent="0.25">
      <c r="A128" s="325" t="s">
        <v>228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  <c r="AA128" s="309"/>
      <c r="AB128" s="309"/>
      <c r="AC128" s="309"/>
    </row>
    <row r="129" spans="1:68" ht="14.25" customHeight="1" x14ac:dyDescent="0.25">
      <c r="A129" s="337" t="s">
        <v>145</v>
      </c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  <c r="AA129" s="310"/>
      <c r="AB129" s="310"/>
      <c r="AC129" s="310"/>
    </row>
    <row r="130" spans="1:68" ht="27" customHeight="1" x14ac:dyDescent="0.25">
      <c r="A130" s="54" t="s">
        <v>229</v>
      </c>
      <c r="B130" s="54" t="s">
        <v>230</v>
      </c>
      <c r="C130" s="31">
        <v>4301135279</v>
      </c>
      <c r="D130" s="329">
        <v>4607111035806</v>
      </c>
      <c r="E130" s="330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19"/>
      <c r="R130" s="319"/>
      <c r="S130" s="319"/>
      <c r="T130" s="320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1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32"/>
      <c r="P131" s="322" t="s">
        <v>73</v>
      </c>
      <c r="Q131" s="323"/>
      <c r="R131" s="323"/>
      <c r="S131" s="323"/>
      <c r="T131" s="323"/>
      <c r="U131" s="323"/>
      <c r="V131" s="324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x14ac:dyDescent="0.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32"/>
      <c r="P132" s="322" t="s">
        <v>73</v>
      </c>
      <c r="Q132" s="323"/>
      <c r="R132" s="323"/>
      <c r="S132" s="323"/>
      <c r="T132" s="323"/>
      <c r="U132" s="323"/>
      <c r="V132" s="324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customHeight="1" x14ac:dyDescent="0.25">
      <c r="A133" s="325" t="s">
        <v>232</v>
      </c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  <c r="AA133" s="309"/>
      <c r="AB133" s="309"/>
      <c r="AC133" s="309"/>
    </row>
    <row r="134" spans="1:68" ht="14.25" customHeight="1" x14ac:dyDescent="0.25">
      <c r="A134" s="337" t="s">
        <v>233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10"/>
      <c r="AB134" s="310"/>
      <c r="AC134" s="310"/>
    </row>
    <row r="135" spans="1:68" ht="27" customHeight="1" x14ac:dyDescent="0.25">
      <c r="A135" s="54" t="s">
        <v>234</v>
      </c>
      <c r="B135" s="54" t="s">
        <v>235</v>
      </c>
      <c r="C135" s="31">
        <v>4301071054</v>
      </c>
      <c r="D135" s="329">
        <v>4607111035639</v>
      </c>
      <c r="E135" s="330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500" t="s">
        <v>237</v>
      </c>
      <c r="Q135" s="319"/>
      <c r="R135" s="319"/>
      <c r="S135" s="319"/>
      <c r="T135" s="320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239</v>
      </c>
      <c r="B136" s="54" t="s">
        <v>240</v>
      </c>
      <c r="C136" s="31">
        <v>4301135540</v>
      </c>
      <c r="D136" s="329">
        <v>4607111035646</v>
      </c>
      <c r="E136" s="330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5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19"/>
      <c r="R136" s="319"/>
      <c r="S136" s="319"/>
      <c r="T136" s="320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1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32"/>
      <c r="P137" s="322" t="s">
        <v>73</v>
      </c>
      <c r="Q137" s="323"/>
      <c r="R137" s="323"/>
      <c r="S137" s="323"/>
      <c r="T137" s="323"/>
      <c r="U137" s="323"/>
      <c r="V137" s="324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x14ac:dyDescent="0.2">
      <c r="A138" s="326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32"/>
      <c r="P138" s="322" t="s">
        <v>73</v>
      </c>
      <c r="Q138" s="323"/>
      <c r="R138" s="323"/>
      <c r="S138" s="323"/>
      <c r="T138" s="323"/>
      <c r="U138" s="323"/>
      <c r="V138" s="324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customHeight="1" x14ac:dyDescent="0.25">
      <c r="A139" s="325" t="s">
        <v>241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  <c r="AA139" s="309"/>
      <c r="AB139" s="309"/>
      <c r="AC139" s="309"/>
    </row>
    <row r="140" spans="1:68" ht="14.25" customHeight="1" x14ac:dyDescent="0.25">
      <c r="A140" s="337" t="s">
        <v>145</v>
      </c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  <c r="AA140" s="310"/>
      <c r="AB140" s="310"/>
      <c r="AC140" s="310"/>
    </row>
    <row r="141" spans="1:68" ht="27" customHeight="1" x14ac:dyDescent="0.25">
      <c r="A141" s="54" t="s">
        <v>242</v>
      </c>
      <c r="B141" s="54" t="s">
        <v>243</v>
      </c>
      <c r="C141" s="31">
        <v>4301135281</v>
      </c>
      <c r="D141" s="329">
        <v>4607111036568</v>
      </c>
      <c r="E141" s="330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19"/>
      <c r="R141" s="319"/>
      <c r="S141" s="319"/>
      <c r="T141" s="320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1"/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32"/>
      <c r="P142" s="322" t="s">
        <v>73</v>
      </c>
      <c r="Q142" s="323"/>
      <c r="R142" s="323"/>
      <c r="S142" s="323"/>
      <c r="T142" s="323"/>
      <c r="U142" s="323"/>
      <c r="V142" s="324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x14ac:dyDescent="0.2">
      <c r="A143" s="326"/>
      <c r="B143" s="326"/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32"/>
      <c r="P143" s="322" t="s">
        <v>73</v>
      </c>
      <c r="Q143" s="323"/>
      <c r="R143" s="323"/>
      <c r="S143" s="323"/>
      <c r="T143" s="323"/>
      <c r="U143" s="323"/>
      <c r="V143" s="324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customHeight="1" x14ac:dyDescent="0.2">
      <c r="A144" s="356" t="s">
        <v>245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48"/>
      <c r="AB144" s="48"/>
      <c r="AC144" s="48"/>
    </row>
    <row r="145" spans="1:68" ht="16.5" customHeight="1" x14ac:dyDescent="0.25">
      <c r="A145" s="325" t="s">
        <v>246</v>
      </c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  <c r="AA145" s="309"/>
      <c r="AB145" s="309"/>
      <c r="AC145" s="309"/>
    </row>
    <row r="146" spans="1:68" ht="14.25" customHeight="1" x14ac:dyDescent="0.25">
      <c r="A146" s="337" t="s">
        <v>145</v>
      </c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10"/>
      <c r="AB146" s="310"/>
      <c r="AC146" s="310"/>
    </row>
    <row r="147" spans="1:68" ht="27" customHeight="1" x14ac:dyDescent="0.25">
      <c r="A147" s="54" t="s">
        <v>247</v>
      </c>
      <c r="B147" s="54" t="s">
        <v>248</v>
      </c>
      <c r="C147" s="31">
        <v>4301135317</v>
      </c>
      <c r="D147" s="329">
        <v>4607111039057</v>
      </c>
      <c r="E147" s="330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355" t="s">
        <v>249</v>
      </c>
      <c r="Q147" s="319"/>
      <c r="R147" s="319"/>
      <c r="S147" s="319"/>
      <c r="T147" s="320"/>
      <c r="U147" s="34"/>
      <c r="V147" s="34"/>
      <c r="W147" s="35" t="s">
        <v>70</v>
      </c>
      <c r="X147" s="314">
        <v>0</v>
      </c>
      <c r="Y147" s="315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1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32"/>
      <c r="P148" s="322" t="s">
        <v>73</v>
      </c>
      <c r="Q148" s="323"/>
      <c r="R148" s="323"/>
      <c r="S148" s="323"/>
      <c r="T148" s="323"/>
      <c r="U148" s="323"/>
      <c r="V148" s="324"/>
      <c r="W148" s="37" t="s">
        <v>70</v>
      </c>
      <c r="X148" s="316">
        <f>IFERROR(SUM(X147:X147),"0")</f>
        <v>0</v>
      </c>
      <c r="Y148" s="316">
        <f>IFERROR(SUM(Y147:Y147),"0")</f>
        <v>0</v>
      </c>
      <c r="Z148" s="316">
        <f>IFERROR(IF(Z147="",0,Z147),"0")</f>
        <v>0</v>
      </c>
      <c r="AA148" s="317"/>
      <c r="AB148" s="317"/>
      <c r="AC148" s="317"/>
    </row>
    <row r="149" spans="1:68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32"/>
      <c r="P149" s="322" t="s">
        <v>73</v>
      </c>
      <c r="Q149" s="323"/>
      <c r="R149" s="323"/>
      <c r="S149" s="323"/>
      <c r="T149" s="323"/>
      <c r="U149" s="323"/>
      <c r="V149" s="324"/>
      <c r="W149" s="37" t="s">
        <v>74</v>
      </c>
      <c r="X149" s="316">
        <f>IFERROR(SUMPRODUCT(X147:X147*H147:H147),"0")</f>
        <v>0</v>
      </c>
      <c r="Y149" s="316">
        <f>IFERROR(SUMPRODUCT(Y147:Y147*H147:H147),"0")</f>
        <v>0</v>
      </c>
      <c r="Z149" s="37"/>
      <c r="AA149" s="317"/>
      <c r="AB149" s="317"/>
      <c r="AC149" s="317"/>
    </row>
    <row r="150" spans="1:68" ht="16.5" customHeight="1" x14ac:dyDescent="0.25">
      <c r="A150" s="325" t="s">
        <v>250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  <c r="AA150" s="309"/>
      <c r="AB150" s="309"/>
      <c r="AC150" s="309"/>
    </row>
    <row r="151" spans="1:68" ht="14.25" customHeight="1" x14ac:dyDescent="0.25">
      <c r="A151" s="337" t="s">
        <v>64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10"/>
      <c r="AB151" s="310"/>
      <c r="AC151" s="310"/>
    </row>
    <row r="152" spans="1:68" ht="16.5" customHeight="1" x14ac:dyDescent="0.25">
      <c r="A152" s="54" t="s">
        <v>251</v>
      </c>
      <c r="B152" s="54" t="s">
        <v>252</v>
      </c>
      <c r="C152" s="31">
        <v>4301071062</v>
      </c>
      <c r="D152" s="329">
        <v>4607111036384</v>
      </c>
      <c r="E152" s="330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253</v>
      </c>
      <c r="Q152" s="319"/>
      <c r="R152" s="319"/>
      <c r="S152" s="319"/>
      <c r="T152" s="320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9">
        <v>4640242180250</v>
      </c>
      <c r="E153" s="330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8" t="s">
        <v>257</v>
      </c>
      <c r="Q153" s="319"/>
      <c r="R153" s="319"/>
      <c r="S153" s="319"/>
      <c r="T153" s="320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259</v>
      </c>
      <c r="B154" s="54" t="s">
        <v>260</v>
      </c>
      <c r="C154" s="31">
        <v>4301071050</v>
      </c>
      <c r="D154" s="329">
        <v>4607111036216</v>
      </c>
      <c r="E154" s="330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9" t="s">
        <v>261</v>
      </c>
      <c r="Q154" s="319"/>
      <c r="R154" s="319"/>
      <c r="S154" s="319"/>
      <c r="T154" s="320"/>
      <c r="U154" s="34"/>
      <c r="V154" s="34"/>
      <c r="W154" s="35" t="s">
        <v>70</v>
      </c>
      <c r="X154" s="314">
        <v>0</v>
      </c>
      <c r="Y154" s="315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4301071061</v>
      </c>
      <c r="D155" s="329">
        <v>4607111036278</v>
      </c>
      <c r="E155" s="330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265</v>
      </c>
      <c r="Q155" s="319"/>
      <c r="R155" s="319"/>
      <c r="S155" s="319"/>
      <c r="T155" s="320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1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32"/>
      <c r="P156" s="322" t="s">
        <v>73</v>
      </c>
      <c r="Q156" s="323"/>
      <c r="R156" s="323"/>
      <c r="S156" s="323"/>
      <c r="T156" s="323"/>
      <c r="U156" s="323"/>
      <c r="V156" s="324"/>
      <c r="W156" s="37" t="s">
        <v>70</v>
      </c>
      <c r="X156" s="316">
        <f>IFERROR(SUM(X152:X155),"0")</f>
        <v>12</v>
      </c>
      <c r="Y156" s="316">
        <f>IFERROR(SUM(Y152:Y155),"0")</f>
        <v>12</v>
      </c>
      <c r="Z156" s="316">
        <f>IFERROR(IF(Z152="",0,Z152),"0")+IFERROR(IF(Z153="",0,Z153),"0")+IFERROR(IF(Z154="",0,Z154),"0")+IFERROR(IF(Z155="",0,Z155),"0")</f>
        <v>0.10391999999999998</v>
      </c>
      <c r="AA156" s="317"/>
      <c r="AB156" s="317"/>
      <c r="AC156" s="317"/>
    </row>
    <row r="157" spans="1:68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32"/>
      <c r="P157" s="322" t="s">
        <v>73</v>
      </c>
      <c r="Q157" s="323"/>
      <c r="R157" s="323"/>
      <c r="S157" s="323"/>
      <c r="T157" s="323"/>
      <c r="U157" s="323"/>
      <c r="V157" s="324"/>
      <c r="W157" s="37" t="s">
        <v>74</v>
      </c>
      <c r="X157" s="316">
        <f>IFERROR(SUMPRODUCT(X152:X155*H152:H155),"0")</f>
        <v>60</v>
      </c>
      <c r="Y157" s="316">
        <f>IFERROR(SUMPRODUCT(Y152:Y155*H152:H155),"0")</f>
        <v>60</v>
      </c>
      <c r="Z157" s="37"/>
      <c r="AA157" s="317"/>
      <c r="AB157" s="317"/>
      <c r="AC157" s="317"/>
    </row>
    <row r="158" spans="1:68" ht="14.25" customHeight="1" x14ac:dyDescent="0.25">
      <c r="A158" s="337" t="s">
        <v>267</v>
      </c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  <c r="AA158" s="310"/>
      <c r="AB158" s="310"/>
      <c r="AC158" s="310"/>
    </row>
    <row r="159" spans="1:68" ht="27" customHeight="1" x14ac:dyDescent="0.25">
      <c r="A159" s="54" t="s">
        <v>268</v>
      </c>
      <c r="B159" s="54" t="s">
        <v>269</v>
      </c>
      <c r="C159" s="31">
        <v>4301080153</v>
      </c>
      <c r="D159" s="329">
        <v>4607111036827</v>
      </c>
      <c r="E159" s="330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271</v>
      </c>
      <c r="B160" s="54" t="s">
        <v>272</v>
      </c>
      <c r="C160" s="31">
        <v>4301080154</v>
      </c>
      <c r="D160" s="329">
        <v>4607111036834</v>
      </c>
      <c r="E160" s="330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19"/>
      <c r="R160" s="319"/>
      <c r="S160" s="319"/>
      <c r="T160" s="320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1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32"/>
      <c r="P161" s="322" t="s">
        <v>73</v>
      </c>
      <c r="Q161" s="323"/>
      <c r="R161" s="323"/>
      <c r="S161" s="323"/>
      <c r="T161" s="323"/>
      <c r="U161" s="323"/>
      <c r="V161" s="324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x14ac:dyDescent="0.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32"/>
      <c r="P162" s="322" t="s">
        <v>73</v>
      </c>
      <c r="Q162" s="323"/>
      <c r="R162" s="323"/>
      <c r="S162" s="323"/>
      <c r="T162" s="323"/>
      <c r="U162" s="323"/>
      <c r="V162" s="324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customHeight="1" x14ac:dyDescent="0.2">
      <c r="A163" s="356" t="s">
        <v>273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48"/>
      <c r="AB163" s="48"/>
      <c r="AC163" s="48"/>
    </row>
    <row r="164" spans="1:68" ht="16.5" customHeight="1" x14ac:dyDescent="0.25">
      <c r="A164" s="325" t="s">
        <v>274</v>
      </c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  <c r="AA164" s="309"/>
      <c r="AB164" s="309"/>
      <c r="AC164" s="309"/>
    </row>
    <row r="165" spans="1:68" ht="14.25" customHeight="1" x14ac:dyDescent="0.25">
      <c r="A165" s="337" t="s">
        <v>77</v>
      </c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  <c r="AA165" s="310"/>
      <c r="AB165" s="310"/>
      <c r="AC165" s="310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9">
        <v>4607111035721</v>
      </c>
      <c r="E166" s="330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37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4">
        <v>56</v>
      </c>
      <c r="Y166" s="315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9">
        <v>4607111035691</v>
      </c>
      <c r="E167" s="330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40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19"/>
      <c r="R167" s="319"/>
      <c r="S167" s="319"/>
      <c r="T167" s="320"/>
      <c r="U167" s="34"/>
      <c r="V167" s="34"/>
      <c r="W167" s="35" t="s">
        <v>70</v>
      </c>
      <c r="X167" s="314">
        <v>154</v>
      </c>
      <c r="Y167" s="315">
        <f>IFERROR(IF(X167="","",X167),"")</f>
        <v>154</v>
      </c>
      <c r="Z167" s="36">
        <f>IFERROR(IF(X167="","",X167*0.01788),"")</f>
        <v>2.75352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521.75199999999995</v>
      </c>
      <c r="BN167" s="67">
        <f>IFERROR(Y167*I167,"0")</f>
        <v>521.75199999999995</v>
      </c>
      <c r="BO167" s="67">
        <f>IFERROR(X167/J167,"0")</f>
        <v>2.2000000000000002</v>
      </c>
      <c r="BP167" s="67">
        <f>IFERROR(Y167/J167,"0")</f>
        <v>2.2000000000000002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9">
        <v>4607111038487</v>
      </c>
      <c r="E168" s="330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19"/>
      <c r="R168" s="319"/>
      <c r="S168" s="319"/>
      <c r="T168" s="320"/>
      <c r="U168" s="34"/>
      <c r="V168" s="34"/>
      <c r="W168" s="35" t="s">
        <v>70</v>
      </c>
      <c r="X168" s="314">
        <v>14</v>
      </c>
      <c r="Y168" s="315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52.304000000000002</v>
      </c>
      <c r="BN168" s="67">
        <f>IFERROR(Y168*I168,"0")</f>
        <v>52.304000000000002</v>
      </c>
      <c r="BO168" s="67">
        <f>IFERROR(X168/J168,"0")</f>
        <v>0.2</v>
      </c>
      <c r="BP168" s="67">
        <f>IFERROR(Y168/J168,"0")</f>
        <v>0.2</v>
      </c>
    </row>
    <row r="169" spans="1:68" x14ac:dyDescent="0.2">
      <c r="A169" s="331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32"/>
      <c r="P169" s="322" t="s">
        <v>73</v>
      </c>
      <c r="Q169" s="323"/>
      <c r="R169" s="323"/>
      <c r="S169" s="323"/>
      <c r="T169" s="323"/>
      <c r="U169" s="323"/>
      <c r="V169" s="324"/>
      <c r="W169" s="37" t="s">
        <v>70</v>
      </c>
      <c r="X169" s="316">
        <f>IFERROR(SUM(X166:X168),"0")</f>
        <v>224</v>
      </c>
      <c r="Y169" s="316">
        <f>IFERROR(SUM(Y166:Y168),"0")</f>
        <v>224</v>
      </c>
      <c r="Z169" s="316">
        <f>IFERROR(IF(Z166="",0,Z166),"0")+IFERROR(IF(Z167="",0,Z167),"0")+IFERROR(IF(Z168="",0,Z168),"0")</f>
        <v>4.0051199999999998</v>
      </c>
      <c r="AA169" s="317"/>
      <c r="AB169" s="317"/>
      <c r="AC169" s="317"/>
    </row>
    <row r="170" spans="1:68" x14ac:dyDescent="0.2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32"/>
      <c r="P170" s="322" t="s">
        <v>73</v>
      </c>
      <c r="Q170" s="323"/>
      <c r="R170" s="323"/>
      <c r="S170" s="323"/>
      <c r="T170" s="323"/>
      <c r="U170" s="323"/>
      <c r="V170" s="324"/>
      <c r="W170" s="37" t="s">
        <v>74</v>
      </c>
      <c r="X170" s="316">
        <f>IFERROR(SUMPRODUCT(X166:X168*H166:H168),"0")</f>
        <v>672</v>
      </c>
      <c r="Y170" s="316">
        <f>IFERROR(SUMPRODUCT(Y166:Y168*H166:H168),"0")</f>
        <v>672</v>
      </c>
      <c r="Z170" s="37"/>
      <c r="AA170" s="317"/>
      <c r="AB170" s="317"/>
      <c r="AC170" s="317"/>
    </row>
    <row r="171" spans="1:68" ht="14.25" customHeight="1" x14ac:dyDescent="0.25">
      <c r="A171" s="337" t="s">
        <v>284</v>
      </c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  <c r="AA171" s="310"/>
      <c r="AB171" s="310"/>
      <c r="AC171" s="310"/>
    </row>
    <row r="172" spans="1:68" ht="27" customHeight="1" x14ac:dyDescent="0.25">
      <c r="A172" s="54" t="s">
        <v>285</v>
      </c>
      <c r="B172" s="54" t="s">
        <v>286</v>
      </c>
      <c r="C172" s="31">
        <v>4301051855</v>
      </c>
      <c r="D172" s="329">
        <v>4680115885875</v>
      </c>
      <c r="E172" s="330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339" t="s">
        <v>289</v>
      </c>
      <c r="Q172" s="319"/>
      <c r="R172" s="319"/>
      <c r="S172" s="319"/>
      <c r="T172" s="320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1"/>
      <c r="B173" s="326"/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32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x14ac:dyDescent="0.2">
      <c r="A174" s="326"/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32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customHeight="1" x14ac:dyDescent="0.25">
      <c r="A175" s="325" t="s">
        <v>292</v>
      </c>
      <c r="B175" s="326"/>
      <c r="C175" s="326"/>
      <c r="D175" s="326"/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  <c r="AA175" s="309"/>
      <c r="AB175" s="309"/>
      <c r="AC175" s="309"/>
    </row>
    <row r="176" spans="1:68" ht="14.25" customHeight="1" x14ac:dyDescent="0.25">
      <c r="A176" s="337" t="s">
        <v>284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  <c r="AA176" s="310"/>
      <c r="AB176" s="310"/>
      <c r="AC176" s="310"/>
    </row>
    <row r="177" spans="1:68" ht="27" customHeight="1" x14ac:dyDescent="0.25">
      <c r="A177" s="54" t="s">
        <v>293</v>
      </c>
      <c r="B177" s="54" t="s">
        <v>294</v>
      </c>
      <c r="C177" s="31">
        <v>4301051319</v>
      </c>
      <c r="D177" s="329">
        <v>4680115881204</v>
      </c>
      <c r="E177" s="330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4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19"/>
      <c r="R177" s="319"/>
      <c r="S177" s="319"/>
      <c r="T177" s="320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1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32"/>
      <c r="P178" s="322" t="s">
        <v>73</v>
      </c>
      <c r="Q178" s="323"/>
      <c r="R178" s="323"/>
      <c r="S178" s="323"/>
      <c r="T178" s="323"/>
      <c r="U178" s="323"/>
      <c r="V178" s="324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x14ac:dyDescent="0.2">
      <c r="A179" s="326"/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32"/>
      <c r="P179" s="322" t="s">
        <v>73</v>
      </c>
      <c r="Q179" s="323"/>
      <c r="R179" s="323"/>
      <c r="S179" s="323"/>
      <c r="T179" s="323"/>
      <c r="U179" s="323"/>
      <c r="V179" s="324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customHeight="1" x14ac:dyDescent="0.2">
      <c r="A180" s="356" t="s">
        <v>296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48"/>
      <c r="AB180" s="48"/>
      <c r="AC180" s="48"/>
    </row>
    <row r="181" spans="1:68" ht="16.5" customHeight="1" x14ac:dyDescent="0.25">
      <c r="A181" s="325" t="s">
        <v>297</v>
      </c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  <c r="AA181" s="309"/>
      <c r="AB181" s="309"/>
      <c r="AC181" s="309"/>
    </row>
    <row r="182" spans="1:68" ht="14.25" customHeight="1" x14ac:dyDescent="0.25">
      <c r="A182" s="337" t="s">
        <v>145</v>
      </c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  <c r="AA182" s="310"/>
      <c r="AB182" s="310"/>
      <c r="AC182" s="310"/>
    </row>
    <row r="183" spans="1:68" ht="27" customHeight="1" x14ac:dyDescent="0.25">
      <c r="A183" s="54" t="s">
        <v>298</v>
      </c>
      <c r="B183" s="54" t="s">
        <v>299</v>
      </c>
      <c r="C183" s="31">
        <v>4301135719</v>
      </c>
      <c r="D183" s="329">
        <v>4620207490235</v>
      </c>
      <c r="E183" s="330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5" t="s">
        <v>300</v>
      </c>
      <c r="Q183" s="319"/>
      <c r="R183" s="319"/>
      <c r="S183" s="319"/>
      <c r="T183" s="320"/>
      <c r="U183" s="34"/>
      <c r="V183" s="34"/>
      <c r="W183" s="35" t="s">
        <v>70</v>
      </c>
      <c r="X183" s="314">
        <v>28</v>
      </c>
      <c r="Y183" s="315">
        <f>IFERROR(IF(X183="","",X183),"")</f>
        <v>28</v>
      </c>
      <c r="Z183" s="36">
        <f>IFERROR(IF(X183="","",X183*0.01788),"")</f>
        <v>0.50063999999999997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86.900800000000004</v>
      </c>
      <c r="BN183" s="67">
        <f>IFERROR(Y183*I183,"0")</f>
        <v>86.900800000000004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31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32"/>
      <c r="P184" s="322" t="s">
        <v>73</v>
      </c>
      <c r="Q184" s="323"/>
      <c r="R184" s="323"/>
      <c r="S184" s="323"/>
      <c r="T184" s="323"/>
      <c r="U184" s="323"/>
      <c r="V184" s="324"/>
      <c r="W184" s="37" t="s">
        <v>70</v>
      </c>
      <c r="X184" s="316">
        <f>IFERROR(SUM(X183:X183),"0")</f>
        <v>28</v>
      </c>
      <c r="Y184" s="316">
        <f>IFERROR(SUM(Y183:Y183),"0")</f>
        <v>28</v>
      </c>
      <c r="Z184" s="316">
        <f>IFERROR(IF(Z183="",0,Z183),"0")</f>
        <v>0.50063999999999997</v>
      </c>
      <c r="AA184" s="317"/>
      <c r="AB184" s="317"/>
      <c r="AC184" s="317"/>
    </row>
    <row r="185" spans="1:68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32"/>
      <c r="P185" s="322" t="s">
        <v>73</v>
      </c>
      <c r="Q185" s="323"/>
      <c r="R185" s="323"/>
      <c r="S185" s="323"/>
      <c r="T185" s="323"/>
      <c r="U185" s="323"/>
      <c r="V185" s="324"/>
      <c r="W185" s="37" t="s">
        <v>74</v>
      </c>
      <c r="X185" s="316">
        <f>IFERROR(SUMPRODUCT(X183:X183*H183:H183),"0")</f>
        <v>67.2</v>
      </c>
      <c r="Y185" s="316">
        <f>IFERROR(SUMPRODUCT(Y183:Y183*H183:H183),"0")</f>
        <v>67.2</v>
      </c>
      <c r="Z185" s="37"/>
      <c r="AA185" s="317"/>
      <c r="AB185" s="317"/>
      <c r="AC185" s="317"/>
    </row>
    <row r="186" spans="1:68" ht="16.5" customHeight="1" x14ac:dyDescent="0.25">
      <c r="A186" s="325" t="s">
        <v>303</v>
      </c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  <c r="AA186" s="309"/>
      <c r="AB186" s="309"/>
      <c r="AC186" s="309"/>
    </row>
    <row r="187" spans="1:68" ht="14.25" customHeight="1" x14ac:dyDescent="0.25">
      <c r="A187" s="337" t="s">
        <v>64</v>
      </c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  <c r="AA187" s="310"/>
      <c r="AB187" s="310"/>
      <c r="AC187" s="310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9">
        <v>4607111037022</v>
      </c>
      <c r="E188" s="330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19"/>
      <c r="R188" s="319"/>
      <c r="S188" s="319"/>
      <c r="T188" s="320"/>
      <c r="U188" s="34"/>
      <c r="V188" s="34"/>
      <c r="W188" s="35" t="s">
        <v>70</v>
      </c>
      <c r="X188" s="314">
        <v>108</v>
      </c>
      <c r="Y188" s="315">
        <f>IFERROR(IF(X188="","",X188),"")</f>
        <v>108</v>
      </c>
      <c r="Z188" s="36">
        <f>IFERROR(IF(X188="","",X188*0.0155),"")</f>
        <v>1.6739999999999999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633.96</v>
      </c>
      <c r="BN188" s="67">
        <f>IFERROR(Y188*I188,"0")</f>
        <v>633.96</v>
      </c>
      <c r="BO188" s="67">
        <f>IFERROR(X188/J188,"0")</f>
        <v>1.2857142857142858</v>
      </c>
      <c r="BP188" s="67">
        <f>IFERROR(Y188/J188,"0")</f>
        <v>1.2857142857142858</v>
      </c>
    </row>
    <row r="189" spans="1:68" ht="27" customHeight="1" x14ac:dyDescent="0.25">
      <c r="A189" s="54" t="s">
        <v>307</v>
      </c>
      <c r="B189" s="54" t="s">
        <v>308</v>
      </c>
      <c r="C189" s="31">
        <v>4301070990</v>
      </c>
      <c r="D189" s="329">
        <v>4607111038494</v>
      </c>
      <c r="E189" s="330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310</v>
      </c>
      <c r="B190" s="54" t="s">
        <v>311</v>
      </c>
      <c r="C190" s="31">
        <v>4301070966</v>
      </c>
      <c r="D190" s="329">
        <v>4607111038135</v>
      </c>
      <c r="E190" s="330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70</v>
      </c>
      <c r="X190" s="314">
        <v>12</v>
      </c>
      <c r="Y190" s="315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31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32"/>
      <c r="P191" s="322" t="s">
        <v>73</v>
      </c>
      <c r="Q191" s="323"/>
      <c r="R191" s="323"/>
      <c r="S191" s="323"/>
      <c r="T191" s="323"/>
      <c r="U191" s="323"/>
      <c r="V191" s="324"/>
      <c r="W191" s="37" t="s">
        <v>70</v>
      </c>
      <c r="X191" s="316">
        <f>IFERROR(SUM(X188:X190),"0")</f>
        <v>120</v>
      </c>
      <c r="Y191" s="316">
        <f>IFERROR(SUM(Y188:Y190),"0")</f>
        <v>120</v>
      </c>
      <c r="Z191" s="316">
        <f>IFERROR(IF(Z188="",0,Z188),"0")+IFERROR(IF(Z189="",0,Z189),"0")+IFERROR(IF(Z190="",0,Z190),"0")</f>
        <v>1.8599999999999999</v>
      </c>
      <c r="AA191" s="317"/>
      <c r="AB191" s="317"/>
      <c r="AC191" s="317"/>
    </row>
    <row r="192" spans="1:68" x14ac:dyDescent="0.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32"/>
      <c r="P192" s="322" t="s">
        <v>73</v>
      </c>
      <c r="Q192" s="323"/>
      <c r="R192" s="323"/>
      <c r="S192" s="323"/>
      <c r="T192" s="323"/>
      <c r="U192" s="323"/>
      <c r="V192" s="324"/>
      <c r="W192" s="37" t="s">
        <v>74</v>
      </c>
      <c r="X192" s="316">
        <f>IFERROR(SUMPRODUCT(X188:X190*H188:H190),"0")</f>
        <v>672</v>
      </c>
      <c r="Y192" s="316">
        <f>IFERROR(SUMPRODUCT(Y188:Y190*H188:H190),"0")</f>
        <v>672</v>
      </c>
      <c r="Z192" s="37"/>
      <c r="AA192" s="317"/>
      <c r="AB192" s="317"/>
      <c r="AC192" s="317"/>
    </row>
    <row r="193" spans="1:68" ht="16.5" customHeight="1" x14ac:dyDescent="0.25">
      <c r="A193" s="325" t="s">
        <v>313</v>
      </c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  <c r="AA193" s="309"/>
      <c r="AB193" s="309"/>
      <c r="AC193" s="309"/>
    </row>
    <row r="194" spans="1:68" ht="14.25" customHeight="1" x14ac:dyDescent="0.25">
      <c r="A194" s="337" t="s">
        <v>64</v>
      </c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  <c r="AA194" s="310"/>
      <c r="AB194" s="310"/>
      <c r="AC194" s="310"/>
    </row>
    <row r="195" spans="1:68" ht="27" customHeight="1" x14ac:dyDescent="0.25">
      <c r="A195" s="54" t="s">
        <v>314</v>
      </c>
      <c r="B195" s="54" t="s">
        <v>315</v>
      </c>
      <c r="C195" s="31">
        <v>4301070996</v>
      </c>
      <c r="D195" s="329">
        <v>4607111038654</v>
      </c>
      <c r="E195" s="330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4301070997</v>
      </c>
      <c r="D196" s="329">
        <v>4607111038586</v>
      </c>
      <c r="E196" s="330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4301070962</v>
      </c>
      <c r="D197" s="329">
        <v>4607111038609</v>
      </c>
      <c r="E197" s="330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322</v>
      </c>
      <c r="B198" s="54" t="s">
        <v>323</v>
      </c>
      <c r="C198" s="31">
        <v>4301070963</v>
      </c>
      <c r="D198" s="329">
        <v>4607111038630</v>
      </c>
      <c r="E198" s="330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4301070959</v>
      </c>
      <c r="D199" s="329">
        <v>4607111038616</v>
      </c>
      <c r="E199" s="330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4301070960</v>
      </c>
      <c r="D200" s="329">
        <v>4607111038623</v>
      </c>
      <c r="E200" s="330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19"/>
      <c r="R200" s="319"/>
      <c r="S200" s="319"/>
      <c r="T200" s="320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x14ac:dyDescent="0.2">
      <c r="A201" s="331"/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32"/>
      <c r="P201" s="322" t="s">
        <v>73</v>
      </c>
      <c r="Q201" s="323"/>
      <c r="R201" s="323"/>
      <c r="S201" s="323"/>
      <c r="T201" s="323"/>
      <c r="U201" s="323"/>
      <c r="V201" s="324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x14ac:dyDescent="0.2">
      <c r="A202" s="326"/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32"/>
      <c r="P202" s="322" t="s">
        <v>73</v>
      </c>
      <c r="Q202" s="323"/>
      <c r="R202" s="323"/>
      <c r="S202" s="323"/>
      <c r="T202" s="323"/>
      <c r="U202" s="323"/>
      <c r="V202" s="324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customHeight="1" x14ac:dyDescent="0.25">
      <c r="A203" s="325" t="s">
        <v>328</v>
      </c>
      <c r="B203" s="326"/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  <c r="AA203" s="309"/>
      <c r="AB203" s="309"/>
      <c r="AC203" s="309"/>
    </row>
    <row r="204" spans="1:68" ht="14.25" customHeight="1" x14ac:dyDescent="0.25">
      <c r="A204" s="337" t="s">
        <v>64</v>
      </c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  <c r="AA204" s="310"/>
      <c r="AB204" s="310"/>
      <c r="AC204" s="310"/>
    </row>
    <row r="205" spans="1:68" ht="27" customHeight="1" x14ac:dyDescent="0.25">
      <c r="A205" s="54" t="s">
        <v>329</v>
      </c>
      <c r="B205" s="54" t="s">
        <v>330</v>
      </c>
      <c r="C205" s="31">
        <v>4301070915</v>
      </c>
      <c r="D205" s="329">
        <v>4607111035882</v>
      </c>
      <c r="E205" s="330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332</v>
      </c>
      <c r="B206" s="54" t="s">
        <v>333</v>
      </c>
      <c r="C206" s="31">
        <v>4301070921</v>
      </c>
      <c r="D206" s="329">
        <v>4607111035905</v>
      </c>
      <c r="E206" s="330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4301070917</v>
      </c>
      <c r="D207" s="329">
        <v>4607111035912</v>
      </c>
      <c r="E207" s="330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9">
        <v>4607111035929</v>
      </c>
      <c r="E208" s="330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19"/>
      <c r="R208" s="319"/>
      <c r="S208" s="319"/>
      <c r="T208" s="320"/>
      <c r="U208" s="34"/>
      <c r="V208" s="34"/>
      <c r="W208" s="35" t="s">
        <v>70</v>
      </c>
      <c r="X208" s="314">
        <v>36</v>
      </c>
      <c r="Y208" s="315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331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32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6">
        <f>IFERROR(SUM(X205:X208),"0")</f>
        <v>36</v>
      </c>
      <c r="Y209" s="316">
        <f>IFERROR(SUM(Y205:Y208),"0")</f>
        <v>36</v>
      </c>
      <c r="Z209" s="316">
        <f>IFERROR(IF(Z205="",0,Z205),"0")+IFERROR(IF(Z206="",0,Z206),"0")+IFERROR(IF(Z207="",0,Z207),"0")+IFERROR(IF(Z208="",0,Z208),"0")</f>
        <v>0.55800000000000005</v>
      </c>
      <c r="AA209" s="317"/>
      <c r="AB209" s="317"/>
      <c r="AC209" s="317"/>
    </row>
    <row r="210" spans="1:68" x14ac:dyDescent="0.2">
      <c r="A210" s="326"/>
      <c r="B210" s="326"/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32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6">
        <f>IFERROR(SUMPRODUCT(X205:X208*H205:H208),"0")</f>
        <v>259.2</v>
      </c>
      <c r="Y210" s="316">
        <f>IFERROR(SUMPRODUCT(Y205:Y208*H205:H208),"0")</f>
        <v>259.2</v>
      </c>
      <c r="Z210" s="37"/>
      <c r="AA210" s="317"/>
      <c r="AB210" s="317"/>
      <c r="AC210" s="317"/>
    </row>
    <row r="211" spans="1:68" ht="16.5" customHeight="1" x14ac:dyDescent="0.25">
      <c r="A211" s="325" t="s">
        <v>339</v>
      </c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  <c r="AA211" s="309"/>
      <c r="AB211" s="309"/>
      <c r="AC211" s="309"/>
    </row>
    <row r="212" spans="1:68" ht="14.25" customHeight="1" x14ac:dyDescent="0.25">
      <c r="A212" s="337" t="s">
        <v>284</v>
      </c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  <c r="AA212" s="310"/>
      <c r="AB212" s="310"/>
      <c r="AC212" s="310"/>
    </row>
    <row r="213" spans="1:68" ht="27" customHeight="1" x14ac:dyDescent="0.25">
      <c r="A213" s="54" t="s">
        <v>340</v>
      </c>
      <c r="B213" s="54" t="s">
        <v>341</v>
      </c>
      <c r="C213" s="31">
        <v>4301051320</v>
      </c>
      <c r="D213" s="329">
        <v>4680115881334</v>
      </c>
      <c r="E213" s="330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1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32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32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5" t="s">
        <v>343</v>
      </c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  <c r="AA216" s="309"/>
      <c r="AB216" s="309"/>
      <c r="AC216" s="309"/>
    </row>
    <row r="217" spans="1:68" ht="14.25" customHeight="1" x14ac:dyDescent="0.25">
      <c r="A217" s="337" t="s">
        <v>64</v>
      </c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  <c r="AA217" s="310"/>
      <c r="AB217" s="310"/>
      <c r="AC217" s="310"/>
    </row>
    <row r="218" spans="1:68" ht="16.5" customHeight="1" x14ac:dyDescent="0.25">
      <c r="A218" s="54" t="s">
        <v>344</v>
      </c>
      <c r="B218" s="54" t="s">
        <v>345</v>
      </c>
      <c r="C218" s="31">
        <v>4301071063</v>
      </c>
      <c r="D218" s="329">
        <v>4607111039019</v>
      </c>
      <c r="E218" s="330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5" t="s">
        <v>346</v>
      </c>
      <c r="Q218" s="319"/>
      <c r="R218" s="319"/>
      <c r="S218" s="319"/>
      <c r="T218" s="320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348</v>
      </c>
      <c r="B219" s="54" t="s">
        <v>349</v>
      </c>
      <c r="C219" s="31">
        <v>4301071000</v>
      </c>
      <c r="D219" s="329">
        <v>4607111038708</v>
      </c>
      <c r="E219" s="330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70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1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32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6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32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56" t="s">
        <v>350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48"/>
      <c r="AB222" s="48"/>
      <c r="AC222" s="48"/>
    </row>
    <row r="223" spans="1:68" ht="16.5" customHeight="1" x14ac:dyDescent="0.25">
      <c r="A223" s="325" t="s">
        <v>351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  <c r="AA223" s="309"/>
      <c r="AB223" s="309"/>
      <c r="AC223" s="309"/>
    </row>
    <row r="224" spans="1:68" ht="14.25" customHeight="1" x14ac:dyDescent="0.25">
      <c r="A224" s="337" t="s">
        <v>64</v>
      </c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  <c r="AA224" s="310"/>
      <c r="AB224" s="310"/>
      <c r="AC224" s="310"/>
    </row>
    <row r="225" spans="1:68" ht="27" customHeight="1" x14ac:dyDescent="0.25">
      <c r="A225" s="54" t="s">
        <v>352</v>
      </c>
      <c r="B225" s="54" t="s">
        <v>353</v>
      </c>
      <c r="C225" s="31">
        <v>4301071036</v>
      </c>
      <c r="D225" s="329">
        <v>4607111036162</v>
      </c>
      <c r="E225" s="330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69" t="s">
        <v>354</v>
      </c>
      <c r="Q225" s="319"/>
      <c r="R225" s="319"/>
      <c r="S225" s="319"/>
      <c r="T225" s="320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1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32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6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32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56" t="s">
        <v>356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57"/>
      <c r="Z228" s="357"/>
      <c r="AA228" s="48"/>
      <c r="AB228" s="48"/>
      <c r="AC228" s="48"/>
    </row>
    <row r="229" spans="1:68" ht="16.5" customHeight="1" x14ac:dyDescent="0.25">
      <c r="A229" s="325" t="s">
        <v>357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  <c r="AA229" s="309"/>
      <c r="AB229" s="309"/>
      <c r="AC229" s="309"/>
    </row>
    <row r="230" spans="1:68" ht="14.25" customHeight="1" x14ac:dyDescent="0.25">
      <c r="A230" s="337" t="s">
        <v>64</v>
      </c>
      <c r="B230" s="326"/>
      <c r="C230" s="326"/>
      <c r="D230" s="326"/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  <c r="AA230" s="310"/>
      <c r="AB230" s="310"/>
      <c r="AC230" s="310"/>
    </row>
    <row r="231" spans="1:68" ht="27" customHeight="1" x14ac:dyDescent="0.25">
      <c r="A231" s="54" t="s">
        <v>358</v>
      </c>
      <c r="B231" s="54" t="s">
        <v>359</v>
      </c>
      <c r="C231" s="31">
        <v>4301071029</v>
      </c>
      <c r="D231" s="329">
        <v>4607111035899</v>
      </c>
      <c r="E231" s="330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3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70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360</v>
      </c>
      <c r="B232" s="54" t="s">
        <v>361</v>
      </c>
      <c r="C232" s="31">
        <v>4301070991</v>
      </c>
      <c r="D232" s="329">
        <v>4607111038180</v>
      </c>
      <c r="E232" s="330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70</v>
      </c>
      <c r="X232" s="314">
        <v>12</v>
      </c>
      <c r="Y232" s="315">
        <f>IFERROR(IF(X232="","",X232),"")</f>
        <v>12</v>
      </c>
      <c r="Z232" s="36">
        <f>IFERROR(IF(X232="","",X232*0.0155),"")</f>
        <v>0.186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80.52</v>
      </c>
      <c r="BN232" s="67">
        <f>IFERROR(Y232*I232,"0")</f>
        <v>80.52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31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32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6">
        <f>IFERROR(SUM(X231:X232),"0")</f>
        <v>12</v>
      </c>
      <c r="Y233" s="316">
        <f>IFERROR(SUM(Y231:Y232),"0")</f>
        <v>12</v>
      </c>
      <c r="Z233" s="316">
        <f>IFERROR(IF(Z231="",0,Z231),"0")+IFERROR(IF(Z232="",0,Z232),"0")</f>
        <v>0.186</v>
      </c>
      <c r="AA233" s="317"/>
      <c r="AB233" s="317"/>
      <c r="AC233" s="317"/>
    </row>
    <row r="234" spans="1:68" x14ac:dyDescent="0.2">
      <c r="A234" s="326"/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32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6">
        <f>IFERROR(SUMPRODUCT(X231:X232*H231:H232),"0")</f>
        <v>76.800000000000011</v>
      </c>
      <c r="Y234" s="316">
        <f>IFERROR(SUMPRODUCT(Y231:Y232*H231:H232),"0")</f>
        <v>76.800000000000011</v>
      </c>
      <c r="Z234" s="37"/>
      <c r="AA234" s="317"/>
      <c r="AB234" s="317"/>
      <c r="AC234" s="317"/>
    </row>
    <row r="235" spans="1:68" ht="27.75" customHeight="1" x14ac:dyDescent="0.2">
      <c r="A235" s="356" t="s">
        <v>363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48"/>
      <c r="AB235" s="48"/>
      <c r="AC235" s="48"/>
    </row>
    <row r="236" spans="1:68" ht="16.5" customHeight="1" x14ac:dyDescent="0.25">
      <c r="A236" s="325" t="s">
        <v>364</v>
      </c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  <c r="AA236" s="309"/>
      <c r="AB236" s="309"/>
      <c r="AC236" s="309"/>
    </row>
    <row r="237" spans="1:68" ht="14.25" customHeight="1" x14ac:dyDescent="0.25">
      <c r="A237" s="337" t="s">
        <v>145</v>
      </c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  <c r="AA237" s="310"/>
      <c r="AB237" s="310"/>
      <c r="AC237" s="310"/>
    </row>
    <row r="238" spans="1:68" ht="37.5" customHeight="1" x14ac:dyDescent="0.25">
      <c r="A238" s="54" t="s">
        <v>365</v>
      </c>
      <c r="B238" s="54" t="s">
        <v>366</v>
      </c>
      <c r="C238" s="31">
        <v>4301135400</v>
      </c>
      <c r="D238" s="329">
        <v>4607111039361</v>
      </c>
      <c r="E238" s="330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0" t="s">
        <v>367</v>
      </c>
      <c r="Q238" s="319"/>
      <c r="R238" s="319"/>
      <c r="S238" s="319"/>
      <c r="T238" s="320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31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32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32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customHeight="1" x14ac:dyDescent="0.2">
      <c r="A241" s="356" t="s">
        <v>246</v>
      </c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  <c r="V241" s="357"/>
      <c r="W241" s="357"/>
      <c r="X241" s="357"/>
      <c r="Y241" s="357"/>
      <c r="Z241" s="357"/>
      <c r="AA241" s="48"/>
      <c r="AB241" s="48"/>
      <c r="AC241" s="48"/>
    </row>
    <row r="242" spans="1:68" ht="16.5" customHeight="1" x14ac:dyDescent="0.25">
      <c r="A242" s="325" t="s">
        <v>246</v>
      </c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09"/>
      <c r="AB242" s="309"/>
      <c r="AC242" s="309"/>
    </row>
    <row r="243" spans="1:68" ht="14.25" customHeight="1" x14ac:dyDescent="0.25">
      <c r="A243" s="337" t="s">
        <v>64</v>
      </c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10"/>
      <c r="AB243" s="310"/>
      <c r="AC243" s="310"/>
    </row>
    <row r="244" spans="1:68" ht="27" customHeight="1" x14ac:dyDescent="0.25">
      <c r="A244" s="54" t="s">
        <v>369</v>
      </c>
      <c r="B244" s="54" t="s">
        <v>370</v>
      </c>
      <c r="C244" s="31">
        <v>4301071014</v>
      </c>
      <c r="D244" s="329">
        <v>4640242181264</v>
      </c>
      <c r="E244" s="330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18" t="s">
        <v>371</v>
      </c>
      <c r="Q244" s="319"/>
      <c r="R244" s="319"/>
      <c r="S244" s="319"/>
      <c r="T244" s="320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4301071021</v>
      </c>
      <c r="D245" s="329">
        <v>4640242181325</v>
      </c>
      <c r="E245" s="330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35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376</v>
      </c>
      <c r="B246" s="54" t="s">
        <v>377</v>
      </c>
      <c r="C246" s="31">
        <v>4301070993</v>
      </c>
      <c r="D246" s="329">
        <v>4640242180670</v>
      </c>
      <c r="E246" s="330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07" t="s">
        <v>378</v>
      </c>
      <c r="Q246" s="319"/>
      <c r="R246" s="319"/>
      <c r="S246" s="319"/>
      <c r="T246" s="320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1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32"/>
      <c r="P247" s="322" t="s">
        <v>73</v>
      </c>
      <c r="Q247" s="323"/>
      <c r="R247" s="323"/>
      <c r="S247" s="323"/>
      <c r="T247" s="323"/>
      <c r="U247" s="323"/>
      <c r="V247" s="324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32"/>
      <c r="P248" s="322" t="s">
        <v>73</v>
      </c>
      <c r="Q248" s="323"/>
      <c r="R248" s="323"/>
      <c r="S248" s="323"/>
      <c r="T248" s="323"/>
      <c r="U248" s="323"/>
      <c r="V248" s="324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customHeight="1" x14ac:dyDescent="0.25">
      <c r="A249" s="337" t="s">
        <v>150</v>
      </c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  <c r="AA249" s="310"/>
      <c r="AB249" s="310"/>
      <c r="AC249" s="310"/>
    </row>
    <row r="250" spans="1:68" ht="27" customHeight="1" x14ac:dyDescent="0.25">
      <c r="A250" s="54" t="s">
        <v>380</v>
      </c>
      <c r="B250" s="54" t="s">
        <v>381</v>
      </c>
      <c r="C250" s="31">
        <v>4301131019</v>
      </c>
      <c r="D250" s="329">
        <v>4640242180427</v>
      </c>
      <c r="E250" s="330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388" t="s">
        <v>382</v>
      </c>
      <c r="Q250" s="319"/>
      <c r="R250" s="319"/>
      <c r="S250" s="319"/>
      <c r="T250" s="320"/>
      <c r="U250" s="34"/>
      <c r="V250" s="34"/>
      <c r="W250" s="35" t="s">
        <v>70</v>
      </c>
      <c r="X250" s="314">
        <v>0</v>
      </c>
      <c r="Y250" s="315">
        <f>IFERROR(IF(X250="","",X250),"")</f>
        <v>0</v>
      </c>
      <c r="Z250" s="36">
        <f>IFERROR(IF(X250="","",X250*0.00502),"")</f>
        <v>0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1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32"/>
      <c r="P251" s="322" t="s">
        <v>73</v>
      </c>
      <c r="Q251" s="323"/>
      <c r="R251" s="323"/>
      <c r="S251" s="323"/>
      <c r="T251" s="323"/>
      <c r="U251" s="323"/>
      <c r="V251" s="324"/>
      <c r="W251" s="37" t="s">
        <v>70</v>
      </c>
      <c r="X251" s="316">
        <f>IFERROR(SUM(X250:X250),"0")</f>
        <v>0</v>
      </c>
      <c r="Y251" s="316">
        <f>IFERROR(SUM(Y250:Y250),"0")</f>
        <v>0</v>
      </c>
      <c r="Z251" s="316">
        <f>IFERROR(IF(Z250="",0,Z250),"0")</f>
        <v>0</v>
      </c>
      <c r="AA251" s="317"/>
      <c r="AB251" s="317"/>
      <c r="AC251" s="317"/>
    </row>
    <row r="252" spans="1:68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32"/>
      <c r="P252" s="322" t="s">
        <v>73</v>
      </c>
      <c r="Q252" s="323"/>
      <c r="R252" s="323"/>
      <c r="S252" s="323"/>
      <c r="T252" s="323"/>
      <c r="U252" s="323"/>
      <c r="V252" s="324"/>
      <c r="W252" s="37" t="s">
        <v>74</v>
      </c>
      <c r="X252" s="316">
        <f>IFERROR(SUMPRODUCT(X250:X250*H250:H250),"0")</f>
        <v>0</v>
      </c>
      <c r="Y252" s="316">
        <f>IFERROR(SUMPRODUCT(Y250:Y250*H250:H250),"0")</f>
        <v>0</v>
      </c>
      <c r="Z252" s="37"/>
      <c r="AA252" s="317"/>
      <c r="AB252" s="317"/>
      <c r="AC252" s="317"/>
    </row>
    <row r="253" spans="1:68" ht="14.25" customHeight="1" x14ac:dyDescent="0.25">
      <c r="A253" s="337" t="s">
        <v>77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  <c r="AA253" s="310"/>
      <c r="AB253" s="310"/>
      <c r="AC253" s="310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9">
        <v>4640242180397</v>
      </c>
      <c r="E254" s="330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455" t="s">
        <v>386</v>
      </c>
      <c r="Q254" s="319"/>
      <c r="R254" s="319"/>
      <c r="S254" s="319"/>
      <c r="T254" s="320"/>
      <c r="U254" s="34"/>
      <c r="V254" s="34"/>
      <c r="W254" s="35" t="s">
        <v>70</v>
      </c>
      <c r="X254" s="314">
        <v>120</v>
      </c>
      <c r="Y254" s="315">
        <f>IFERROR(IF(X254="","",X254),"")</f>
        <v>120</v>
      </c>
      <c r="Z254" s="36">
        <f>IFERROR(IF(X254="","",X254*0.0155),"")</f>
        <v>1.8599999999999999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751.19999999999993</v>
      </c>
      <c r="BN254" s="67">
        <f>IFERROR(Y254*I254,"0")</f>
        <v>751.19999999999993</v>
      </c>
      <c r="BO254" s="67">
        <f>IFERROR(X254/J254,"0")</f>
        <v>1.4285714285714286</v>
      </c>
      <c r="BP254" s="67">
        <f>IFERROR(Y254/J254,"0")</f>
        <v>1.4285714285714286</v>
      </c>
    </row>
    <row r="255" spans="1:68" ht="27" customHeight="1" x14ac:dyDescent="0.25">
      <c r="A255" s="54" t="s">
        <v>388</v>
      </c>
      <c r="B255" s="54" t="s">
        <v>389</v>
      </c>
      <c r="C255" s="31">
        <v>4301132104</v>
      </c>
      <c r="D255" s="329">
        <v>4640242181219</v>
      </c>
      <c r="E255" s="330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380" t="s">
        <v>390</v>
      </c>
      <c r="Q255" s="319"/>
      <c r="R255" s="319"/>
      <c r="S255" s="319"/>
      <c r="T255" s="320"/>
      <c r="U255" s="34"/>
      <c r="V255" s="34"/>
      <c r="W255" s="35" t="s">
        <v>70</v>
      </c>
      <c r="X255" s="314">
        <v>0</v>
      </c>
      <c r="Y255" s="315">
        <f>IFERROR(IF(X255="","",X255),"")</f>
        <v>0</v>
      </c>
      <c r="Z255" s="36">
        <f>IFERROR(IF(X255="","",X255*0.00502),"")</f>
        <v>0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1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32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6">
        <f>IFERROR(SUM(X254:X255),"0")</f>
        <v>120</v>
      </c>
      <c r="Y256" s="316">
        <f>IFERROR(SUM(Y254:Y255),"0")</f>
        <v>120</v>
      </c>
      <c r="Z256" s="316">
        <f>IFERROR(IF(Z254="",0,Z254),"0")+IFERROR(IF(Z255="",0,Z255),"0")</f>
        <v>1.8599999999999999</v>
      </c>
      <c r="AA256" s="317"/>
      <c r="AB256" s="317"/>
      <c r="AC256" s="317"/>
    </row>
    <row r="257" spans="1:68" x14ac:dyDescent="0.2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32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6">
        <f>IFERROR(SUMPRODUCT(X254:X255*H254:H255),"0")</f>
        <v>720</v>
      </c>
      <c r="Y257" s="316">
        <f>IFERROR(SUMPRODUCT(Y254:Y255*H254:H255),"0")</f>
        <v>720</v>
      </c>
      <c r="Z257" s="37"/>
      <c r="AA257" s="317"/>
      <c r="AB257" s="317"/>
      <c r="AC257" s="317"/>
    </row>
    <row r="258" spans="1:68" ht="14.25" customHeight="1" x14ac:dyDescent="0.25">
      <c r="A258" s="337" t="s">
        <v>176</v>
      </c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  <c r="AA258" s="310"/>
      <c r="AB258" s="310"/>
      <c r="AC258" s="310"/>
    </row>
    <row r="259" spans="1:68" ht="27" customHeight="1" x14ac:dyDescent="0.25">
      <c r="A259" s="54" t="s">
        <v>391</v>
      </c>
      <c r="B259" s="54" t="s">
        <v>392</v>
      </c>
      <c r="C259" s="31">
        <v>4301136028</v>
      </c>
      <c r="D259" s="329">
        <v>4640242180304</v>
      </c>
      <c r="E259" s="330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74" t="s">
        <v>393</v>
      </c>
      <c r="Q259" s="319"/>
      <c r="R259" s="319"/>
      <c r="S259" s="319"/>
      <c r="T259" s="320"/>
      <c r="U259" s="34"/>
      <c r="V259" s="34"/>
      <c r="W259" s="35" t="s">
        <v>70</v>
      </c>
      <c r="X259" s="314">
        <v>0</v>
      </c>
      <c r="Y259" s="315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9">
        <v>4640242180236</v>
      </c>
      <c r="E260" s="330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36" t="s">
        <v>397</v>
      </c>
      <c r="Q260" s="319"/>
      <c r="R260" s="319"/>
      <c r="S260" s="319"/>
      <c r="T260" s="320"/>
      <c r="U260" s="34"/>
      <c r="V260" s="34"/>
      <c r="W260" s="35" t="s">
        <v>70</v>
      </c>
      <c r="X260" s="314">
        <v>156</v>
      </c>
      <c r="Y260" s="315">
        <f>IFERROR(IF(X260="","",X260),"")</f>
        <v>156</v>
      </c>
      <c r="Z260" s="36">
        <f>IFERROR(IF(X260="","",X260*0.0155),"")</f>
        <v>2.4180000000000001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816.66000000000008</v>
      </c>
      <c r="BN260" s="67">
        <f>IFERROR(Y260*I260,"0")</f>
        <v>816.66000000000008</v>
      </c>
      <c r="BO260" s="67">
        <f>IFERROR(X260/J260,"0")</f>
        <v>1.8571428571428572</v>
      </c>
      <c r="BP260" s="67">
        <f>IFERROR(Y260/J260,"0")</f>
        <v>1.8571428571428572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9">
        <v>4640242180410</v>
      </c>
      <c r="E261" s="330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4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19"/>
      <c r="R261" s="319"/>
      <c r="S261" s="319"/>
      <c r="T261" s="320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31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32"/>
      <c r="P262" s="322" t="s">
        <v>73</v>
      </c>
      <c r="Q262" s="323"/>
      <c r="R262" s="323"/>
      <c r="S262" s="323"/>
      <c r="T262" s="323"/>
      <c r="U262" s="323"/>
      <c r="V262" s="324"/>
      <c r="W262" s="37" t="s">
        <v>70</v>
      </c>
      <c r="X262" s="316">
        <f>IFERROR(SUM(X259:X261),"0")</f>
        <v>198</v>
      </c>
      <c r="Y262" s="316">
        <f>IFERROR(SUM(Y259:Y261),"0")</f>
        <v>198</v>
      </c>
      <c r="Z262" s="316">
        <f>IFERROR(IF(Z259="",0,Z259),"0")+IFERROR(IF(Z260="",0,Z260),"0")+IFERROR(IF(Z261="",0,Z261),"0")</f>
        <v>2.8111200000000003</v>
      </c>
      <c r="AA262" s="317"/>
      <c r="AB262" s="317"/>
      <c r="AC262" s="317"/>
    </row>
    <row r="263" spans="1:68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32"/>
      <c r="P263" s="322" t="s">
        <v>73</v>
      </c>
      <c r="Q263" s="323"/>
      <c r="R263" s="323"/>
      <c r="S263" s="323"/>
      <c r="T263" s="323"/>
      <c r="U263" s="323"/>
      <c r="V263" s="324"/>
      <c r="W263" s="37" t="s">
        <v>74</v>
      </c>
      <c r="X263" s="316">
        <f>IFERROR(SUMPRODUCT(X259:X261*H259:H261),"0")</f>
        <v>874.08</v>
      </c>
      <c r="Y263" s="316">
        <f>IFERROR(SUMPRODUCT(Y259:Y261*H259:H261),"0")</f>
        <v>874.08</v>
      </c>
      <c r="Z263" s="37"/>
      <c r="AA263" s="317"/>
      <c r="AB263" s="317"/>
      <c r="AC263" s="317"/>
    </row>
    <row r="264" spans="1:68" ht="14.25" customHeight="1" x14ac:dyDescent="0.25">
      <c r="A264" s="337" t="s">
        <v>145</v>
      </c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  <c r="AA264" s="310"/>
      <c r="AB264" s="310"/>
      <c r="AC264" s="310"/>
    </row>
    <row r="265" spans="1:68" ht="37.5" customHeight="1" x14ac:dyDescent="0.25">
      <c r="A265" s="54" t="s">
        <v>400</v>
      </c>
      <c r="B265" s="54" t="s">
        <v>401</v>
      </c>
      <c r="C265" s="31">
        <v>4301135552</v>
      </c>
      <c r="D265" s="329">
        <v>4640242181431</v>
      </c>
      <c r="E265" s="330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5" t="s">
        <v>402</v>
      </c>
      <c r="Q265" s="319"/>
      <c r="R265" s="319"/>
      <c r="S265" s="319"/>
      <c r="T265" s="320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customHeight="1" x14ac:dyDescent="0.25">
      <c r="A266" s="54" t="s">
        <v>404</v>
      </c>
      <c r="B266" s="54" t="s">
        <v>405</v>
      </c>
      <c r="C266" s="31">
        <v>4301135504</v>
      </c>
      <c r="D266" s="329">
        <v>4640242181554</v>
      </c>
      <c r="E266" s="330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0" t="s">
        <v>406</v>
      </c>
      <c r="Q266" s="319"/>
      <c r="R266" s="319"/>
      <c r="S266" s="319"/>
      <c r="T266" s="320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9">
        <v>4640242181561</v>
      </c>
      <c r="E267" s="330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29" t="s">
        <v>410</v>
      </c>
      <c r="Q267" s="319"/>
      <c r="R267" s="319"/>
      <c r="S267" s="319"/>
      <c r="T267" s="320"/>
      <c r="U267" s="34"/>
      <c r="V267" s="34"/>
      <c r="W267" s="35" t="s">
        <v>70</v>
      </c>
      <c r="X267" s="314">
        <v>42</v>
      </c>
      <c r="Y267" s="315">
        <f t="shared" si="24"/>
        <v>42</v>
      </c>
      <c r="Z267" s="36">
        <f>IFERROR(IF(X267="","",X267*0.00936),"")</f>
        <v>0.39312000000000002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163.464</v>
      </c>
      <c r="BN267" s="67">
        <f t="shared" si="26"/>
        <v>163.464</v>
      </c>
      <c r="BO267" s="67">
        <f t="shared" si="27"/>
        <v>0.33333333333333331</v>
      </c>
      <c r="BP267" s="67">
        <f t="shared" si="28"/>
        <v>0.33333333333333331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9">
        <v>4640242181424</v>
      </c>
      <c r="E268" s="330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378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4">
        <v>12</v>
      </c>
      <c r="Y268" s="315">
        <f t="shared" si="24"/>
        <v>12</v>
      </c>
      <c r="Z268" s="36">
        <f>IFERROR(IF(X268="","",X268*0.0155),"")</f>
        <v>0.186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68.820000000000007</v>
      </c>
      <c r="BN268" s="67">
        <f t="shared" si="26"/>
        <v>68.820000000000007</v>
      </c>
      <c r="BO268" s="67">
        <f t="shared" si="27"/>
        <v>0.14285714285714285</v>
      </c>
      <c r="BP268" s="67">
        <f t="shared" si="28"/>
        <v>0.14285714285714285</v>
      </c>
    </row>
    <row r="269" spans="1:68" ht="27" customHeight="1" x14ac:dyDescent="0.25">
      <c r="A269" s="54" t="s">
        <v>415</v>
      </c>
      <c r="B269" s="54" t="s">
        <v>416</v>
      </c>
      <c r="C269" s="31">
        <v>4301135320</v>
      </c>
      <c r="D269" s="329">
        <v>4640242181592</v>
      </c>
      <c r="E269" s="330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75" t="s">
        <v>417</v>
      </c>
      <c r="Q269" s="319"/>
      <c r="R269" s="319"/>
      <c r="S269" s="319"/>
      <c r="T269" s="320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4301135405</v>
      </c>
      <c r="D270" s="329">
        <v>4640242181523</v>
      </c>
      <c r="E270" s="330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88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4">
        <v>14</v>
      </c>
      <c r="Y270" s="315">
        <f t="shared" si="24"/>
        <v>14</v>
      </c>
      <c r="Z270" s="36">
        <f t="shared" si="29"/>
        <v>0.13103999999999999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44.688000000000002</v>
      </c>
      <c r="BN270" s="67">
        <f t="shared" si="26"/>
        <v>44.688000000000002</v>
      </c>
      <c r="BO270" s="67">
        <f t="shared" si="27"/>
        <v>0.1111111111111111</v>
      </c>
      <c r="BP270" s="67">
        <f t="shared" si="28"/>
        <v>0.1111111111111111</v>
      </c>
    </row>
    <row r="271" spans="1:68" ht="27" customHeight="1" x14ac:dyDescent="0.25">
      <c r="A271" s="54" t="s">
        <v>422</v>
      </c>
      <c r="B271" s="54" t="s">
        <v>423</v>
      </c>
      <c r="C271" s="31">
        <v>4301135404</v>
      </c>
      <c r="D271" s="329">
        <v>4640242181516</v>
      </c>
      <c r="E271" s="330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3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425</v>
      </c>
      <c r="B272" s="54" t="s">
        <v>426</v>
      </c>
      <c r="C272" s="31">
        <v>4301135402</v>
      </c>
      <c r="D272" s="329">
        <v>4640242181493</v>
      </c>
      <c r="E272" s="330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4301135375</v>
      </c>
      <c r="D273" s="329">
        <v>4640242181486</v>
      </c>
      <c r="E273" s="330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75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4">
        <v>14</v>
      </c>
      <c r="Y273" s="315">
        <f t="shared" si="24"/>
        <v>14</v>
      </c>
      <c r="Z273" s="36">
        <f t="shared" si="29"/>
        <v>0.13103999999999999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54.488</v>
      </c>
      <c r="BN273" s="67">
        <f t="shared" si="26"/>
        <v>54.488</v>
      </c>
      <c r="BO273" s="67">
        <f t="shared" si="27"/>
        <v>0.1111111111111111</v>
      </c>
      <c r="BP273" s="67">
        <f t="shared" si="28"/>
        <v>0.1111111111111111</v>
      </c>
    </row>
    <row r="274" spans="1:68" ht="27" customHeight="1" x14ac:dyDescent="0.25">
      <c r="A274" s="54" t="s">
        <v>431</v>
      </c>
      <c r="B274" s="54" t="s">
        <v>432</v>
      </c>
      <c r="C274" s="31">
        <v>4301135403</v>
      </c>
      <c r="D274" s="329">
        <v>4640242181509</v>
      </c>
      <c r="E274" s="330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62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4">
        <v>0</v>
      </c>
      <c r="Y274" s="315">
        <f t="shared" si="24"/>
        <v>0</v>
      </c>
      <c r="Z274" s="36">
        <f t="shared" si="29"/>
        <v>0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4301135304</v>
      </c>
      <c r="D275" s="329">
        <v>4640242181240</v>
      </c>
      <c r="E275" s="330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345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4">
        <v>0</v>
      </c>
      <c r="Y275" s="315">
        <f t="shared" si="24"/>
        <v>0</v>
      </c>
      <c r="Z275" s="36">
        <f t="shared" si="29"/>
        <v>0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4301135310</v>
      </c>
      <c r="D276" s="329">
        <v>4640242181318</v>
      </c>
      <c r="E276" s="330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86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4301135306</v>
      </c>
      <c r="D277" s="329">
        <v>4640242181578</v>
      </c>
      <c r="E277" s="330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4301135305</v>
      </c>
      <c r="D278" s="329">
        <v>4640242181394</v>
      </c>
      <c r="E278" s="330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91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4301135309</v>
      </c>
      <c r="D279" s="329">
        <v>4640242181332</v>
      </c>
      <c r="E279" s="330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54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4301135308</v>
      </c>
      <c r="D280" s="329">
        <v>4640242181349</v>
      </c>
      <c r="E280" s="330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05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452</v>
      </c>
      <c r="B281" s="54" t="s">
        <v>453</v>
      </c>
      <c r="C281" s="31">
        <v>4301135307</v>
      </c>
      <c r="D281" s="329">
        <v>4640242181370</v>
      </c>
      <c r="E281" s="330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392" t="s">
        <v>454</v>
      </c>
      <c r="Q281" s="319"/>
      <c r="R281" s="319"/>
      <c r="S281" s="319"/>
      <c r="T281" s="320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456</v>
      </c>
      <c r="B282" s="54" t="s">
        <v>457</v>
      </c>
      <c r="C282" s="31">
        <v>4301135318</v>
      </c>
      <c r="D282" s="329">
        <v>4607111037480</v>
      </c>
      <c r="E282" s="330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0" t="s">
        <v>458</v>
      </c>
      <c r="Q282" s="319"/>
      <c r="R282" s="319"/>
      <c r="S282" s="319"/>
      <c r="T282" s="320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460</v>
      </c>
      <c r="B283" s="54" t="s">
        <v>461</v>
      </c>
      <c r="C283" s="31">
        <v>4301135319</v>
      </c>
      <c r="D283" s="329">
        <v>4607111037473</v>
      </c>
      <c r="E283" s="330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462</v>
      </c>
      <c r="Q283" s="319"/>
      <c r="R283" s="319"/>
      <c r="S283" s="319"/>
      <c r="T283" s="320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464</v>
      </c>
      <c r="B284" s="54" t="s">
        <v>465</v>
      </c>
      <c r="C284" s="31">
        <v>4301135198</v>
      </c>
      <c r="D284" s="329">
        <v>4640242180663</v>
      </c>
      <c r="E284" s="330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1" t="s">
        <v>466</v>
      </c>
      <c r="Q284" s="319"/>
      <c r="R284" s="319"/>
      <c r="S284" s="319"/>
      <c r="T284" s="320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31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32"/>
      <c r="P285" s="322" t="s">
        <v>73</v>
      </c>
      <c r="Q285" s="323"/>
      <c r="R285" s="323"/>
      <c r="S285" s="323"/>
      <c r="T285" s="323"/>
      <c r="U285" s="323"/>
      <c r="V285" s="324"/>
      <c r="W285" s="37" t="s">
        <v>70</v>
      </c>
      <c r="X285" s="316">
        <f>IFERROR(SUM(X265:X284),"0")</f>
        <v>82</v>
      </c>
      <c r="Y285" s="316">
        <f>IFERROR(SUM(Y265:Y284),"0")</f>
        <v>82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0.84120000000000017</v>
      </c>
      <c r="AA285" s="317"/>
      <c r="AB285" s="317"/>
      <c r="AC285" s="317"/>
    </row>
    <row r="286" spans="1:68" x14ac:dyDescent="0.2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32"/>
      <c r="P286" s="322" t="s">
        <v>73</v>
      </c>
      <c r="Q286" s="323"/>
      <c r="R286" s="323"/>
      <c r="S286" s="323"/>
      <c r="T286" s="323"/>
      <c r="U286" s="323"/>
      <c r="V286" s="324"/>
      <c r="W286" s="37" t="s">
        <v>74</v>
      </c>
      <c r="X286" s="316">
        <f>IFERROR(SUMPRODUCT(X265:X284*H265:H284),"0")</f>
        <v>315.2</v>
      </c>
      <c r="Y286" s="316">
        <f>IFERROR(SUMPRODUCT(Y265:Y284*H265:H284),"0")</f>
        <v>315.2</v>
      </c>
      <c r="Z286" s="37"/>
      <c r="AA286" s="317"/>
      <c r="AB286" s="317"/>
      <c r="AC286" s="317"/>
    </row>
    <row r="287" spans="1:68" ht="15" customHeight="1" x14ac:dyDescent="0.2">
      <c r="A287" s="441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425"/>
      <c r="P287" s="421" t="s">
        <v>468</v>
      </c>
      <c r="Q287" s="399"/>
      <c r="R287" s="399"/>
      <c r="S287" s="399"/>
      <c r="T287" s="399"/>
      <c r="U287" s="399"/>
      <c r="V287" s="400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13020.320000000002</v>
      </c>
      <c r="Y287" s="316">
        <f>IFERROR(Y24+Y33+Y40+Y45+Y61+Y67+Y72+Y78+Y88+Y95+Y108+Y114+Y120+Y127+Y132+Y138+Y143+Y149+Y157+Y162+Y170+Y174+Y179+Y185+Y192+Y202+Y210+Y215+Y221+Y227+Y234+Y240+Y248+Y252+Y257+Y263+Y286,"0")</f>
        <v>13020.320000000002</v>
      </c>
      <c r="Z287" s="37"/>
      <c r="AA287" s="317"/>
      <c r="AB287" s="317"/>
      <c r="AC287" s="317"/>
    </row>
    <row r="288" spans="1:68" x14ac:dyDescent="0.2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425"/>
      <c r="P288" s="421" t="s">
        <v>469</v>
      </c>
      <c r="Q288" s="399"/>
      <c r="R288" s="399"/>
      <c r="S288" s="399"/>
      <c r="T288" s="399"/>
      <c r="U288" s="399"/>
      <c r="V288" s="400"/>
      <c r="W288" s="37" t="s">
        <v>74</v>
      </c>
      <c r="X288" s="316">
        <f>IFERROR(SUM(BM22:BM284),"0")</f>
        <v>14190.971999999998</v>
      </c>
      <c r="Y288" s="316">
        <f>IFERROR(SUM(BN22:BN284),"0")</f>
        <v>14190.971999999998</v>
      </c>
      <c r="Z288" s="37"/>
      <c r="AA288" s="317"/>
      <c r="AB288" s="317"/>
      <c r="AC288" s="317"/>
    </row>
    <row r="289" spans="1:33" x14ac:dyDescent="0.2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425"/>
      <c r="P289" s="421" t="s">
        <v>470</v>
      </c>
      <c r="Q289" s="399"/>
      <c r="R289" s="399"/>
      <c r="S289" s="399"/>
      <c r="T289" s="399"/>
      <c r="U289" s="399"/>
      <c r="V289" s="400"/>
      <c r="W289" s="37" t="s">
        <v>471</v>
      </c>
      <c r="X289" s="38">
        <f>ROUNDUP(SUM(BO22:BO284),0)</f>
        <v>36</v>
      </c>
      <c r="Y289" s="38">
        <f>ROUNDUP(SUM(BP22:BP284),0)</f>
        <v>36</v>
      </c>
      <c r="Z289" s="37"/>
      <c r="AA289" s="317"/>
      <c r="AB289" s="317"/>
      <c r="AC289" s="317"/>
    </row>
    <row r="290" spans="1:33" x14ac:dyDescent="0.2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425"/>
      <c r="P290" s="421" t="s">
        <v>472</v>
      </c>
      <c r="Q290" s="399"/>
      <c r="R290" s="399"/>
      <c r="S290" s="399"/>
      <c r="T290" s="399"/>
      <c r="U290" s="399"/>
      <c r="V290" s="400"/>
      <c r="W290" s="37" t="s">
        <v>74</v>
      </c>
      <c r="X290" s="316">
        <f>GrossWeightTotal+PalletQtyTotal*25</f>
        <v>15090.971999999998</v>
      </c>
      <c r="Y290" s="316">
        <f>GrossWeightTotalR+PalletQtyTotalR*25</f>
        <v>15090.971999999998</v>
      </c>
      <c r="Z290" s="37"/>
      <c r="AA290" s="317"/>
      <c r="AB290" s="317"/>
      <c r="AC290" s="317"/>
    </row>
    <row r="291" spans="1:3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425"/>
      <c r="P291" s="421" t="s">
        <v>473</v>
      </c>
      <c r="Q291" s="399"/>
      <c r="R291" s="399"/>
      <c r="S291" s="399"/>
      <c r="T291" s="399"/>
      <c r="U291" s="399"/>
      <c r="V291" s="400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2780</v>
      </c>
      <c r="Y291" s="316">
        <f>IFERROR(Y23+Y32+Y39+Y44+Y60+Y66+Y71+Y77+Y87+Y94+Y107+Y113+Y119+Y126+Y131+Y137+Y142+Y148+Y156+Y161+Y169+Y173+Y178+Y184+Y191+Y201+Y209+Y214+Y220+Y226+Y233+Y239+Y247+Y251+Y256+Y262+Y285,"0")</f>
        <v>2780</v>
      </c>
      <c r="Z291" s="37"/>
      <c r="AA291" s="317"/>
      <c r="AB291" s="317"/>
      <c r="AC291" s="317"/>
    </row>
    <row r="292" spans="1:33" ht="14.25" customHeight="1" x14ac:dyDescent="0.2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425"/>
      <c r="P292" s="421" t="s">
        <v>474</v>
      </c>
      <c r="Q292" s="399"/>
      <c r="R292" s="399"/>
      <c r="S292" s="399"/>
      <c r="T292" s="399"/>
      <c r="U292" s="399"/>
      <c r="V292" s="400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44.874119999999998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11" t="s">
        <v>63</v>
      </c>
      <c r="C294" s="334" t="s">
        <v>75</v>
      </c>
      <c r="D294" s="428"/>
      <c r="E294" s="428"/>
      <c r="F294" s="428"/>
      <c r="G294" s="428"/>
      <c r="H294" s="428"/>
      <c r="I294" s="428"/>
      <c r="J294" s="428"/>
      <c r="K294" s="428"/>
      <c r="L294" s="428"/>
      <c r="M294" s="428"/>
      <c r="N294" s="428"/>
      <c r="O294" s="428"/>
      <c r="P294" s="428"/>
      <c r="Q294" s="428"/>
      <c r="R294" s="428"/>
      <c r="S294" s="387"/>
      <c r="T294" s="334" t="s">
        <v>245</v>
      </c>
      <c r="U294" s="387"/>
      <c r="V294" s="334" t="s">
        <v>273</v>
      </c>
      <c r="W294" s="387"/>
      <c r="X294" s="334" t="s">
        <v>296</v>
      </c>
      <c r="Y294" s="428"/>
      <c r="Z294" s="428"/>
      <c r="AA294" s="428"/>
      <c r="AB294" s="428"/>
      <c r="AC294" s="387"/>
      <c r="AD294" s="311" t="s">
        <v>350</v>
      </c>
      <c r="AE294" s="311" t="s">
        <v>356</v>
      </c>
      <c r="AF294" s="311" t="s">
        <v>363</v>
      </c>
      <c r="AG294" s="311" t="s">
        <v>246</v>
      </c>
    </row>
    <row r="295" spans="1:33" ht="14.25" customHeight="1" thickTop="1" x14ac:dyDescent="0.2">
      <c r="A295" s="433" t="s">
        <v>477</v>
      </c>
      <c r="B295" s="334" t="s">
        <v>63</v>
      </c>
      <c r="C295" s="334" t="s">
        <v>76</v>
      </c>
      <c r="D295" s="334" t="s">
        <v>91</v>
      </c>
      <c r="E295" s="334" t="s">
        <v>103</v>
      </c>
      <c r="F295" s="334" t="s">
        <v>109</v>
      </c>
      <c r="G295" s="334" t="s">
        <v>137</v>
      </c>
      <c r="H295" s="334" t="s">
        <v>144</v>
      </c>
      <c r="I295" s="334" t="s">
        <v>149</v>
      </c>
      <c r="J295" s="334" t="s">
        <v>157</v>
      </c>
      <c r="K295" s="334" t="s">
        <v>175</v>
      </c>
      <c r="L295" s="334" t="s">
        <v>185</v>
      </c>
      <c r="M295" s="334" t="s">
        <v>207</v>
      </c>
      <c r="N295" s="312"/>
      <c r="O295" s="334" t="s">
        <v>213</v>
      </c>
      <c r="P295" s="334" t="s">
        <v>220</v>
      </c>
      <c r="Q295" s="334" t="s">
        <v>228</v>
      </c>
      <c r="R295" s="334" t="s">
        <v>232</v>
      </c>
      <c r="S295" s="334" t="s">
        <v>241</v>
      </c>
      <c r="T295" s="334" t="s">
        <v>246</v>
      </c>
      <c r="U295" s="334" t="s">
        <v>250</v>
      </c>
      <c r="V295" s="334" t="s">
        <v>274</v>
      </c>
      <c r="W295" s="334" t="s">
        <v>292</v>
      </c>
      <c r="X295" s="334" t="s">
        <v>297</v>
      </c>
      <c r="Y295" s="334" t="s">
        <v>303</v>
      </c>
      <c r="Z295" s="334" t="s">
        <v>313</v>
      </c>
      <c r="AA295" s="334" t="s">
        <v>328</v>
      </c>
      <c r="AB295" s="334" t="s">
        <v>339</v>
      </c>
      <c r="AC295" s="334" t="s">
        <v>343</v>
      </c>
      <c r="AD295" s="334" t="s">
        <v>351</v>
      </c>
      <c r="AE295" s="334" t="s">
        <v>357</v>
      </c>
      <c r="AF295" s="334" t="s">
        <v>364</v>
      </c>
      <c r="AG295" s="334" t="s">
        <v>246</v>
      </c>
    </row>
    <row r="296" spans="1:33" ht="13.5" customHeight="1" thickBot="1" x14ac:dyDescent="0.25">
      <c r="A296" s="434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12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  <c r="AA296" s="335"/>
      <c r="AB296" s="335"/>
      <c r="AC296" s="335"/>
      <c r="AD296" s="335"/>
      <c r="AE296" s="335"/>
      <c r="AF296" s="335"/>
      <c r="AG296" s="335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126</v>
      </c>
      <c r="D297" s="46">
        <f>IFERROR(X36*H36,"0")+IFERROR(X37*H37,"0")+IFERROR(X38*H38,"0")</f>
        <v>288</v>
      </c>
      <c r="E297" s="46">
        <f>IFERROR(X43*H43,"0")</f>
        <v>0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1276.8000000000002</v>
      </c>
      <c r="G297" s="46">
        <f>IFERROR(X64*H64,"0")+IFERROR(X65*H65,"0")</f>
        <v>0</v>
      </c>
      <c r="H297" s="46">
        <f>IFERROR(X70*H70,"0")</f>
        <v>0</v>
      </c>
      <c r="I297" s="46">
        <f>IFERROR(X75*H75,"0")+IFERROR(X76*H76,"0")</f>
        <v>100.8</v>
      </c>
      <c r="J297" s="46">
        <f>IFERROR(X81*H81,"0")+IFERROR(X82*H82,"0")+IFERROR(X83*H83,"0")+IFERROR(X84*H84,"0")+IFERROR(X85*H85,"0")+IFERROR(X86*H86,"0")</f>
        <v>1117.2</v>
      </c>
      <c r="K297" s="46">
        <f>IFERROR(X91*H91,"0")+IFERROR(X92*H92,"0")+IFERROR(X93*H93,"0")</f>
        <v>0</v>
      </c>
      <c r="L297" s="46">
        <f>IFERROR(X98*H98,"0")+IFERROR(X99*H99,"0")+IFERROR(X100*H100,"0")+IFERROR(X101*H101,"0")+IFERROR(X102*H102,"0")+IFERROR(X103*H103,"0")+IFERROR(X104*H104,"0")+IFERROR(X105*H105,"0")+IFERROR(X106*H106,"0")</f>
        <v>4295.04</v>
      </c>
      <c r="M297" s="46">
        <f>IFERROR(X111*H111,"0")+IFERROR(X112*H112,"0")</f>
        <v>1134</v>
      </c>
      <c r="N297" s="312"/>
      <c r="O297" s="46">
        <f>IFERROR(X117*H117,"0")+IFERROR(X118*H118,"0")</f>
        <v>420</v>
      </c>
      <c r="P297" s="46">
        <f>IFERROR(X123*H123,"0")+IFERROR(X124*H124,"0")+IFERROR(X125*H125,"0")</f>
        <v>546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0</v>
      </c>
      <c r="U297" s="46">
        <f>IFERROR(X152*H152,"0")+IFERROR(X153*H153,"0")+IFERROR(X154*H154,"0")+IFERROR(X155*H155,"0")+IFERROR(X159*H159,"0")+IFERROR(X160*H160,"0")</f>
        <v>60</v>
      </c>
      <c r="V297" s="46">
        <f>IFERROR(X166*H166,"0")+IFERROR(X167*H167,"0")+IFERROR(X168*H168,"0")+IFERROR(X172*H172,"0")</f>
        <v>672</v>
      </c>
      <c r="W297" s="46">
        <f>IFERROR(X177*H177,"0")</f>
        <v>0</v>
      </c>
      <c r="X297" s="46">
        <f>IFERROR(X183*H183,"0")</f>
        <v>67.2</v>
      </c>
      <c r="Y297" s="46">
        <f>IFERROR(X188*H188,"0")+IFERROR(X189*H189,"0")+IFERROR(X190*H190,"0")</f>
        <v>672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259.2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76.800000000000011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1909.28</v>
      </c>
    </row>
    <row r="298" spans="1:33" ht="13.5" customHeight="1" thickTop="1" x14ac:dyDescent="0.2">
      <c r="C298" s="312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6927.84</v>
      </c>
      <c r="B300" s="60">
        <f>SUMPRODUCT(--(BB:BB="ПГП"),--(W:W="кор"),H:H,Y:Y)+SUMPRODUCT(--(BB:BB="ПГП"),--(W:W="кг"),Y:Y)</f>
        <v>6092.48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10:C10"/>
    <mergeCell ref="Q295:Q296"/>
    <mergeCell ref="A217:Z217"/>
    <mergeCell ref="P218:T218"/>
    <mergeCell ref="A21:Z21"/>
    <mergeCell ref="A129:Z129"/>
    <mergeCell ref="A194:Z194"/>
    <mergeCell ref="A181:Z181"/>
    <mergeCell ref="D17:E18"/>
    <mergeCell ref="D123:E123"/>
    <mergeCell ref="X17:X18"/>
    <mergeCell ref="P58:T58"/>
    <mergeCell ref="D250:E250"/>
    <mergeCell ref="D50:E50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AF295:AF296"/>
    <mergeCell ref="U17:V17"/>
    <mergeCell ref="Y17:Y18"/>
    <mergeCell ref="D57:E57"/>
    <mergeCell ref="X294:AC294"/>
    <mergeCell ref="P124:T124"/>
    <mergeCell ref="D268:E268"/>
    <mergeCell ref="P138:V138"/>
    <mergeCell ref="A137:O138"/>
    <mergeCell ref="W295:W296"/>
    <mergeCell ref="A128:Z128"/>
    <mergeCell ref="O295:O296"/>
    <mergeCell ref="V295:V296"/>
    <mergeCell ref="P75:T75"/>
    <mergeCell ref="X295:X296"/>
    <mergeCell ref="D152:E152"/>
    <mergeCell ref="Z295:Z296"/>
    <mergeCell ref="D279:E279"/>
    <mergeCell ref="D29:E29"/>
    <mergeCell ref="D265:E265"/>
    <mergeCell ref="A20:Z20"/>
    <mergeCell ref="P123:T123"/>
    <mergeCell ref="P66:V66"/>
    <mergeCell ref="D218:E218"/>
    <mergeCell ref="P137:V137"/>
    <mergeCell ref="A249:Z249"/>
    <mergeCell ref="A176:Z176"/>
    <mergeCell ref="P289:V289"/>
    <mergeCell ref="P239:V239"/>
    <mergeCell ref="D276:E276"/>
    <mergeCell ref="D105:E105"/>
    <mergeCell ref="P132:V132"/>
    <mergeCell ref="D49:E49"/>
    <mergeCell ref="P199:T199"/>
    <mergeCell ref="P290:V290"/>
    <mergeCell ref="D278:E278"/>
    <mergeCell ref="AD17:AF18"/>
    <mergeCell ref="A39:O40"/>
    <mergeCell ref="P142:V142"/>
    <mergeCell ref="D101:E101"/>
    <mergeCell ref="D76:E76"/>
    <mergeCell ref="F5:G5"/>
    <mergeCell ref="P169:V169"/>
    <mergeCell ref="A25:Z25"/>
    <mergeCell ref="P119:V119"/>
    <mergeCell ref="P82:T82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Q6:R6"/>
    <mergeCell ref="D102:E102"/>
    <mergeCell ref="A126:O127"/>
    <mergeCell ref="P23:V23"/>
    <mergeCell ref="A35:Z35"/>
    <mergeCell ref="P2:W3"/>
    <mergeCell ref="P198:T198"/>
    <mergeCell ref="P54:T54"/>
    <mergeCell ref="A23:O24"/>
    <mergeCell ref="P64:T64"/>
    <mergeCell ref="D10:E10"/>
    <mergeCell ref="P135:T135"/>
    <mergeCell ref="F10:G10"/>
    <mergeCell ref="D270:E270"/>
    <mergeCell ref="D99:E99"/>
    <mergeCell ref="P78:V78"/>
    <mergeCell ref="A236:Z236"/>
    <mergeCell ref="A223:Z223"/>
    <mergeCell ref="D244:E244"/>
    <mergeCell ref="P200:T200"/>
    <mergeCell ref="A251:O252"/>
    <mergeCell ref="A204:Z204"/>
    <mergeCell ref="D196:E196"/>
    <mergeCell ref="P210:V210"/>
    <mergeCell ref="A62:Z62"/>
    <mergeCell ref="D54:E54"/>
    <mergeCell ref="P185:V185"/>
    <mergeCell ref="P83:T83"/>
    <mergeCell ref="A8:C8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282:T282"/>
    <mergeCell ref="D154:E154"/>
    <mergeCell ref="D225:E225"/>
    <mergeCell ref="P111:T111"/>
    <mergeCell ref="D200:E200"/>
    <mergeCell ref="A178:O179"/>
    <mergeCell ref="P48:T48"/>
    <mergeCell ref="P262:V262"/>
    <mergeCell ref="P125:T125"/>
    <mergeCell ref="A71:O72"/>
    <mergeCell ref="H5:M5"/>
    <mergeCell ref="A27:Z27"/>
    <mergeCell ref="P98:T98"/>
    <mergeCell ref="P225:T225"/>
    <mergeCell ref="D6:M6"/>
    <mergeCell ref="P95:V95"/>
    <mergeCell ref="D83:E83"/>
    <mergeCell ref="P106:T106"/>
    <mergeCell ref="P177:T177"/>
    <mergeCell ref="P93:T93"/>
    <mergeCell ref="D207:E207"/>
    <mergeCell ref="D85:E85"/>
    <mergeCell ref="P120:V120"/>
    <mergeCell ref="A9:C9"/>
    <mergeCell ref="P112:T112"/>
    <mergeCell ref="D58:E58"/>
    <mergeCell ref="A113:O114"/>
    <mergeCell ref="A116:Z116"/>
    <mergeCell ref="P39:V39"/>
    <mergeCell ref="P32:V32"/>
    <mergeCell ref="Q13:R13"/>
    <mergeCell ref="D84:E84"/>
    <mergeCell ref="D155:E155"/>
    <mergeCell ref="D22:E22"/>
    <mergeCell ref="V6:W9"/>
    <mergeCell ref="D199:E199"/>
    <mergeCell ref="P38:T38"/>
    <mergeCell ref="P234:V234"/>
    <mergeCell ref="P274:T274"/>
    <mergeCell ref="A226:O227"/>
    <mergeCell ref="P84:T84"/>
    <mergeCell ref="D65:E65"/>
    <mergeCell ref="P22:T22"/>
    <mergeCell ref="P173:V173"/>
    <mergeCell ref="P94:V94"/>
    <mergeCell ref="A212:Z212"/>
    <mergeCell ref="A90:Z90"/>
    <mergeCell ref="A41:Z41"/>
    <mergeCell ref="P44:V44"/>
    <mergeCell ref="P269:T269"/>
    <mergeCell ref="D231:E231"/>
    <mergeCell ref="A222:Z222"/>
    <mergeCell ref="P105:T105"/>
    <mergeCell ref="D86:E86"/>
    <mergeCell ref="P270:T270"/>
    <mergeCell ref="D213:E213"/>
    <mergeCell ref="P192:V192"/>
    <mergeCell ref="A191:O192"/>
    <mergeCell ref="AA17:AA18"/>
    <mergeCell ref="H10:M10"/>
    <mergeCell ref="P107:V107"/>
    <mergeCell ref="AC17:AC18"/>
    <mergeCell ref="A122:Z122"/>
    <mergeCell ref="P279:T279"/>
    <mergeCell ref="A224:Z224"/>
    <mergeCell ref="P209:V209"/>
    <mergeCell ref="P254:T254"/>
    <mergeCell ref="D153:E153"/>
    <mergeCell ref="Z17:Z18"/>
    <mergeCell ref="AB17:AB18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J9:M9"/>
    <mergeCell ref="D283:E283"/>
    <mergeCell ref="D112:E112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H17:H18"/>
    <mergeCell ref="A220:O221"/>
    <mergeCell ref="P261:T261"/>
    <mergeCell ref="D36:E36"/>
    <mergeCell ref="P71:V71"/>
    <mergeCell ref="P202:V202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A146:Z146"/>
    <mergeCell ref="D198:E198"/>
    <mergeCell ref="D269:E269"/>
    <mergeCell ref="P154:T154"/>
    <mergeCell ref="D75:E75"/>
    <mergeCell ref="P247:V247"/>
    <mergeCell ref="D206:E206"/>
    <mergeCell ref="A158:Z158"/>
    <mergeCell ref="P91:T91"/>
    <mergeCell ref="D273:E273"/>
    <mergeCell ref="G295:G296"/>
    <mergeCell ref="I295:I296"/>
    <mergeCell ref="A295:A296"/>
    <mergeCell ref="D130:E130"/>
    <mergeCell ref="A203:Z203"/>
    <mergeCell ref="P245:T245"/>
    <mergeCell ref="D188:E188"/>
    <mergeCell ref="P126:V126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P287:V287"/>
    <mergeCell ref="D177:E177"/>
    <mergeCell ref="P183:T183"/>
    <mergeCell ref="A12:M12"/>
    <mergeCell ref="A109:Z109"/>
    <mergeCell ref="A180:Z180"/>
    <mergeCell ref="A68:Z68"/>
    <mergeCell ref="A19:Z19"/>
    <mergeCell ref="P292:V292"/>
    <mergeCell ref="A14:M14"/>
    <mergeCell ref="D280:E280"/>
    <mergeCell ref="T5:U5"/>
    <mergeCell ref="P76:T76"/>
    <mergeCell ref="D190:E190"/>
    <mergeCell ref="D246:E246"/>
    <mergeCell ref="V5:W5"/>
    <mergeCell ref="D282:E282"/>
    <mergeCell ref="D111:E111"/>
    <mergeCell ref="Q8:R8"/>
    <mergeCell ref="D183:E183"/>
    <mergeCell ref="P267:T267"/>
    <mergeCell ref="D219:E219"/>
    <mergeCell ref="D275:E275"/>
    <mergeCell ref="D104:E104"/>
    <mergeCell ref="A79:Z79"/>
    <mergeCell ref="T6:U9"/>
    <mergeCell ref="Q10:R10"/>
    <mergeCell ref="P15:T16"/>
    <mergeCell ref="P219:T219"/>
    <mergeCell ref="AA295:AA296"/>
    <mergeCell ref="A164:Z164"/>
    <mergeCell ref="D91:E91"/>
    <mergeCell ref="AC295:AC296"/>
    <mergeCell ref="P272:T272"/>
    <mergeCell ref="D106:E106"/>
    <mergeCell ref="P283:T283"/>
    <mergeCell ref="D93:E93"/>
    <mergeCell ref="P277:T277"/>
    <mergeCell ref="P72:V72"/>
    <mergeCell ref="L295:L296"/>
    <mergeCell ref="P291:V291"/>
    <mergeCell ref="A42:Z42"/>
    <mergeCell ref="P288:V288"/>
    <mergeCell ref="P43:T43"/>
    <mergeCell ref="P263:V263"/>
    <mergeCell ref="A253:Z253"/>
    <mergeCell ref="C294:S294"/>
    <mergeCell ref="D277:E277"/>
    <mergeCell ref="P256:V256"/>
    <mergeCell ref="P60:V60"/>
    <mergeCell ref="D43:E43"/>
    <mergeCell ref="A47:Z47"/>
    <mergeCell ref="D232:E232"/>
    <mergeCell ref="P67:V67"/>
    <mergeCell ref="A247:O248"/>
    <mergeCell ref="D38:E38"/>
    <mergeCell ref="A134:Z134"/>
    <mergeCell ref="A262:O263"/>
    <mergeCell ref="A121:Z121"/>
    <mergeCell ref="A201:O202"/>
    <mergeCell ref="D52:E52"/>
    <mergeCell ref="P208:T208"/>
    <mergeCell ref="P149:V149"/>
    <mergeCell ref="A145:Z145"/>
    <mergeCell ref="A139:Z139"/>
    <mergeCell ref="D59:E59"/>
    <mergeCell ref="A63:Z63"/>
    <mergeCell ref="P51:T51"/>
    <mergeCell ref="S295:S296"/>
    <mergeCell ref="U295:U296"/>
    <mergeCell ref="K295:K296"/>
    <mergeCell ref="M295:M296"/>
    <mergeCell ref="P117:T117"/>
    <mergeCell ref="P55:T55"/>
    <mergeCell ref="P280:T280"/>
    <mergeCell ref="Q12:R12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P195:T195"/>
    <mergeCell ref="A17:A18"/>
    <mergeCell ref="K17:K18"/>
    <mergeCell ref="C17:C18"/>
    <mergeCell ref="D103:E103"/>
    <mergeCell ref="D37:E37"/>
    <mergeCell ref="D168:E168"/>
    <mergeCell ref="B295:B296"/>
    <mergeCell ref="A115:Z115"/>
    <mergeCell ref="D295:D296"/>
    <mergeCell ref="D100:E100"/>
    <mergeCell ref="P284:T284"/>
    <mergeCell ref="A229:Z229"/>
    <mergeCell ref="P17:T18"/>
    <mergeCell ref="T294:U294"/>
    <mergeCell ref="P250:T250"/>
    <mergeCell ref="P50:T50"/>
    <mergeCell ref="D31:E31"/>
    <mergeCell ref="P52:T52"/>
    <mergeCell ref="P201:V201"/>
    <mergeCell ref="D160:E160"/>
    <mergeCell ref="I17:I18"/>
    <mergeCell ref="D141:E141"/>
    <mergeCell ref="D135:E135"/>
    <mergeCell ref="P189:T189"/>
    <mergeCell ref="A119:O120"/>
    <mergeCell ref="P114:V114"/>
    <mergeCell ref="P281:T281"/>
    <mergeCell ref="P178:V178"/>
    <mergeCell ref="P214:V214"/>
    <mergeCell ref="D255:E255"/>
    <mergeCell ref="D1:F1"/>
    <mergeCell ref="A242:Z242"/>
    <mergeCell ref="J17:J18"/>
    <mergeCell ref="D82:E82"/>
    <mergeCell ref="P61:V61"/>
    <mergeCell ref="L17:L18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P197:T197"/>
    <mergeCell ref="D118:E118"/>
    <mergeCell ref="P53:T53"/>
    <mergeCell ref="F9:G9"/>
    <mergeCell ref="D167:E167"/>
    <mergeCell ref="H1:Q1"/>
    <mergeCell ref="A243:Z243"/>
    <mergeCell ref="D284:E284"/>
    <mergeCell ref="A74:Z74"/>
    <mergeCell ref="D259:E259"/>
    <mergeCell ref="P40:V40"/>
    <mergeCell ref="A66:O67"/>
    <mergeCell ref="A163:Z163"/>
    <mergeCell ref="D28:E28"/>
    <mergeCell ref="P257:V257"/>
    <mergeCell ref="D117:E117"/>
    <mergeCell ref="D92:E92"/>
    <mergeCell ref="A239:O240"/>
    <mergeCell ref="D55:E55"/>
    <mergeCell ref="D30:E30"/>
    <mergeCell ref="A214:O215"/>
    <mergeCell ref="A140:Z140"/>
    <mergeCell ref="D5:E5"/>
    <mergeCell ref="A32:O33"/>
    <mergeCell ref="P259:T259"/>
    <mergeCell ref="P162:V162"/>
    <mergeCell ref="P33:V33"/>
    <mergeCell ref="P226:V226"/>
    <mergeCell ref="A216:Z216"/>
    <mergeCell ref="D8:M8"/>
    <mergeCell ref="P108:V108"/>
    <mergeCell ref="A161:O162"/>
    <mergeCell ref="P31:T31"/>
    <mergeCell ref="C295:C296"/>
    <mergeCell ref="A148:O149"/>
    <mergeCell ref="E295:E296"/>
    <mergeCell ref="P251:V251"/>
    <mergeCell ref="A241:Z241"/>
    <mergeCell ref="P45:V45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P166:T166"/>
    <mergeCell ref="A89:Z89"/>
    <mergeCell ref="D147:E147"/>
    <mergeCell ref="D274:E274"/>
    <mergeCell ref="D245:E245"/>
    <mergeCell ref="A233:O234"/>
    <mergeCell ref="AE295:AE296"/>
    <mergeCell ref="AG295:AG296"/>
    <mergeCell ref="A258:Z258"/>
    <mergeCell ref="P233:V233"/>
    <mergeCell ref="P275:T275"/>
    <mergeCell ref="P104:T104"/>
    <mergeCell ref="B17:B18"/>
    <mergeCell ref="A77:O78"/>
    <mergeCell ref="P143:V143"/>
    <mergeCell ref="P248:V248"/>
    <mergeCell ref="A73:Z73"/>
    <mergeCell ref="D124:E124"/>
    <mergeCell ref="P81:T81"/>
    <mergeCell ref="D195:E195"/>
    <mergeCell ref="P56:T56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J295:J296"/>
    <mergeCell ref="D238:E238"/>
    <mergeCell ref="P86:T86"/>
    <mergeCell ref="A80:Z80"/>
    <mergeCell ref="P213:T213"/>
    <mergeCell ref="D205:E205"/>
    <mergeCell ref="A87:O88"/>
    <mergeCell ref="P172:T172"/>
    <mergeCell ref="R1:T1"/>
    <mergeCell ref="P28:T28"/>
    <mergeCell ref="D98:E98"/>
    <mergeCell ref="P152:T152"/>
    <mergeCell ref="P77:V77"/>
    <mergeCell ref="P30:T30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92:T92"/>
    <mergeCell ref="P156:V156"/>
    <mergeCell ref="P244:T244"/>
    <mergeCell ref="P231:T231"/>
    <mergeCell ref="P87:V87"/>
    <mergeCell ref="A34:Z34"/>
    <mergeCell ref="H9:I9"/>
    <mergeCell ref="P24:V24"/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271:T271"/>
    <mergeCell ref="P100:T100"/>
    <mergeCell ref="D81:E81"/>
    <mergeCell ref="P265:T265"/>
    <mergeCell ref="D208:E208"/>
    <mergeCell ref="P103:T103"/>
    <mergeCell ref="A26:Z26"/>
    <mergeCell ref="P268:T268"/>
    <mergeCell ref="P168:T168"/>
    <mergeCell ref="D260:E2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8 X50 X52 X54 X56 X58 X70 X83:X84 X86 X92:X93 X98 X100 X102 X104 X123 X130 X135:X136 X141 X152:X153 X155 X159:X160 X172 X177 X183 X189 X195 X197:X199 X205:X207 X213 X218 X225 X238 X265:X266 X269 X271:X272 X281: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1 X59 X65 X85 X99 X101 X105 X111:X112 X118 X125 X166:X167 X188 X231 X25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9 X53 X55 X57 X64 X75:X76 X81:X82 X91 X103 X106 X117 X124 X147 X154 X168 X190 X196 X200 X208 X219 X232 X244:X246 X250 X255 X259:X261 X267:X268 X270 X273:X280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